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Override PartName="/xl/tables/table7.xml" ContentType="application/vnd.openxmlformats-officedocument.spreadsheetml.table+xml"/>
  <Override PartName="/xl/worksheets/sheet11.xml" ContentType="application/vnd.openxmlformats-officedocument.spreadsheetml.worksheet+xml"/>
  <Override PartName="/xl/tables/table8.xml" ContentType="application/vnd.openxmlformats-officedocument.spreadsheetml.table+xml"/>
  <Override PartName="/xl/worksheets/sheet12.xml" ContentType="application/vnd.openxmlformats-officedocument.spreadsheetml.worksheet+xml"/>
  <Override PartName="/xl/tables/table9.xml" ContentType="application/vnd.openxmlformats-officedocument.spreadsheetml.table+xml"/>
  <Override PartName="/xl/worksheets/sheet13.xml" ContentType="application/vnd.openxmlformats-officedocument.spreadsheetml.worksheet+xml"/>
  <Override PartName="/xl/worksheets/sheet14.xml" ContentType="application/vnd.openxmlformats-officedocument.spreadsheetml.worksheet+xml"/>
  <Override PartName="/xl/tables/table10.xml" ContentType="application/vnd.openxmlformats-officedocument.spreadsheetml.table+xml"/>
  <Override PartName="/xl/worksheets/sheet15.xml" ContentType="application/vnd.openxmlformats-officedocument.spreadsheetml.worksheet+xml"/>
  <Override PartName="/xl/tables/table11.xml" ContentType="application/vnd.openxmlformats-officedocument.spreadsheetml.table+xml"/>
  <Override PartName="/xl/worksheets/sheet16.xml" ContentType="application/vnd.openxmlformats-officedocument.spreadsheetml.worksheet+xml"/>
  <Override PartName="/xl/tables/table12.xml" ContentType="application/vnd.openxmlformats-officedocument.spreadsheetml.table+xml"/>
  <Override PartName="/docProps/core.xml" ContentType="application/vnd.openxmlformats-package.core-properties+xml"/>
</Types>
</file>

<file path=_rels/.rels>&#65279;<?xml version="1.0" encoding="utf-8"?><Relationships xmlns="http://schemas.openxmlformats.org/package/2006/relationships"><Relationship Type="http://schemas.openxmlformats.org/officeDocument/2006/relationships/officeDocument" Target="/xl/workbook.xml" Id="R8205a53a3a774d22" /><Relationship Id="rIdReleaseCore" Type="http://schemas.openxmlformats.org/package/2006/relationships/metadata/core-properties" Target="docProps/core.xml"/></Relationships>
</file>

<file path=xl/workbook.xml><?xml version="1.0" encoding="utf-8"?>
<x:workbook xmlns:x="http://schemas.openxmlformats.org/spreadsheetml/2006/main">
  <x:sheets>
    <x:sheet xmlns:r="http://schemas.openxmlformats.org/officeDocument/2006/relationships" name="Cover" sheetId="1" r:id="R66f04d43c90e4f93"/>
    <x:sheet xmlns:r="http://schemas.openxmlformats.org/officeDocument/2006/relationships" name="How_To_Use" sheetId="2" r:id="Rc998671cf49a4027"/>
    <x:sheet xmlns:r="http://schemas.openxmlformats.org/officeDocument/2006/relationships" name="Runway" sheetId="3" r:id="R86e85be033cc4b54"/>
    <x:sheet xmlns:r="http://schemas.openxmlformats.org/officeDocument/2006/relationships" name="Burn" sheetId="4" r:id="Rc9aab2a415454803"/>
    <x:sheet xmlns:r="http://schemas.openxmlformats.org/officeDocument/2006/relationships" name="Burn_Variance" sheetId="5" r:id="R60c536b67ecf4723"/>
    <x:sheet xmlns:r="http://schemas.openxmlformats.org/officeDocument/2006/relationships" name="Levers" sheetId="6" r:id="R70fdd32c08284f85"/>
    <x:sheet xmlns:r="http://schemas.openxmlformats.org/officeDocument/2006/relationships" name="D03_Accounts" sheetId="7" r:id="R96bdb10db5d84b1f"/>
    <x:sheet xmlns:r="http://schemas.openxmlformats.org/officeDocument/2006/relationships" name="D03_Mappings" sheetId="8" r:id="R232e6b19b89e46b3"/>
    <x:sheet xmlns:r="http://schemas.openxmlformats.org/officeDocument/2006/relationships" name="VAT_Invoices" sheetId="9" r:id="Rd63a9c0a98084986"/>
    <x:sheet xmlns:r="http://schemas.openxmlformats.org/officeDocument/2006/relationships" name="Journal" sheetId="10" r:id="R1eda5fd40b7a4fea"/>
    <x:sheet xmlns:r="http://schemas.openxmlformats.org/officeDocument/2006/relationships" name="FTE_Actuals" sheetId="11" r:id="R54470d2cb5d946a6"/>
    <x:sheet xmlns:r="http://schemas.openxmlformats.org/officeDocument/2006/relationships" name="Bank" sheetId="12" r:id="R1f4f15304fcd41e6"/>
    <x:sheet xmlns:r="http://schemas.openxmlformats.org/officeDocument/2006/relationships" name="D10_LE" sheetId="13" r:id="R63c25b77d60f4b9d"/>
    <x:sheet xmlns:r="http://schemas.openxmlformats.org/officeDocument/2006/relationships" name="Budget_Burn" sheetId="14" r:id="Raa18f51733014e44"/>
    <x:sheet xmlns:r="http://schemas.openxmlformats.org/officeDocument/2006/relationships" name="Parameters" sheetId="15" r:id="R8f35ef169e0648cb"/>
    <x:sheet xmlns:r="http://schemas.openxmlformats.org/officeDocument/2006/relationships" name="Checks" sheetId="16" r:id="R86abdf9f3be14a16"/>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0"/>
    <x:numFmt numFmtId="201" formatCode="mmm-yy"/>
    <x:numFmt numFmtId="202" formatCode="0.00"/>
    <x:numFmt numFmtId="203" formatCode="#,##0.00;(#,##0.00);&quot;-&quot;"/>
    <x:numFmt numFmtId="204" formatCode="0.0%;(0.0%);&quot;-&quot;"/>
    <x:numFmt numFmtId="205" formatCode="dd-mmm-yy"/>
  </x:numFmts>
  <x:fonts count="7">
    <x:font>
      <x:sz val="11"/>
      <x:name val="Carlito"/>
    </x:font>
    <x:font>
      <x:sz val="10"/>
      <x:color rgb="FF111827"/>
      <x:name val="Arial"/>
    </x:font>
    <x:font>
      <x:sz val="10"/>
      <x:color rgb="FF0000FF"/>
      <x:name val="Arial"/>
    </x:font>
    <x:font>
      <x:b/>
      <x:sz val="16"/>
      <x:color rgb="FF203864"/>
      <x:name val="Arial"/>
    </x:font>
    <x:font>
      <x:sz val="10"/>
      <x:color rgb="FF008000"/>
      <x:name val="Arial"/>
    </x:font>
    <x:font>
      <x:sz val="10"/>
      <x:color rgb="FFFFFFFF"/>
      <x:name val="Arial"/>
    </x:font>
    <x:font>
      <x:b/>
      <x:sz val="10"/>
      <x:color rgb="FFFFFFFF"/>
      <x:name val="Arial"/>
    </x:font>
  </x:fonts>
  <x:fills count="4">
    <x:fill>
      <x:patternFill patternType="none"/>
    </x:fill>
    <x:fill>
      <x:patternFill patternType="gray125"/>
    </x:fill>
    <x:fill>
      <x:patternFill patternType="solid">
        <x:fgColor rgb="FFFFF2CC"/>
      </x:patternFill>
    </x:fill>
    <x:fill>
      <x:patternFill patternType="solid">
        <x:fgColor rgb="FF203864"/>
      </x:patternFill>
    </x:fill>
  </x:fills>
  <x:borders count="1">
    <x:border>
      <x:left/>
      <x:right/>
      <x:top/>
      <x:bottom/>
      <x:diagonal/>
    </x:border>
  </x:borders>
  <x:cellStyleXfs count="1">
    <x:xf numFmtId="0" fontId="0" fillId="0" borderId="0"/>
  </x:cellStyleXfs>
  <x:cellXfs count="41">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x:xf>
    <x:xf numFmtId="0" fontId="2" fillId="2" borderId="0" xfId="0" applyNumberFormat="1" applyFont="1" applyFill="1" applyBorder="1" applyAlignment="1">
      <x:alignment vertical="center"/>
    </x:xf>
    <x:xf numFmtId="200"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4"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6" fillId="3" borderId="0" xfId="0" applyNumberFormat="1" applyFont="1" applyFill="1" applyBorder="1" applyAlignment="1">
      <x:alignment vertical="center"/>
    </x:xf>
    <x:xf numFmtId="0" fontId="6" fillId="3" borderId="0" xfId="0" applyNumberFormat="1" applyFont="1" applyFill="1" applyBorder="1" applyAlignment="1">
      <x:alignment horizontal="center" vertical="center"/>
    </x:xf>
    <x:xf numFmtId="0" fontId="6" fillId="3" borderId="0"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0"/>
    </x:xf>
    <x:xf numFmtId="0" fontId="3" fillId="0" borderId="0" xfId="0" applyNumberFormat="1" applyFont="1" applyFill="1" applyBorder="1" applyAlignment="1">
      <x:alignment vertical="center" wrapText="0"/>
    </x:xf>
    <x:xf numFmtId="201" fontId="4"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03" fontId="4" fillId="0" borderId="0" xfId="0" applyNumberFormat="1" applyFont="1" applyFill="1" applyBorder="1" applyAlignment="1">
      <x:alignment vertical="center"/>
    </x:xf>
    <x:xf numFmtId="200" fontId="1" fillId="0" borderId="0" xfId="0" applyNumberFormat="1" applyFont="1" applyFill="1" applyBorder="1" applyAlignment="1">
      <x:alignment vertical="center" wrapText="1"/>
    </x:xf>
    <x:xf numFmtId="200" fontId="4" fillId="0" borderId="0" xfId="0" applyNumberFormat="1" applyFont="1" applyFill="1" applyBorder="1" applyAlignment="1">
      <x:alignment vertical="center"/>
    </x:xf>
    <x:xf numFmtId="201" fontId="1" fillId="3" borderId="0" xfId="0" applyNumberFormat="1" applyFont="1" applyFill="1" applyBorder="1" applyAlignment="1">
      <x:alignment vertical="center"/>
    </x:xf>
    <x:xf numFmtId="201" fontId="5" fillId="3" borderId="0" xfId="0" applyNumberFormat="1" applyFont="1" applyFill="1" applyBorder="1" applyAlignment="1">
      <x:alignment vertical="center"/>
    </x:xf>
    <x:xf numFmtId="201" fontId="6" fillId="3" borderId="0" xfId="0" applyNumberFormat="1" applyFont="1" applyFill="1" applyBorder="1" applyAlignment="1">
      <x:alignment vertical="center"/>
    </x:xf>
    <x:xf numFmtId="201" fontId="6" fillId="3" borderId="0" xfId="0" applyNumberFormat="1" applyFont="1" applyFill="1" applyBorder="1" applyAlignment="1">
      <x:alignment horizontal="center" vertical="center"/>
    </x:xf>
    <x:xf numFmtId="201" fontId="6" fillId="3" borderId="0" xfId="0" applyNumberFormat="1" applyFont="1" applyFill="1" applyBorder="1" applyAlignment="1">
      <x:alignment horizontal="center" vertical="center" wrapText="1"/>
    </x:xf>
    <x:xf numFmtId="204" fontId="1" fillId="0" borderId="0" xfId="0" applyNumberFormat="1" applyFont="1" applyFill="1" applyBorder="1" applyAlignment="1">
      <x:alignment vertical="center"/>
    </x:xf>
    <x:xf numFmtId="203" fontId="2" fillId="0" borderId="0" xfId="0" applyNumberFormat="1" applyFont="1" applyFill="1" applyBorder="1" applyAlignment="1">
      <x:alignment vertical="center"/>
    </x:xf>
    <x:xf numFmtId="203" fontId="2" fillId="2" borderId="0" xfId="0" applyNumberFormat="1" applyFont="1" applyFill="1" applyBorder="1" applyAlignment="1">
      <x:alignment vertical="center"/>
    </x:xf>
    <x:xf numFmtId="200" fontId="1" fillId="3" borderId="0" xfId="0" applyNumberFormat="1" applyFont="1" applyFill="1" applyBorder="1" applyAlignment="1">
      <x:alignment vertical="center"/>
    </x:xf>
    <x:xf numFmtId="200" fontId="5" fillId="3" borderId="0" xfId="0" applyNumberFormat="1" applyFont="1" applyFill="1" applyBorder="1" applyAlignment="1">
      <x:alignment vertical="center"/>
    </x:xf>
    <x:xf numFmtId="200" fontId="6" fillId="3" borderId="0" xfId="0" applyNumberFormat="1" applyFont="1" applyFill="1" applyBorder="1" applyAlignment="1">
      <x:alignment vertical="center"/>
    </x:xf>
    <x:xf numFmtId="200" fontId="6" fillId="3" borderId="0" xfId="0" applyNumberFormat="1" applyFont="1" applyFill="1" applyBorder="1" applyAlignment="1">
      <x:alignment horizontal="center" vertical="center"/>
    </x:xf>
    <x:xf numFmtId="200" fontId="6" fillId="3" borderId="0" xfId="0" applyNumberFormat="1" applyFont="1" applyFill="1" applyBorder="1" applyAlignment="1">
      <x:alignment horizontal="center" vertical="center" wrapText="1"/>
    </x:xf>
    <x:xf numFmtId="0" fontId="4" fillId="0" borderId="0" xfId="0" applyNumberFormat="1" applyFont="1" applyFill="1" applyBorder="1" applyAlignment="1">
      <x:alignment horizontal="center" vertical="center"/>
    </x:xf>
    <x:xf numFmtId="201" fontId="4" fillId="0" borderId="0" xfId="0" applyNumberFormat="1" applyFont="1" applyFill="1" applyBorder="1" applyAlignment="1">
      <x:alignment horizontal="center" vertical="center"/>
    </x:xf>
    <x:xf numFmtId="205" fontId="1" fillId="0" borderId="0" xfId="0" applyNumberFormat="1" applyFont="1" applyFill="1" applyBorder="1" applyAlignment="1">
      <x:alignment vertical="center"/>
    </x:xf>
    <x:xf numFmtId="205" fontId="1" fillId="0" borderId="0" xfId="0" applyNumberFormat="1" applyFont="1" applyFill="1" applyBorder="1" applyAlignment="1">
      <x:alignment vertical="center" wrapText="1"/>
    </x:xf>
    <x:xf numFmtId="203" fontId="1" fillId="0" borderId="0" xfId="0" applyNumberFormat="1" applyFont="1" applyFill="1" applyBorder="1" applyAlignment="1">
      <x:alignment vertical="center" wrapText="1"/>
    </x:xf>
  </x:cellXfs>
  <x:cellStyles count="1">
    <x:cellStyle name="Normal" xfId="0"/>
  </x:cellStyles>
  <x:dxfs count="1">
    <x:dxf>
      <x:font>
        <x:b/>
        <x:color rgb="FFB91C1C"/>
      </x:font>
      <x:fill>
        <x:patternFill patternType="solid">
          <x:bgColor rgb="FFFE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5abe3a716dd420d" /><Relationship Type="http://schemas.openxmlformats.org/officeDocument/2006/relationships/theme" Target="/xl/theme/theme1.xml" Id="Reb2754dc77194204" /><Relationship Type="http://schemas.openxmlformats.org/officeDocument/2006/relationships/sharedStrings" Target="/xl/sharedStrings.xml" Id="R013cc07afe404f58" /><Relationship Type="http://schemas.openxmlformats.org/officeDocument/2006/relationships/worksheet" Target="/xl/worksheets/sheet1.xml" Id="R66f04d43c90e4f93" /><Relationship Type="http://schemas.openxmlformats.org/officeDocument/2006/relationships/worksheet" Target="/xl/worksheets/sheet2.xml" Id="Rc998671cf49a4027" /><Relationship Type="http://schemas.openxmlformats.org/officeDocument/2006/relationships/worksheet" Target="/xl/worksheets/sheet3.xml" Id="R86e85be033cc4b54" /><Relationship Type="http://schemas.openxmlformats.org/officeDocument/2006/relationships/worksheet" Target="/xl/worksheets/sheet4.xml" Id="Rc9aab2a415454803" /><Relationship Type="http://schemas.openxmlformats.org/officeDocument/2006/relationships/worksheet" Target="/xl/worksheets/sheet5.xml" Id="R60c536b67ecf4723" /><Relationship Type="http://schemas.openxmlformats.org/officeDocument/2006/relationships/worksheet" Target="/xl/worksheets/sheet6.xml" Id="R70fdd32c08284f85" /><Relationship Type="http://schemas.openxmlformats.org/officeDocument/2006/relationships/worksheet" Target="/xl/worksheets/sheet7.xml" Id="R96bdb10db5d84b1f" /><Relationship Type="http://schemas.openxmlformats.org/officeDocument/2006/relationships/worksheet" Target="/xl/worksheets/sheet8.xml" Id="R232e6b19b89e46b3" /><Relationship Type="http://schemas.openxmlformats.org/officeDocument/2006/relationships/worksheet" Target="/xl/worksheets/sheet9.xml" Id="Rd63a9c0a98084986" /><Relationship Type="http://schemas.openxmlformats.org/officeDocument/2006/relationships/worksheet" Target="/xl/worksheets/sheet10.xml" Id="R1eda5fd40b7a4fea" /><Relationship Type="http://schemas.openxmlformats.org/officeDocument/2006/relationships/worksheet" Target="/xl/worksheets/sheet11.xml" Id="R54470d2cb5d946a6" /><Relationship Type="http://schemas.openxmlformats.org/officeDocument/2006/relationships/worksheet" Target="/xl/worksheets/sheet12.xml" Id="R1f4f15304fcd41e6" /><Relationship Type="http://schemas.openxmlformats.org/officeDocument/2006/relationships/worksheet" Target="/xl/worksheets/sheet13.xml" Id="R63c25b77d60f4b9d" /><Relationship Type="http://schemas.openxmlformats.org/officeDocument/2006/relationships/worksheet" Target="/xl/worksheets/sheet14.xml" Id="Raa18f51733014e44" /><Relationship Type="http://schemas.openxmlformats.org/officeDocument/2006/relationships/worksheet" Target="/xl/worksheets/sheet15.xml" Id="R8f35ef169e0648cb" /><Relationship Type="http://schemas.openxmlformats.org/officeDocument/2006/relationships/worksheet" Target="/xl/worksheets/sheet16.xml" Id="R86abdf9f3be14a16" /></Relationships>
</file>

<file path=xl/tables/table1.xml><?xml version="1.0" encoding="utf-8"?>
<x:table xmlns:x="http://schemas.openxmlformats.org/spreadsheetml/2006/main" id="1" name="HowToUseTable" displayName="HowToUseTable" ref="A10:B20" headerRowCount="1" totalsRowCount="0" totalsRowShown="0">
  <x:autoFilter ref="A10:B20"/>
  <x:tableColumns count="2">
    <x:tableColumn id="1" name="Step"/>
    <x:tableColumn id="2" name="Instructions"/>
  </x:tableColumns>
  <x:tableStyleInfo name="TableStyleMedium2" showFirstColumn="0" showLastColumn="0" showRowStripes="1" showColumnStripes="0"/>
</x:table>
</file>

<file path=xl/tables/table2.xml><?xml version="1.0" encoding="utf-8"?>
<x:table xmlns:x="http://schemas.openxmlformats.org/spreadsheetml/2006/main" id="2" name="RunwayTable" displayName="RunwayTable" ref="A10:D24" headerRowCount="1" totalsRowCount="0" totalsRowShown="0">
  <x:autoFilter ref="A10:D24"/>
  <x:tableColumns count="4">
    <x:tableColumn id="1" name="Measure"/>
    <x:tableColumn id="2" name="With planned rounds"/>
    <x:tableColumn id="3" name="No future rounds"/>
    <x:tableColumn id="4" name="Interpretation"/>
  </x:tableColumns>
  <x:tableStyleInfo name="TableStyleMedium2" showFirstColumn="0" showLastColumn="0" showRowStripes="1" showColumnStripes="0"/>
</x:table>
</file>

<file path=xl/tables/table3.xml><?xml version="1.0" encoding="utf-8"?>
<x:table xmlns:x="http://schemas.openxmlformats.org/spreadsheetml/2006/main" id="3" name="LeversTable" displayName="LeversTable" ref="A10:I13" headerRowCount="1" totalsRowCount="0" totalsRowShown="0">
  <x:autoFilter ref="A10:I13"/>
  <x:tableColumns count="9">
    <x:tableColumn id="1" name="Lever"/>
    <x:tableColumn id="2" name="Monthly saving"/>
    <x:tableColumn id="3" name="One-off cash cost"/>
    <x:tableColumn id="4" name="Start model month"/>
    <x:tableColumn id="5" name="Planned: added months"/>
    <x:tableColumn id="6" name="No rounds: added months"/>
    <x:tableColumn id="7" name="Planned: first deficit"/>
    <x:tableColumn id="8" name="No rounds: first deficit"/>
    <x:tableColumn id="9" name="Scope"/>
  </x:tableColumns>
  <x:tableStyleInfo name="TableStyleMedium2" showFirstColumn="0" showLastColumn="0" showRowStripes="1" showColumnStripes="0"/>
</x:table>
</file>

<file path=xl/tables/table4.xml><?xml version="1.0" encoding="utf-8"?>
<x:table xmlns:x="http://schemas.openxmlformats.org/spreadsheetml/2006/main" id="4" name="D03AccountsTable" displayName="D03AccountsTable" ref="A10:E103" headerRowCount="1" totalsRowCount="0" totalsRowShown="0">
  <x:autoFilter ref="A10:E103"/>
  <x:tableColumns count="5">
    <x:tableColumn id="1" name="Account ID"/>
    <x:tableColumn id="2" name="Name"/>
    <x:tableColumn id="3" name="Nature"/>
    <x:tableColumn id="4" name="Cost population"/>
    <x:tableColumn id="5" name="Statement"/>
  </x:tableColumns>
  <x:tableStyleInfo name="TableStyleMedium2" showFirstColumn="0" showLastColumn="0" showRowStripes="1" showColumnStripes="0"/>
</x:table>
</file>

<file path=xl/tables/table5.xml><?xml version="1.0" encoding="utf-8"?>
<x:table xmlns:x="http://schemas.openxmlformats.org/spreadsheetml/2006/main" id="5" name="D03MappingsTable" displayName="D03MappingsTable" ref="A10:K273" headerRowCount="1" totalsRowCount="0" totalsRowShown="0">
  <x:autoFilter ref="A10:K273"/>
  <x:tableColumns count="11">
    <x:tableColumn id="1" name="Leg ID"/>
    <x:tableColumn id="2" name="Mapping ID"/>
    <x:tableColumn id="3" name="Account"/>
    <x:tableColumn id="4" name="Side"/>
    <x:tableColumn id="5" name="Nature"/>
    <x:tableColumn id="6" name="Cost centre"/>
    <x:tableColumn id="7" name="Vendor"/>
    <x:tableColumn id="8" name="Recurrence"/>
    <x:tableColumn id="9" name="Commitment"/>
    <x:tableColumn id="10" name="Behaviour"/>
    <x:tableColumn id="11" name="Allocation weight"/>
  </x:tableColumns>
  <x:tableStyleInfo name="TableStyleMedium2" showFirstColumn="0" showLastColumn="0" showRowStripes="1" showColumnStripes="0"/>
</x:table>
</file>

<file path=xl/tables/table6.xml><?xml version="1.0" encoding="utf-8"?>
<x:table xmlns:x="http://schemas.openxmlformats.org/spreadsheetml/2006/main" id="6" name="VATInvoicesTable" displayName="VATInvoicesTable" ref="A10:J115" headerRowCount="1" totalsRowCount="0" totalsRowShown="0">
  <x:autoFilter ref="A10:J115"/>
  <x:tableColumns count="10">
    <x:tableColumn id="1" name="Document"/>
    <x:tableColumn id="2" name="Month"/>
    <x:tableColumn id="3" name="Tax code"/>
    <x:tableColumn id="4" name="Net invoice"/>
    <x:tableColumn id="5" name="Invoice VAT"/>
    <x:tableColumn id="6" name="Self-assessed VAT"/>
    <x:tableColumn id="7" name="Non-recoverable VAT"/>
    <x:tableColumn id="8" name="Cost invoice"/>
    <x:tableColumn id="9" name="Cash VAT adjustment"/>
    <x:tableColumn id="10" name="Expense VAT memo"/>
  </x:tableColumns>
  <x:tableStyleInfo name="TableStyleMedium2" showFirstColumn="0" showLastColumn="0" showRowStripes="1" showColumnStripes="0"/>
</x:table>
</file>

<file path=xl/tables/table7.xml><?xml version="1.0" encoding="utf-8"?>
<x:table xmlns:x="http://schemas.openxmlformats.org/spreadsheetml/2006/main" id="7" name="JournalTable" displayName="JournalTable" ref="A10:AA1147" headerRowCount="1" totalsRowCount="0" totalsRowShown="0">
  <x:autoFilter ref="A10:AA1147"/>
  <x:tableColumns count="27">
    <x:tableColumn id="1" name="Posting ID"/>
    <x:tableColumn id="2" name="Document"/>
    <x:tableColumn id="3" name="Month"/>
    <x:tableColumn id="4" name="Booking date"/>
    <x:tableColumn id="5" name="Service start"/>
    <x:tableColumn id="6" name="Payment date"/>
    <x:tableColumn id="7" name="Account"/>
    <x:tableColumn id="8" name="Cost centre"/>
    <x:tableColumn id="9" name="Vendor supplied"/>
    <x:tableColumn id="10" name="Mapping ID"/>
    <x:tableColumn id="11" name="Source row"/>
    <x:tableColumn id="12" name="Cash class"/>
    <x:tableColumn id="13" name="Recurrence"/>
    <x:tableColumn id="14" name="Commitment"/>
    <x:tableColumn id="15" name="Behaviour"/>
    <x:tableColumn id="16" name="Debit"/>
    <x:tableColumn id="17" name="Credit"/>
    <x:tableColumn id="18" name="Signed amount"/>
    <x:tableColumn id="19" name="Cost flag"/>
    <x:tableColumn id="20" name="Accrued cost"/>
    <x:tableColumn id="21" name="Mapped nature"/>
    <x:tableColumn id="22" name="Vendor category"/>
    <x:tableColumn id="23" name="Operating payments"/>
    <x:tableColumn id="24" name="Operating receipts"/>
    <x:tableColumn id="25" name="Capex paid"/>
    <x:tableColumn id="26" name="Funding receipts"/>
    <x:tableColumn id="27" name="Funding payments"/>
  </x:tableColumns>
  <x:tableStyleInfo name="TableStyleMedium2" showFirstColumn="0" showLastColumn="0" showRowStripes="1" showColumnStripes="0"/>
</x:table>
</file>

<file path=xl/tables/table8.xml><?xml version="1.0" encoding="utf-8"?>
<x:table xmlns:x="http://schemas.openxmlformats.org/spreadsheetml/2006/main" id="8" name="FTEActualsTable" displayName="FTEActualsTable" ref="A10:E45" headerRowCount="1" totalsRowCount="0" totalsRowShown="0">
  <x:autoFilter ref="A10:E45"/>
  <x:tableColumns count="5">
    <x:tableColumn id="1" name="Payroll document"/>
    <x:tableColumn id="2" name="Person"/>
    <x:tableColumn id="3" name="Month"/>
    <x:tableColumn id="4" name="Cost centre"/>
    <x:tableColumn id="5" name="FTE"/>
  </x:tableColumns>
  <x:tableStyleInfo name="TableStyleMedium2" showFirstColumn="0" showLastColumn="0" showRowStripes="1" showColumnStripes="0"/>
</x:table>
</file>

<file path=xl/tables/table9.xml><?xml version="1.0" encoding="utf-8"?>
<x:table xmlns:x="http://schemas.openxmlformats.org/spreadsheetml/2006/main" id="9" name="BankTable" displayName="BankTable" ref="A10:D148" headerRowCount="1" totalsRowCount="0" totalsRowShown="0">
  <x:autoFilter ref="A10:D148"/>
  <x:tableColumns count="4">
    <x:tableColumn id="1" name="Bank ID"/>
    <x:tableColumn id="2" name="Date"/>
    <x:tableColumn id="3" name="Month"/>
    <x:tableColumn id="4" name="Signed cash"/>
  </x:tableColumns>
  <x:tableStyleInfo name="TableStyleMedium2" showFirstColumn="0" showLastColumn="0" showRowStripes="1" showColumnStripes="0"/>
</x:table>
</file>

<file path=xl/tables/table10.xml><?xml version="1.0" encoding="utf-8"?>
<x:table xmlns:x="http://schemas.openxmlformats.org/spreadsheetml/2006/main" id="10" name="BudgetBurnTable" displayName="BudgetBurnTable" ref="A10:E16" headerRowCount="1" totalsRowCount="0" totalsRowShown="0">
  <x:autoFilter ref="A10:E16"/>
  <x:tableColumns count="5">
    <x:tableColumn id="1" name="Month"/>
    <x:tableColumn id="2" name="Gross operating burn"/>
    <x:tableColumn id="3" name="Operating receipts"/>
    <x:tableColumn id="4" name="Net operating burn"/>
    <x:tableColumn id="5" name="Capex paid"/>
  </x:tableColumns>
  <x:tableStyleInfo name="TableStyleMedium2" showFirstColumn="0" showLastColumn="0" showRowStripes="1" showColumnStripes="0"/>
</x:table>
</file>

<file path=xl/tables/table11.xml><?xml version="1.0" encoding="utf-8"?>
<x:table xmlns:x="http://schemas.openxmlformats.org/spreadsheetml/2006/main" id="11" name="ParametersTable" displayName="ParametersTable" ref="A10:E11" headerRowCount="1" totalsRowCount="0" totalsRowShown="0">
  <x:autoFilter ref="A10:E11"/>
  <x:tableColumns count="5">
    <x:tableColumn id="1" name="Parameter"/>
    <x:tableColumn id="2" name="Base"/>
    <x:tableColumn id="3" name="Upside"/>
    <x:tableColumn id="4" name="Downside"/>
    <x:tableColumn id="5" name="Active"/>
  </x:tableColumns>
  <x:tableStyleInfo name="TableStyleMedium2" showFirstColumn="0" showLastColumn="0" showRowStripes="1" showColumnStripes="0"/>
</x:table>
</file>

<file path=xl/tables/table12.xml><?xml version="1.0" encoding="utf-8"?>
<x:table xmlns:x="http://schemas.openxmlformats.org/spreadsheetml/2006/main" id="12" name="ChecksTable" displayName="ChecksTable" ref="A10:C736" headerRowCount="1" totalsRowCount="0" totalsRowShown="0">
  <x:autoFilter ref="A10:C736"/>
  <x:tableColumns count="3">
    <x:tableColumn id="1" name="Check"/>
    <x:tableColumn id="2" name="Month"/>
    <x:tableColumn id="3" name="Differenc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29a89983cfdb4199" /></Relationships>
</file>

<file path=xl/worksheets/_rels/sheet3.xml.rels>&#65279;<?xml version="1.0" encoding="utf-8"?><Relationships xmlns="http://schemas.openxmlformats.org/package/2006/relationships"><Relationship Type="http://schemas.openxmlformats.org/officeDocument/2006/relationships/table" Target="/xl/tables/table2.xml" Id="R08a9f315eecd4ca2" /></Relationships>
</file>

<file path=xl/worksheets/_rels/sheet6.xml.rels>&#65279;<?xml version="1.0" encoding="utf-8"?><Relationships xmlns="http://schemas.openxmlformats.org/package/2006/relationships"><Relationship Type="http://schemas.openxmlformats.org/officeDocument/2006/relationships/table" Target="/xl/tables/table3.xml" Id="R0c8eea1dae224bdf" /></Relationships>
</file>

<file path=xl/worksheets/_rels/sheet7.xml.rels>&#65279;<?xml version="1.0" encoding="utf-8"?><Relationships xmlns="http://schemas.openxmlformats.org/package/2006/relationships"><Relationship Type="http://schemas.openxmlformats.org/officeDocument/2006/relationships/table" Target="/xl/tables/table4.xml" Id="R649b555508bb4703" /></Relationships>
</file>

<file path=xl/worksheets/_rels/sheet8.xml.rels>&#65279;<?xml version="1.0" encoding="utf-8"?><Relationships xmlns="http://schemas.openxmlformats.org/package/2006/relationships"><Relationship Type="http://schemas.openxmlformats.org/officeDocument/2006/relationships/table" Target="/xl/tables/table5.xml" Id="R1d6a55b8521f41e0" /></Relationships>
</file>

<file path=xl/worksheets/_rels/sheet9.xml.rels>&#65279;<?xml version="1.0" encoding="utf-8"?><Relationships xmlns="http://schemas.openxmlformats.org/package/2006/relationships"><Relationship Type="http://schemas.openxmlformats.org/officeDocument/2006/relationships/table" Target="/xl/tables/table6.xml" Id="Rc2255b67dd2242ac" /></Relationships>
</file>

<file path=xl/worksheets/_rels/sheet10.xml.rels>&#65279;<?xml version="1.0" encoding="utf-8"?><Relationships xmlns="http://schemas.openxmlformats.org/package/2006/relationships"><Relationship Type="http://schemas.openxmlformats.org/officeDocument/2006/relationships/table" Target="/xl/tables/table7.xml" Id="Rdac54963674f4760" /></Relationships>
</file>

<file path=xl/worksheets/_rels/sheet11.xml.rels>&#65279;<?xml version="1.0" encoding="utf-8"?><Relationships xmlns="http://schemas.openxmlformats.org/package/2006/relationships"><Relationship Type="http://schemas.openxmlformats.org/officeDocument/2006/relationships/table" Target="/xl/tables/table8.xml" Id="R9e8dbed8283045f3" /></Relationships>
</file>

<file path=xl/worksheets/_rels/sheet12.xml.rels>&#65279;<?xml version="1.0" encoding="utf-8"?><Relationships xmlns="http://schemas.openxmlformats.org/package/2006/relationships"><Relationship Type="http://schemas.openxmlformats.org/officeDocument/2006/relationships/table" Target="/xl/tables/table9.xml" Id="R7d435c7953a54d81" /></Relationships>
</file>

<file path=xl/worksheets/_rels/sheet14.xml.rels>&#65279;<?xml version="1.0" encoding="utf-8"?><Relationships xmlns="http://schemas.openxmlformats.org/package/2006/relationships"><Relationship Type="http://schemas.openxmlformats.org/officeDocument/2006/relationships/table" Target="/xl/tables/table10.xml" Id="R1170a30d60584778" /></Relationships>
</file>

<file path=xl/worksheets/_rels/sheet15.xml.rels>&#65279;<?xml version="1.0" encoding="utf-8"?><Relationships xmlns="http://schemas.openxmlformats.org/package/2006/relationships"><Relationship Type="http://schemas.openxmlformats.org/officeDocument/2006/relationships/table" Target="/xl/tables/table11.xml" Id="R60dd1d1eb8cd4177" /></Relationships>
</file>

<file path=xl/worksheets/_rels/sheet16.xml.rels>&#65279;<?xml version="1.0" encoding="utf-8"?><Relationships xmlns="http://schemas.openxmlformats.org/package/2006/relationships"><Relationship Type="http://schemas.openxmlformats.org/officeDocument/2006/relationships/table" Target="/xl/tables/table12.xml" Id="R8125619b6a324b89" /></Relationships>
</file>

<file path=xl/worksheets/sheet1.xml><?xml version="1.0" encoding="utf-8"?>
<x:worksheet xmlns:x="http://schemas.openxmlformats.org/spreadsheetml/2006/main">
  <x:sheetPr>
    <x:tabColor rgb="FF203864"/>
  </x:sheetPr>
  <x:sheetViews>
    <x:sheetView showGridLines="0" workbookViewId="0"/>
  </x:sheetViews>
  <x:sheetFormatPr defaultRowHeight="15"/>
  <x:cols>
    <x:col min="1" max="1" width="3" hidden="0" customWidth="1"/>
    <x:col min="2" max="2" width="34"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ht="25" customHeight="1">
      <x:c r="A1" s="2"/>
      <x:c r="B1" s="2"/>
      <x:c r="C1" s="2"/>
      <x:c r="D1" s="2"/>
      <x:c r="E1" s="2"/>
      <x:c r="F1" s="2"/>
      <x:c r="G1" s="2"/>
      <x:c r="H1" s="2"/>
    </x:row>
    <x:row r="2" ht="23" customHeight="1">
      <x:c r="A2" s="2"/>
      <x:c r="B2" s="9" t="str">
        <x:v>Burn and runway report</x:v>
      </x:c>
      <x:c r="C2" s="2"/>
      <x:c r="D2" s="2"/>
      <x:c r="E2" s="2"/>
      <x:c r="F2" s="2"/>
      <x:c r="G2" s="2"/>
      <x:c r="H2" s="2"/>
    </x:row>
    <x:row r="3" ht="25" customHeight="1">
      <x:c r="A3" s="2"/>
      <x:c r="B3" s="2"/>
      <x:c r="C3" s="2"/>
      <x:c r="D3" s="2"/>
      <x:c r="E3" s="2"/>
      <x:c r="F3" s="2"/>
      <x:c r="G3" s="2"/>
      <x:c r="H3" s="2"/>
    </x:row>
    <x:row r="4" ht="25" customHeight="1">
      <x:c r="A4" s="2"/>
      <x:c r="B4" s="2"/>
      <x:c r="C4" s="2"/>
      <x:c r="D4" s="2"/>
      <x:c r="E4" s="2"/>
      <x:c r="F4" s="2"/>
      <x:c r="G4" s="2"/>
      <x:c r="H4" s="2"/>
    </x:row>
    <x:row r="5" ht="23" customHeight="1">
      <x:c r="A5" s="2"/>
      <x:c r="B5" s="3" t="str">
        <x:v>As of 30 June 2027</x:v>
      </x:c>
      <x:c r="C5" s="2"/>
      <x:c r="D5" s="2"/>
      <x:c r="E5" s="2"/>
      <x:c r="F5" s="2"/>
      <x:c r="G5" s="2"/>
      <x:c r="H5" s="2"/>
    </x:row>
    <x:row r="6" ht="25" customHeight="1">
      <x:c r="A6" s="2"/>
      <x:c r="B6" s="2"/>
      <x:c r="C6" s="2"/>
      <x:c r="D6" s="2"/>
      <x:c r="E6" s="2"/>
      <x:c r="F6" s="2"/>
      <x:c r="G6" s="2"/>
      <x:c r="H6" s="2"/>
    </x:row>
    <x:row r="7" ht="23" customHeight="1">
      <x:c r="A7" s="2"/>
      <x:c r="B7" s="3" t="str">
        <x:v>Mirovest GmbH is fictional. Illustrative calculation — not investment, tax or legal advice.</x:v>
      </x:c>
      <x:c r="C7" s="2"/>
      <x:c r="D7" s="2"/>
      <x:c r="E7" s="2"/>
      <x:c r="F7" s="2"/>
      <x:c r="G7" s="2"/>
      <x:c r="H7" s="2"/>
    </x:row>
    <x:row r="8" ht="25" customHeight="1">
      <x:c r="A8" s="2"/>
      <x:c r="B8" s="2"/>
      <x:c r="C8" s="2"/>
      <x:c r="D8" s="2"/>
      <x:c r="E8" s="2"/>
      <x:c r="F8" s="2"/>
      <x:c r="G8" s="2"/>
      <x:c r="H8" s="2"/>
    </x:row>
    <x:row r="9" ht="25" customHeight="1">
      <x:c r="A9" s="2"/>
      <x:c r="B9" s="2"/>
      <x:c r="C9" s="2"/>
      <x:c r="D9" s="2"/>
      <x:c r="E9" s="2"/>
      <x:c r="F9" s="2"/>
      <x:c r="G9" s="2"/>
      <x:c r="H9" s="2"/>
    </x:row>
    <x:row r="10" ht="23" customHeight="1">
      <x:c r="A10" s="2"/>
      <x:c r="B10" s="3" t="str">
        <x:v>Crypto-assets are highly risky. Copy trading can lose money, including the entire amount invested.</x:v>
      </x:c>
      <x:c r="C10" s="2"/>
      <x:c r="D10" s="2"/>
      <x:c r="E10" s="2"/>
      <x:c r="F10" s="2"/>
      <x:c r="G10" s="2"/>
      <x:c r="H10" s="2"/>
    </x:row>
    <x:row r="11" ht="25" customHeight="1">
      <x:c r="A11" s="2"/>
      <x:c r="B11" s="2"/>
      <x:c r="C11" s="2"/>
      <x:c r="D11" s="2"/>
      <x:c r="E11" s="2"/>
      <x:c r="F11" s="2"/>
      <x:c r="G11" s="2"/>
      <x:c r="H11" s="2"/>
    </x:row>
    <x:row r="12" ht="25" customHeight="1">
      <x:c r="A12" s="2"/>
      <x:c r="B12" s="2"/>
      <x:c r="C12" s="2"/>
      <x:c r="D12" s="2"/>
      <x:c r="E12" s="2"/>
      <x:c r="F12" s="2"/>
      <x:c r="G12" s="2"/>
      <x:c r="H12" s="2"/>
    </x:row>
    <x:row r="13" ht="23" customHeight="1">
      <x:c r="A13" s="2"/>
      <x:c r="B13" s="3" t="str">
        <x:v>Actuals are fictional. Every person, vendor and transaction is invented.</x:v>
      </x:c>
      <x:c r="C13" s="2"/>
      <x:c r="D13" s="2"/>
      <x:c r="E13" s="2"/>
      <x:c r="F13" s="2"/>
      <x:c r="G13" s="2"/>
      <x:c r="H13" s="2"/>
    </x:row>
    <x:row r="14" ht="25" customHeight="1">
      <x:c r="A14" s="2"/>
      <x:c r="B14" s="2"/>
      <x:c r="C14" s="2"/>
      <x:c r="D14" s="2"/>
      <x:c r="E14" s="2"/>
      <x:c r="F14" s="2"/>
      <x:c r="G14" s="2"/>
      <x:c r="H14" s="2"/>
    </x:row>
    <x:row r="15" ht="25" customHeight="1">
      <x:c r="A15" s="2"/>
      <x:c r="B15" s="2"/>
      <x:c r="C15" s="2"/>
      <x:c r="D15" s="2"/>
      <x:c r="E15" s="2"/>
      <x:c r="F15" s="2"/>
      <x:c r="G15" s="2"/>
      <x:c r="H15" s="2"/>
    </x:row>
    <x:row r="16" ht="23" customHeight="1">
      <x:c r="A16" s="2"/>
      <x:c r="B16" s="3" t="str">
        <x:v>Release bundle: reproducible from the frozen local source pack.</x:v>
      </x:c>
      <x:c r="C16" s="2"/>
      <x:c r="D16" s="2"/>
      <x:c r="E16" s="2"/>
      <x:c r="F16" s="2"/>
      <x:c r="G16" s="2"/>
      <x:c r="H16" s="2"/>
    </x:row>
    <x:row r="17" ht="25" customHeight="1">
      <x:c r="A17" s="2"/>
      <x:c r="B17" s="2"/>
      <x:c r="C17" s="2"/>
      <x:c r="D17" s="2"/>
      <x:c r="E17" s="2"/>
      <x:c r="F17" s="2"/>
      <x:c r="G17" s="2"/>
      <x:c r="H17" s="2"/>
    </x:row>
    <x:row r="18" ht="25" customHeight="1">
      <x:c r="A18" s="2"/>
      <x:c r="B18" s="2"/>
      <x:c r="C18" s="2"/>
      <x:c r="D18" s="2"/>
      <x:c r="E18" s="2"/>
      <x:c r="F18" s="2"/>
      <x:c r="G18" s="2"/>
      <x:c r="H18" s="2"/>
    </x:row>
    <x:row r="19" ht="23" customHeight="1">
      <x:c r="A19" s="2"/>
      <x:c r="B19" s="3" t="str">
        <x:v>User copy: edits stay local and never sync to another workbook or the source files.</x:v>
      </x:c>
      <x:c r="C19" s="2"/>
      <x:c r="D19" s="2"/>
      <x:c r="E19" s="2"/>
      <x:c r="F19" s="2"/>
      <x:c r="G19" s="2"/>
      <x:c r="H19" s="2"/>
    </x:row>
    <x:row r="20" ht="25" customHeight="1">
      <x:c r="A20" s="2"/>
      <x:c r="B20" s="2"/>
      <x:c r="C20" s="2"/>
      <x:c r="D20" s="2"/>
      <x:c r="E20" s="2"/>
      <x:c r="F20" s="2"/>
      <x:c r="G20" s="2"/>
      <x:c r="H20" s="2"/>
    </x:row>
    <x:row r="21" ht="25" customHeight="1">
      <x:c r="A21" s="2"/>
      <x:c r="B21" s="2"/>
      <x:c r="C21" s="2"/>
      <x:c r="D21" s="2"/>
      <x:c r="E21" s="2"/>
      <x:c r="F21" s="2"/>
      <x:c r="G21" s="2"/>
      <x:c r="H21" s="2"/>
    </x:row>
    <x:row r="22" ht="23" customHeight="1">
      <x:c r="A22" s="2"/>
      <x:c r="B22" s="3" t="str">
        <x:v>Blue/yellow cells are inputs. Black formulas calculate locally; green formulas link sheets.</x:v>
      </x:c>
      <x:c r="C22" s="2"/>
      <x:c r="D22" s="2"/>
      <x:c r="E22" s="2"/>
      <x:c r="F22" s="2"/>
      <x:c r="G22" s="2"/>
      <x:c r="H22" s="2"/>
    </x:row>
    <x:row r="23" ht="25" customHeight="1">
      <x:c r="A23" s="2"/>
      <x:c r="B23" s="2"/>
      <x:c r="C23" s="2"/>
      <x:c r="D23" s="2"/>
      <x:c r="E23" s="2"/>
      <x:c r="F23" s="2"/>
      <x:c r="G23" s="2"/>
      <x:c r="H23" s="2"/>
    </x:row>
    <x:row r="24" ht="25" customHeight="1">
      <x:c r="A24" s="2"/>
      <x:c r="B24" s="2"/>
      <x:c r="C24" s="2"/>
      <x:c r="D24" s="2"/>
      <x:c r="E24" s="2"/>
      <x:c r="F24" s="2"/>
      <x:c r="G24" s="2"/>
      <x:c r="H24" s="2"/>
    </x:row>
    <x:row r="25" ht="23" customHeight="1">
      <x:c r="A25" s="2"/>
      <x:c r="B25" s="3" t="str">
        <x:v>Release CR02-2026-10-13-v1. Frozen 13 October 2026.</x:v>
      </x:c>
      <x:c r="C25" s="2"/>
      <x:c r="D25" s="2"/>
      <x:c r="E25" s="2"/>
      <x:c r="F25" s="2"/>
      <x:c r="G25" s="2"/>
      <x:c r="H25" s="2"/>
    </x:row>
    <x:row r="26" ht="25" customHeight="1">
      <x:c r="A26" s="2"/>
      <x:c r="B26" s="2"/>
      <x:c r="C26" s="2"/>
      <x:c r="D26" s="2"/>
      <x:c r="E26" s="2"/>
      <x:c r="F26" s="2"/>
      <x:c r="G26" s="2"/>
      <x:c r="H26" s="2"/>
    </x:row>
    <x:row r="27" ht="44" customHeight="1">
      <x:c r="A27" s="2"/>
      <x:c r="B27" s="3" t="str">
        <x:v>Regulatory, tax, payroll and accounting treatments (P01–P10) are illustrative assumptions for a fictional company and have not been verified by a lawyer, tax adviser or auditor. Account codes follow a DATEV SKR04-style layout for illustration; they are not an official DATEV mapping.</x:v>
      </x:c>
      <x:c r="C27" s="2"/>
      <x:c r="D27" s="2"/>
      <x:c r="E27" s="2"/>
      <x:c r="F27" s="2"/>
      <x:c r="G27" s="2"/>
      <x:c r="H27" s="2"/>
    </x:row>
    <x:row r="28" ht="25" customHeight="1">
      <x:c r="A28" s="2"/>
      <x:c r="B28" s="3" t="str">
        <x:v>ScenarioNo</x:v>
      </x:c>
      <x:c r="C28" s="5" t="n">
        <x:v>1</x:v>
      </x:c>
      <x:c r="D28" s="2"/>
      <x:c r="E28" s="2"/>
      <x:c r="F28" s="3" t="str">
        <x:v>Base</x:v>
      </x:c>
      <x:c r="G28" s="3" t="str">
        <x:v>Upside</x:v>
      </x:c>
      <x:c r="H28" s="3" t="str">
        <x:v>Downside</x:v>
      </x:c>
    </x:row>
    <x:row r="29" ht="25" customHeight="1">
      <x:c r="A29" s="2"/>
      <x:c r="B29" s="3" t="str">
        <x:v>Selected case</x:v>
      </x:c>
      <x:c r="C29" s="2" t="str">
        <x:f>INDEX($F$28:$H$28,1,$C$28)</x:f>
        <x:v>Base</x:v>
      </x:c>
      <x:c r="D29" s="2"/>
      <x:c r="E29" s="2"/>
      <x:c r="F29" s="2"/>
      <x:c r="G29" s="2"/>
      <x:c r="H29" s="2"/>
    </x:row>
    <x:row r="30" ht="25" customHeight="1">
      <x:c r="A30" s="2"/>
      <x:c r="B30" s="2"/>
      <x:c r="C30" s="2"/>
      <x:c r="D30" s="2"/>
      <x:c r="E30" s="2"/>
      <x:c r="F30" s="2"/>
      <x:c r="G30" s="2"/>
      <x:c r="H30" s="2"/>
    </x:row>
    <x:row r="31" ht="25" customHeight="1">
      <x:c r="A31" s="2"/>
      <x:c r="B31" s="2"/>
      <x:c r="C31" s="2"/>
      <x:c r="D31" s="2"/>
      <x:c r="E31" s="2"/>
      <x:c r="F31" s="2"/>
      <x:c r="G31" s="2"/>
      <x:c r="H31" s="2"/>
    </x:row>
    <x:row r="32" ht="25" customHeight="1">
      <x:c r="A32" s="2"/>
      <x:c r="B32" s="2"/>
      <x:c r="C32" s="2"/>
      <x:c r="D32" s="2"/>
      <x:c r="E32" s="2"/>
      <x:c r="F32" s="2"/>
      <x:c r="G32" s="2"/>
      <x:c r="H32" s="2"/>
    </x:row>
    <x:row r="33" ht="25" customHeight="1">
      <x:c r="A33" s="2"/>
      <x:c r="B33" s="3" t="str">
        <x:v>Fixed report constants (not inputs)</x:v>
      </x:c>
      <x:c r="C33" s="2"/>
      <x:c r="D33" s="2"/>
      <x:c r="E33" s="2"/>
      <x:c r="F33" s="2"/>
      <x:c r="G33" s="2"/>
      <x:c r="H33" s="2"/>
    </x:row>
    <x:row r="34" ht="25" customHeight="1">
      <x:c r="A34" s="2"/>
      <x:c r="B34" s="3" t="str">
        <x:v>Horizon months</x:v>
      </x:c>
      <x:c r="C34" s="6" t="n">
        <x:v>60</x:v>
      </x:c>
      <x:c r="D34" s="2"/>
      <x:c r="E34" s="2"/>
      <x:c r="F34" s="2"/>
      <x:c r="G34" s="2"/>
      <x:c r="H34" s="2"/>
    </x:row>
    <x:row r="35" ht="25" customHeight="1">
      <x:c r="A35" s="2"/>
      <x:c r="B35" s="3" t="str">
        <x:v>Model start</x:v>
      </x:c>
      <x:c r="C35" s="7" t="n">
        <x:v>46388</x:v>
      </x:c>
      <x:c r="D35" s="2"/>
      <x:c r="E35" s="2"/>
      <x:c r="F35" s="2"/>
      <x:c r="G35" s="2"/>
      <x:c r="H35" s="2"/>
    </x:row>
    <x:row r="36" ht="25" customHeight="1">
      <x:c r="A36" s="2"/>
      <x:c r="B36" s="3" t="str">
        <x:v>Trailing / quarter months</x:v>
      </x:c>
      <x:c r="C36" s="6" t="n">
        <x:v>3</x:v>
      </x:c>
      <x:c r="D36" s="2"/>
      <x:c r="E36" s="2"/>
      <x:c r="F36" s="2"/>
      <x:c r="G36" s="2"/>
      <x:c r="H36" s="2"/>
    </x:row>
    <x:row r="37" ht="25" customHeight="1">
      <x:c r="A37" s="2"/>
      <x:c r="B37" s="3" t="str">
        <x:v>Actual cutoff month</x:v>
      </x:c>
      <x:c r="C37" s="6" t="n">
        <x:v>6</x:v>
      </x:c>
      <x:c r="D37" s="2"/>
      <x:c r="E37" s="2"/>
      <x:c r="F37" s="2"/>
      <x:c r="G37" s="2"/>
      <x:c r="H37" s="2"/>
    </x:row>
    <x:row r="38" ht="25" customHeight="1">
      <x:c r="A38" s="2"/>
      <x:c r="B38" s="3" t="str">
        <x:v>Cash buffer multiplier</x:v>
      </x:c>
      <x:c r="C38" s="6" t="n">
        <x:v>6</x:v>
      </x:c>
      <x:c r="D38" s="2"/>
      <x:c r="E38" s="2"/>
      <x:c r="F38" s="2"/>
      <x:c r="G38" s="2"/>
      <x:c r="H38" s="2"/>
    </x:row>
    <x:row r="39" ht="25" customHeight="1">
      <x:c r="A39" s="2"/>
      <x:c r="B39" s="3" t="str">
        <x:v>Money tolerance</x:v>
      </x:c>
      <x:c r="C39" s="8" t="n">
        <x:v>0.01</x:v>
      </x:c>
      <x:c r="D39" s="2"/>
      <x:c r="E39" s="2"/>
      <x:c r="F39" s="2"/>
      <x:c r="G39" s="2"/>
      <x:c r="H39" s="2"/>
    </x:row>
  </x:sheetData>
  <x:mergeCells>
    <x:mergeCell ref="B2:H3"/>
    <x:mergeCell ref="B5:H6"/>
    <x:mergeCell ref="B7:H8"/>
    <x:mergeCell ref="B10:H11"/>
    <x:mergeCell ref="B13:H14"/>
    <x:mergeCell ref="B16:H17"/>
    <x:mergeCell ref="B19:H20"/>
    <x:mergeCell ref="B22:H23"/>
    <x:mergeCell ref="B25:H26"/>
    <x:mergeCell ref="B27:H27"/>
  </x:mergeCells>
  <x:dataValidations count="1">
    <x:dataValidation type="whole" operator="between" sqref="C28">
      <x:formula1>1</x:formula1>
      <x:formula2>3</x:formula2>
    </x:dataValidation>
  </x:dataValidations>
  <x:pageMargins left="0.7" right="0.7" top="0.75" bottom="0.75" header="0.3" footer="0.3"/>
</x:worksheet>
</file>

<file path=xl/worksheets/sheet2.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27" hidden="0" customWidth="1"/>
    <x:col min="2" max="2" width="115" hidden="0" customWidth="1"/>
  </x:cols>
  <x:sheetData>
    <x:row r="1" ht="25" customHeight="1">
      <x:c r="A1" s="17" t="str">
        <x:v>Using this standalone report</x:v>
      </x:c>
      <x:c r="B1" s="2"/>
    </x:row>
    <x:row r="2" ht="25" customHeight="1">
      <x:c r="A2" s="16" t="str">
        <x:v>Mirovest GmbH — fictional</x:v>
      </x:c>
      <x:c r="B2" s="2"/>
    </x:row>
    <x:row r="3" ht="25" customHeight="1">
      <x:c r="A3" s="3" t="str">
        <x:v>Selected case</x:v>
      </x:c>
      <x:c r="B3" s="10" t="str">
        <x:f>'Cover'!C29</x:f>
        <x:v>Base</x:v>
      </x:c>
    </x:row>
    <x:row r="4" ht="25" customHeight="1">
      <x:c r="A4" s="16" t="str">
        <x:v>EUR. Actual January–June 2027; source versions remain separate.</x:v>
      </x:c>
      <x:c r="B4" s="2"/>
    </x:row>
    <x:row r="5" ht="25" customHeight="1">
      <x:c r="A5" s="16" t="str">
        <x:v>Release CR02-2026-10-13-v1 · Release bundle / local user copy</x:v>
      </x:c>
      <x:c r="B5" s="2"/>
    </x:row>
    <x:row r="6" ht="25" customHeight="1">
      <x:c r="A6" s="2"/>
      <x:c r="B6" s="2"/>
    </x:row>
    <x:row r="7" ht="32" customHeight="1">
      <x:c r="A7" s="3" t="str">
        <x:v>Standalone release bundle / local user copy. Embedded data stays in this file; no source or workbook is synchronised.</x:v>
      </x:c>
      <x:c r="B7" s="2"/>
    </x:row>
    <x:row r="8" ht="25" customHeight="1">
      <x:c r="A8" s="2"/>
      <x:c r="B8" s="2"/>
    </x:row>
    <x:row r="9" ht="25" customHeight="1">
      <x:c r="A9" s="2"/>
      <x:c r="B9" s="2"/>
    </x:row>
    <x:row r="10" ht="38" customHeight="1">
      <x:c r="A10" s="15" t="str">
        <x:v>Step</x:v>
      </x:c>
      <x:c r="B10" s="15" t="str">
        <x:v>Instructions</x:v>
      </x:c>
    </x:row>
    <x:row r="11" ht="35" customHeight="1">
      <x:c r="A11" s="3" t="str">
        <x:v>Scope</x:v>
      </x:c>
      <x:c r="B11" s="3" t="str">
        <x:v>Reporting date is 30 June 2027. Actuals cover January–June. D18 forecasts July 2027–December 2031; D19 compares H1 actuals with the frozen original Base budget.</x:v>
      </x:c>
    </x:row>
    <x:row r="12" ht="35" customHeight="1">
      <x:c r="A12" s="3" t="str">
        <x:v>Read the report</x:v>
      </x:c>
      <x:c r="B12" s="3" t="str">
        <x:v>D18: start with Runway, then Burn and Burn_Variance. D19: start with Cost_Report, then YTD_Detail, Monthly_Detail and Cost_Views. Amounts are EUR unless the row states another unit.</x:v>
      </x:c>
    </x:row>
    <x:row r="13" ht="113" customHeight="1">
      <x:c r="A13" s="3" t="str">
        <x:v>Select a case</x:v>
      </x:c>
      <x:c r="B13" s="3" t="str">
        <x:v>Cover C28: 1 Base, 2 Upside, 3 Downside. D18 selects the embedded D10 latest-estimate case. Actuals never change by scenario. D19 retains the same original Base budget. Downside is a deliberate funding stress case. In both the original plan and the latest estimate, modelled own funds fall below the MiCA own-funds requirement in October 2031 (M58) and stay below it through December 2031 (M60), because no later funding round is planned; bank cash stays positive throughout. Lowest licensed headroom: about −EUR 697k in M60 in the latest estimate, about −EUR 721k in M60 in the plan. D18 Runway shows the first statutory shortfall. The warning is intentional: an illustrative stress result, not a forecast or a legal assessment.</x:v>
      </x:c>
    </x:row>
    <x:row r="14" ht="61" customHeight="1">
      <x:c r="A14" s="3" t="str">
        <x:v>Local edits</x:v>
      </x:c>
      <x:c r="B14" s="3" t="str">
        <x:v>Blue/yellow cells are local inputs. Edit within the supplied population and preserve posting IDs and balanced debits/credits. FTE inputs represent person-month exposure. Commentary fields are free text. Frozen source data (D10_LE, Budget_Burn, D13_Budget) and the fixed report constants on Cover are shown in black: they are not inputs.</x:v>
      </x:c>
    </x:row>
    <x:row r="15" ht="48" customHeight="1">
      <x:c r="A15" s="3" t="str">
        <x:v>Forecast authority</x:v>
      </x:c>
      <x:c r="B15" s="3" t="str">
        <x:v>D10_LE contains frozen source results, with live case-selection formulas. It is not the full D10 financial engine. Changed operating assumptions or June reopening subledgers require rebuilding D10 and refreshing this report.</x:v>
      </x:c>
    </x:row>
    <x:row r="16" ht="48" customHeight="1">
      <x:c r="A16" s="3" t="str">
        <x:v>Levers</x:v>
      </x:c>
      <x:c r="B16" s="3" t="str">
        <x:v>D18 savings begin at the selected model month; the one-off cash cost is paid once at that start. Each lever is an individual direct cash sensitivity. It does not recompute induced tax, interest, staffing or regulatory capital.</x:v>
      </x:c>
    </x:row>
    <x:row r="17" ht="35" customHeight="1">
      <x:c r="A17" s="3" t="str">
        <x:v>Interpret ratios</x:v>
      </x:c>
      <x:c r="B17" s="3" t="str">
        <x:v>Undefined ratios use numeric zero plus a validity flag; display rows show n/m. First-breach dates are strictly after the cutoff. None within horizon means no modelled breach through December 2031.</x:v>
      </x:c>
    </x:row>
    <x:row r="18" ht="35" customHeight="1">
      <x:c r="A18" s="3" t="str">
        <x:v>Check reconciliations</x:v>
      </x:c>
      <x:c r="B18" s="3" t="str">
        <x:v>Checks differences should be zero within EUR0.01. The release checker also ties embedded inputs to the source pack, D13 and D10. Intentional local edits can break frozen source ties and require review.</x:v>
      </x:c>
    </x:row>
    <x:row r="19" ht="35" customHeight="1">
      <x:c r="A19" s="3" t="str">
        <x:v>Refresh and capacity</x:v>
      </x:c>
      <x:c r="B19" s="3" t="str">
        <x:v>The imported population and report date are fixed for this release. Adding postings or changing the cutoff requires a new release of the report; appending spreadsheet rows does not extend bounded formulas.</x:v>
      </x:c>
    </x:row>
    <x:row r="20" ht="48" customHeight="1">
      <x:c r="A20" s="3" t="str">
        <x:v>Compatibility</x:v>
      </x:c>
      <x:c r="B20" s="3" t="str">
        <x:v>Tested in Microsoft Excel (Windows, Microsoft 365): opens, recalculates, edits and saves. LibreOffice 26.8: opens and recalculates with identical results; saving from LibreOffice is not claimed. Google Sheets: not tested.</x:v>
      </x:c>
    </x:row>
  </x:sheetData>
  <x:mergeCells>
    <x:mergeCell ref="A7:F8"/>
  </x:mergeCells>
  <x:pageMargins left="0.7" right="0.7" top="0.75" bottom="0.75" header="0.3" footer="0.3"/>
  <x:tableParts count="1">
    <x:tablePart xmlns:r="http://schemas.openxmlformats.org/officeDocument/2006/relationships" r:id="R29a89983cfdb4199"/>
  </x:tableParts>
</x:worksheet>
</file>

<file path=xl/worksheets/sheet3.xml><?xml version="1.0" encoding="utf-8"?>
<x:worksheet xmlns:x="http://schemas.openxmlformats.org/spreadsheetml/2006/main">
  <x:sheetPr>
    <x:tabColor rgb="FF203864"/>
  </x:sheetPr>
  <x:sheetViews>
    <x:sheetView showGridLines="0" workbookViewId="0">
      <x:pane xSplit="2" ySplit="10" topLeftCell="C11" activePane="bottomRight" state="frozen"/>
    </x:sheetView>
  </x:sheetViews>
  <x:sheetFormatPr defaultRowHeight="15"/>
  <x:cols>
    <x:col min="1" max="1" width="42" hidden="0" customWidth="1"/>
    <x:col min="2" max="2" width="27" hidden="0" customWidth="1"/>
    <x:col min="3" max="3" width="27" hidden="0" customWidth="1"/>
    <x:col min="4" max="4" width="80" hidden="0" customWidth="1"/>
  </x:cols>
  <x:sheetData>
    <x:row r="1" ht="25" customHeight="1">
      <x:c r="A1" s="17" t="str">
        <x:v>Runway as of 30 June 2027</x:v>
      </x:c>
      <x:c r="B1" s="2"/>
      <x:c r="C1" s="2"/>
      <x:c r="D1" s="2"/>
    </x:row>
    <x:row r="2" ht="25" customHeight="1">
      <x:c r="A2" s="16" t="str">
        <x:v>Mirovest GmbH — fictional</x:v>
      </x:c>
      <x:c r="B2" s="2"/>
      <x:c r="C2" s="2"/>
      <x:c r="D2" s="2"/>
    </x:row>
    <x:row r="3" ht="25" customHeight="1">
      <x:c r="A3" s="3" t="str">
        <x:v>Selected case</x:v>
      </x:c>
      <x:c r="B3" s="10" t="str">
        <x:f>'Cover'!C29</x:f>
        <x:v>Base</x:v>
      </x:c>
      <x:c r="C3" s="2"/>
      <x:c r="D3" s="2"/>
    </x:row>
    <x:row r="4" ht="25" customHeight="1">
      <x:c r="A4" s="16" t="str">
        <x:v>EUR. Actual January–June 2027; source versions remain separate.</x:v>
      </x:c>
      <x:c r="B4" s="2"/>
      <x:c r="C4" s="2"/>
      <x:c r="D4" s="2"/>
    </x:row>
    <x:row r="5" ht="25" customHeight="1">
      <x:c r="A5" s="16" t="str">
        <x:v>Release CR02-2026-10-13-v1 · Release bundle / local user copy</x:v>
      </x:c>
      <x:c r="B5" s="2"/>
      <x:c r="C5" s="2"/>
      <x:c r="D5" s="2"/>
    </x:row>
    <x:row r="6" ht="25" customHeight="1">
      <x:c r="A6" s="2"/>
      <x:c r="B6" s="2"/>
      <x:c r="C6" s="2"/>
      <x:c r="D6" s="2"/>
    </x:row>
    <x:row r="7" ht="25" customHeight="1">
      <x:c r="A7" s="2"/>
      <x:c r="B7" s="2"/>
      <x:c r="C7" s="2"/>
      <x:c r="D7" s="2"/>
    </x:row>
    <x:row r="8" ht="25" customHeight="1">
      <x:c r="A8" s="2"/>
      <x:c r="B8" s="2"/>
      <x:c r="C8" s="2"/>
      <x:c r="D8" s="2"/>
    </x:row>
    <x:row r="9" ht="25" customHeight="1">
      <x:c r="A9" s="2"/>
      <x:c r="B9" s="2"/>
      <x:c r="C9" s="2"/>
      <x:c r="D9" s="2"/>
    </x:row>
    <x:row r="10" ht="38" customHeight="1">
      <x:c r="A10" s="15" t="str">
        <x:v>Measure</x:v>
      </x:c>
      <x:c r="B10" s="15" t="str">
        <x:v>With planned rounds</x:v>
      </x:c>
      <x:c r="C10" s="15" t="str">
        <x:v>No future rounds</x:v>
      </x:c>
      <x:c r="D10" s="15" t="str">
        <x:v>Interpretation</x:v>
      </x:c>
    </x:row>
    <x:row r="11" ht="35" customHeight="1">
      <x:c r="A11" s="3" t="str">
        <x:v>First negative closing cash</x:v>
      </x:c>
      <x:c r="B11" s="18" t="str">
        <x:f>IF(SUM('Burn'!H26:BO26)=0,"none within horizon",EDATE('Cover'!$C$35,MATCH(1,'Burn'!H26:BO26,0)-1))</x:f>
        <x:v>none within horizon</x:v>
      </x:c>
      <x:c r="C11" s="18" t="n">
        <x:f>IF(SUM('Burn'!H53:BO53)=0,"none within horizon",EDATE('Cover'!$C$35,MATCH(1,'Burn'!H53:BO53,0)-1))</x:f>
        <x:v>46692</x:v>
      </x:c>
      <x:c r="D11" s="3" t="str">
        <x:v>Strictly after June 2027. Month-end and funding-event tests are distinct.</x:v>
      </x:c>
    </x:row>
    <x:row r="12" ht="35" customHeight="1">
      <x:c r="A12" s="3" t="str">
        <x:v>First closing buffer breach</x:v>
      </x:c>
      <x:c r="B12" s="18" t="n">
        <x:f>IF(SUM('Burn'!H27:BO27)=0,"none within horizon",EDATE('Cover'!$C$35,MATCH(1,'Burn'!H27:BO27,0)-1))</x:f>
        <x:v>46569</x:v>
      </x:c>
      <x:c r="C12" s="18" t="n">
        <x:f>IF(SUM('Burn'!H54:BO54)=0,"none within horizon",EDATE('Cover'!$C$35,MATCH(1,'Burn'!H54:BO54,0)-1))</x:f>
        <x:v>46569</x:v>
      </x:c>
      <x:c r="D12" s="3" t="str">
        <x:v>Strictly after June 2027. Month-end and funding-event tests are distinct.</x:v>
      </x:c>
    </x:row>
    <x:row r="13" ht="35" customHeight="1">
      <x:c r="A13" s="3" t="str">
        <x:v>First statutory shortfall</x:v>
      </x:c>
      <x:c r="B13" s="18" t="str">
        <x:f>IF(SUM('Burn'!H28:BO28)=0,"none within horizon",EDATE('Cover'!$C$35,MATCH(1,'Burn'!H28:BO28,0)-1))</x:f>
        <x:v>none within horizon</x:v>
      </x:c>
      <x:c r="C13" s="18" t="n">
        <x:f>IF(SUM('Burn'!H55:BO55)=0,"none within horizon",EDATE('Cover'!$C$35,MATCH(1,'Burn'!H55:BO55,0)-1))</x:f>
        <x:v>46753</x:v>
      </x:c>
      <x:c r="D13" s="3" t="str">
        <x:v>Strictly after June 2027. Month-end and funding-event tests are distinct.</x:v>
      </x:c>
    </x:row>
    <x:row r="14" ht="35" customHeight="1">
      <x:c r="A14" s="3" t="str">
        <x:v>First funding-event cash deficit</x:v>
      </x:c>
      <x:c r="B14" s="18" t="str">
        <x:f>IF(SUM('Burn'!H31:BO31)=0,"none within horizon",EDATE('Cover'!$C$35,MATCH(1,'Burn'!H31:BO31,0)-1))</x:f>
        <x:v>none within horizon</x:v>
      </x:c>
      <x:c r="C14" s="18" t="n">
        <x:f>IF(SUM('Burn'!H58:BO58)=0,"none within horizon",EDATE('Cover'!$C$35,MATCH(1,'Burn'!H58:BO58,0)-1))</x:f>
        <x:v>46722</x:v>
      </x:c>
      <x:c r="D14" s="3" t="str">
        <x:v>Strictly after June 2027. Month-end and funding-event tests are distinct.</x:v>
      </x:c>
    </x:row>
    <x:row r="15" ht="35" customHeight="1">
      <x:c r="A15" s="3" t="str">
        <x:v>First funding-event buffer breach</x:v>
      </x:c>
      <x:c r="B15" s="18" t="n">
        <x:f>IF(SUM('Burn'!H32:BO32)=0,"none within horizon",EDATE('Cover'!$C$35,MATCH(1,'Burn'!H32:BO32,0)-1))</x:f>
        <x:v>46569</x:v>
      </x:c>
      <x:c r="C15" s="18" t="n">
        <x:f>IF(SUM('Burn'!H59:BO59)=0,"none within horizon",EDATE('Cover'!$C$35,MATCH(1,'Burn'!H59:BO59,0)-1))</x:f>
        <x:v>46569</x:v>
      </x:c>
      <x:c r="D15" s="3" t="str">
        <x:v>Strictly after June 2027. Month-end and funding-event tests are distinct.</x:v>
      </x:c>
    </x:row>
    <x:row r="16" ht="35" customHeight="1">
      <x:c r="A16" s="3" t="str">
        <x:v>First funding-event capital shortfall</x:v>
      </x:c>
      <x:c r="B16" s="18" t="str">
        <x:f>IF(SUM('Burn'!H33:BO33)=0,"none within horizon",EDATE('Cover'!$C$35,MATCH(1,'Burn'!H33:BO33,0)-1))</x:f>
        <x:v>none within horizon</x:v>
      </x:c>
      <x:c r="C16" s="18" t="n">
        <x:f>IF(SUM('Burn'!H60:BO60)=0,"none within horizon",EDATE('Cover'!$C$35,MATCH(1,'Burn'!H60:BO60,0)-1))</x:f>
        <x:v>46753</x:v>
      </x:c>
      <x:c r="D16" s="3" t="str">
        <x:v>Strictly after June 2027. Month-end and funding-event tests are distinct.</x:v>
      </x:c>
    </x:row>
    <x:row r="17" ht="25" customHeight="1">
      <x:c r="A17" s="2"/>
      <x:c r="B17" s="2"/>
      <x:c r="C17" s="2"/>
      <x:c r="D17" s="2"/>
    </x:row>
    <x:row r="18" ht="25" customHeight="1">
      <x:c r="A18" s="3" t="str">
        <x:v>June closing bank cash</x:v>
      </x:c>
      <x:c r="B18" s="20" t="n">
        <x:f>'Burn'!M19</x:f>
        <x:v>576550.4299999999</x:v>
      </x:c>
      <x:c r="C18" s="20" t="n">
        <x:f>'Burn'!M46</x:f>
        <x:v>576550.4299999999</x:v>
      </x:c>
      <x:c r="D18" s="2"/>
    </x:row>
    <x:row r="19" ht="25" customHeight="1">
      <x:c r="A19" s="3" t="str">
        <x:v>June usable cash</x:v>
      </x:c>
      <x:c r="B19" s="20" t="n">
        <x:f>'Burn'!M20</x:f>
        <x:v>576550.4299999999</x:v>
      </x:c>
      <x:c r="C19" s="20" t="n">
        <x:f>'Burn'!M47</x:f>
        <x:v>576550.4299999999</x:v>
      </x:c>
      <x:c r="D19" s="2"/>
    </x:row>
    <x:row r="20" ht="25" customHeight="1">
      <x:c r="A20" s="3" t="str">
        <x:v>June forward cash buffer</x:v>
      </x:c>
      <x:c r="B20" s="20" t="n">
        <x:f>'Burn'!M21</x:f>
        <x:v>709193.3828134963</x:v>
      </x:c>
      <x:c r="C20" s="20" t="n">
        <x:f>'Burn'!M48</x:f>
        <x:v>714669.3578134964</x:v>
      </x:c>
      <x:c r="D20" s="2"/>
    </x:row>
    <x:row r="21" ht="25" customHeight="1">
      <x:c r="A21" s="3" t="str">
        <x:v>June statutory headroom</x:v>
      </x:c>
      <x:c r="B21" s="20" t="n">
        <x:f>'Burn'!M24</x:f>
        <x:v>-1357921.6850394197</x:v>
      </x:c>
      <x:c r="C21" s="20" t="n">
        <x:f>'Burn'!M51</x:f>
        <x:v>-1357921.6850394197</x:v>
      </x:c>
      <x:c r="D21" s="2"/>
    </x:row>
    <x:row r="22" ht="25" customHeight="1">
      <x:c r="A22" s="3" t="str">
        <x:v>June management headroom</x:v>
      </x:c>
      <x:c r="B22" s="20" t="n">
        <x:f>'Burn'!M25</x:f>
        <x:v>-1536174.4620473038</x:v>
      </x:c>
      <x:c r="C22" s="20" t="n">
        <x:f>'Burn'!M52</x:f>
        <x:v>-1536174.4620473038</x:v>
      </x:c>
      <x:c r="D22" s="2"/>
    </x:row>
    <x:row r="23" ht="25" customHeight="1">
      <x:c r="A23" s="3" t="str">
        <x:v>June trailing 3-month burn</x:v>
      </x:c>
      <x:c r="B23" s="20" t="n">
        <x:f>'Burn'!M65</x:f>
        <x:v>103790.57333333332</x:v>
      </x:c>
      <x:c r="C23" s="20" t="n">
        <x:f>'Burn'!M65</x:f>
        <x:v>103790.57333333332</x:v>
      </x:c>
      <x:c r="D23" s="2"/>
    </x:row>
    <x:row r="24" ht="25" customHeight="1">
      <x:c r="A24" s="3" t="str">
        <x:v>June burn multiple</x:v>
      </x:c>
      <x:c r="B24" s="20" t="str">
        <x:f>'Burn'!M71</x:f>
        <x:v>n/m</x:v>
      </x:c>
      <x:c r="C24" s="20" t="str">
        <x:f>'Burn'!M71</x:f>
        <x:v>n/m</x:v>
      </x:c>
      <x:c r="D24" s="2"/>
    </x:row>
    <x:row r="25" ht="25" customHeight="1">
      <x:c r="A25" s="2"/>
      <x:c r="B25" s="2"/>
      <x:c r="C25" s="2"/>
      <x:c r="D25" s="2"/>
    </x:row>
    <x:row r="26" ht="65" customHeight="1">
      <x:c r="A26" s="3" t="str">
        <x:v>No future rounds definition</x:v>
      </x:c>
      <x:c r="B26" s="2"/>
      <x:c r="C26" s="2"/>
      <x:c r="D26" s="3" t="str">
        <x:v>Removes every funding round after June 2027: Seed (M8) and Series A (M19). D10 recomputes dependent fees, founder pay/status, note maturity, interest and tax.</x:v>
      </x:c>
    </x:row>
    <x:row r="27" ht="65" customHeight="1">
      <x:c r="A27" s="3" t="str">
        <x:v>Prudential readiness</x:v>
      </x:c>
      <x:c r="B27" s="2"/>
      <x:c r="C27" s="2"/>
      <x:c r="D27" s="3" t="str">
        <x:v>Negative headroom before licence is a readiness gap; statutory breach tests start at licence. Monthly forecasts do not establish continuous legal compliance.</x:v>
      </x:c>
    </x:row>
    <x:row r="28" ht="25" customHeight="1">
      <x:c r="A28" s="2"/>
      <x:c r="B28" s="2"/>
      <x:c r="C28" s="2"/>
      <x:c r="D28" s="2"/>
    </x:row>
    <x:row r="29" ht="25" customHeight="1">
      <x:c r="A29" s="3" t="str">
        <x:v>June cash below zero</x:v>
      </x:c>
      <x:c r="B29" s="10" t="n">
        <x:f>IF('Burn'!M19&lt;0,1,0)</x:f>
        <x:v>0</x:v>
      </x:c>
      <x:c r="C29" s="10" t="n">
        <x:f>IF('Burn'!M46&lt;0,1,0)</x:f>
        <x:v>0</x:v>
      </x:c>
      <x:c r="D29" s="2"/>
    </x:row>
    <x:row r="30" ht="25" customHeight="1">
      <x:c r="A30" s="3" t="str">
        <x:v>June cash below buffer</x:v>
      </x:c>
      <x:c r="B30" s="10" t="n">
        <x:f>IF('Burn'!M19&lt;'Burn'!M21,1,0)</x:f>
        <x:v>1</x:v>
      </x:c>
      <x:c r="C30" s="10" t="n">
        <x:f>IF('Burn'!M46&lt;'Burn'!M48,1,0)</x:f>
        <x:v>1</x:v>
      </x:c>
      <x:c r="D30" s="2"/>
    </x:row>
  </x:sheetData>
  <x:pageMargins left="0.7" right="0.7" top="0.75" bottom="0.75" header="0.3" footer="0.3"/>
  <x:tableParts count="1">
    <x:tablePart xmlns:r="http://schemas.openxmlformats.org/officeDocument/2006/relationships" r:id="R08a9f315eecd4ca2"/>
  </x:tableParts>
</x:worksheet>
</file>

<file path=xl/worksheets/sheet4.xml><?xml version="1.0" encoding="utf-8"?>
<x:worksheet xmlns:x="http://schemas.openxmlformats.org/spreadsheetml/2006/main">
  <x:sheetPr>
    <x:tabColor rgb="FF6983A9"/>
  </x:sheetPr>
  <x:sheetViews>
    <x:sheetView showGridLines="0" workbookViewId="0">
      <x:pane xSplit="7" ySplit="10" topLeftCell="H11" activePane="bottomRight" state="frozen"/>
    </x:sheetView>
  </x:sheetViews>
  <x:sheetFormatPr defaultRowHeight="15"/>
  <x:cols>
    <x:col min="1" max="1" width="29" hidden="0" customWidth="1"/>
    <x:col min="2" max="2" width="44" hidden="0" customWidth="1"/>
    <x:col min="3" max="3" width="20" hidden="0" customWidth="1"/>
    <x:col min="4" max="4" width="12" hidden="0" customWidth="1"/>
    <x:col min="5" max="5" width="22" hidden="0" customWidth="1"/>
    <x:col min="6" max="6" width="58" hidden="0" customWidth="1"/>
    <x:col min="7" max="7" width="3"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 min="16" max="16" width="17" hidden="0" customWidth="1"/>
    <x:col min="17" max="17" width="17" hidden="0" customWidth="1"/>
    <x:col min="18" max="18" width="17" hidden="0" customWidth="1"/>
    <x:col min="19" max="19" width="17" hidden="0" customWidth="1"/>
    <x:col min="20" max="20" width="17" hidden="0" customWidth="1"/>
    <x:col min="21" max="21" width="17" hidden="0" customWidth="1"/>
    <x:col min="22" max="22" width="17" hidden="0" customWidth="1"/>
    <x:col min="23" max="23" width="17" hidden="0" customWidth="1"/>
    <x:col min="24" max="24" width="17" hidden="0" customWidth="1"/>
    <x:col min="25" max="25" width="17" hidden="0" customWidth="1"/>
    <x:col min="26" max="26" width="17" hidden="0" customWidth="1"/>
    <x:col min="27" max="27" width="17" hidden="0" customWidth="1"/>
    <x:col min="28" max="28" width="17" hidden="0" customWidth="1"/>
    <x:col min="29" max="29" width="17" hidden="0" customWidth="1"/>
    <x:col min="30" max="30" width="17" hidden="0" customWidth="1"/>
    <x:col min="31" max="31" width="17" hidden="0" customWidth="1"/>
    <x:col min="32" max="32" width="17" hidden="0" customWidth="1"/>
    <x:col min="33" max="33" width="17" hidden="0" customWidth="1"/>
    <x:col min="34" max="34" width="17" hidden="0" customWidth="1"/>
    <x:col min="35" max="35" width="17" hidden="0" customWidth="1"/>
    <x:col min="36" max="36" width="17" hidden="0" customWidth="1"/>
    <x:col min="37" max="37" width="17" hidden="0" customWidth="1"/>
    <x:col min="38" max="38" width="17" hidden="0" customWidth="1"/>
    <x:col min="39" max="39" width="17" hidden="0" customWidth="1"/>
    <x:col min="40" max="40" width="17" hidden="0" customWidth="1"/>
    <x:col min="41" max="41" width="17" hidden="0" customWidth="1"/>
    <x:col min="42" max="42" width="17" hidden="0" customWidth="1"/>
    <x:col min="43" max="43" width="17" hidden="0" customWidth="1"/>
    <x:col min="44" max="44" width="17" hidden="0" customWidth="1"/>
    <x:col min="45" max="45" width="17" hidden="0" customWidth="1"/>
    <x:col min="46" max="46" width="17" hidden="0" customWidth="1"/>
    <x:col min="47" max="47" width="17" hidden="0" customWidth="1"/>
    <x:col min="48" max="48" width="17" hidden="0" customWidth="1"/>
    <x:col min="49" max="49" width="17" hidden="0" customWidth="1"/>
    <x:col min="50" max="50" width="17" hidden="0" customWidth="1"/>
    <x:col min="51" max="51" width="17" hidden="0" customWidth="1"/>
    <x:col min="52" max="52" width="17" hidden="0" customWidth="1"/>
    <x:col min="53" max="53" width="17" hidden="0" customWidth="1"/>
    <x:col min="54" max="54" width="17" hidden="0" customWidth="1"/>
    <x:col min="55" max="55" width="17" hidden="0" customWidth="1"/>
    <x:col min="56" max="56" width="17" hidden="0" customWidth="1"/>
    <x:col min="57" max="57" width="17" hidden="0" customWidth="1"/>
    <x:col min="58" max="58" width="17" hidden="0" customWidth="1"/>
    <x:col min="59" max="59" width="17" hidden="0" customWidth="1"/>
    <x:col min="60" max="60" width="17" hidden="0" customWidth="1"/>
    <x:col min="61" max="61" width="17" hidden="0" customWidth="1"/>
    <x:col min="62" max="62" width="17" hidden="0" customWidth="1"/>
    <x:col min="63" max="63" width="17" hidden="0" customWidth="1"/>
    <x:col min="64" max="64" width="17" hidden="0" customWidth="1"/>
    <x:col min="65" max="65" width="17" hidden="0" customWidth="1"/>
    <x:col min="66" max="66" width="17" hidden="0" customWidth="1"/>
    <x:col min="67" max="67" width="17" hidden="0" customWidth="1"/>
  </x:cols>
  <x:sheetData>
    <x:row r="1" ht="25" customHeight="1">
      <x:c r="A1" s="17" t="str">
        <x:v>Actuals and latest estimate</x:v>
      </x:c>
      <x:c r="B1" s="2"/>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c r="AI1" s="2"/>
      <x:c r="AJ1" s="2"/>
      <x:c r="AK1" s="2"/>
      <x:c r="AL1" s="2"/>
      <x:c r="AM1" s="2"/>
      <x:c r="AN1" s="2"/>
      <x:c r="AO1" s="2"/>
      <x:c r="AP1" s="2"/>
      <x:c r="AQ1" s="2"/>
      <x:c r="AR1" s="2"/>
      <x:c r="AS1" s="2"/>
      <x:c r="AT1" s="2"/>
      <x:c r="AU1" s="2"/>
      <x:c r="AV1" s="2"/>
      <x:c r="AW1" s="2"/>
      <x:c r="AX1" s="2"/>
      <x:c r="AY1" s="2"/>
      <x:c r="AZ1" s="2"/>
      <x:c r="BA1" s="2"/>
      <x:c r="BB1" s="2"/>
      <x:c r="BC1" s="2"/>
      <x:c r="BD1" s="2"/>
      <x:c r="BE1" s="2"/>
      <x:c r="BF1" s="2"/>
      <x:c r="BG1" s="2"/>
      <x:c r="BH1" s="2"/>
      <x:c r="BI1" s="2"/>
      <x:c r="BJ1" s="2"/>
      <x:c r="BK1" s="2"/>
      <x:c r="BL1" s="2"/>
      <x:c r="BM1" s="2"/>
      <x:c r="BN1" s="2"/>
      <x:c r="BO1" s="2"/>
    </x:row>
    <x:row r="2" ht="25" customHeight="1">
      <x:c r="A2" s="16" t="str">
        <x:v>Mirovest GmbH — fictional</x:v>
      </x:c>
      <x:c r="B2" s="2"/>
      <x:c r="C2" s="2"/>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c r="AI2" s="2"/>
      <x:c r="AJ2" s="2"/>
      <x:c r="AK2" s="2"/>
      <x:c r="AL2" s="2"/>
      <x:c r="AM2" s="2"/>
      <x:c r="AN2" s="2"/>
      <x:c r="AO2" s="2"/>
      <x:c r="AP2" s="2"/>
      <x:c r="AQ2" s="2"/>
      <x:c r="AR2" s="2"/>
      <x:c r="AS2" s="2"/>
      <x:c r="AT2" s="2"/>
      <x:c r="AU2" s="2"/>
      <x:c r="AV2" s="2"/>
      <x:c r="AW2" s="2"/>
      <x:c r="AX2" s="2"/>
      <x:c r="AY2" s="2"/>
      <x:c r="AZ2" s="2"/>
      <x:c r="BA2" s="2"/>
      <x:c r="BB2" s="2"/>
      <x:c r="BC2" s="2"/>
      <x:c r="BD2" s="2"/>
      <x:c r="BE2" s="2"/>
      <x:c r="BF2" s="2"/>
      <x:c r="BG2" s="2"/>
      <x:c r="BH2" s="2"/>
      <x:c r="BI2" s="2"/>
      <x:c r="BJ2" s="2"/>
      <x:c r="BK2" s="2"/>
      <x:c r="BL2" s="2"/>
      <x:c r="BM2" s="2"/>
      <x:c r="BN2" s="2"/>
      <x:c r="BO2" s="2"/>
    </x:row>
    <x:row r="3" ht="25" customHeight="1">
      <x:c r="A3" s="3" t="str">
        <x:v>Selected case</x:v>
      </x:c>
      <x:c r="B3" s="10" t="str">
        <x:f>'Cover'!C29</x:f>
        <x:v>Base</x:v>
      </x:c>
      <x:c r="C3" s="2"/>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c r="AI3" s="2"/>
      <x:c r="AJ3" s="2"/>
      <x:c r="AK3" s="2"/>
      <x:c r="AL3" s="2"/>
      <x:c r="AM3" s="2"/>
      <x:c r="AN3" s="2"/>
      <x:c r="AO3" s="2"/>
      <x:c r="AP3" s="2"/>
      <x:c r="AQ3" s="2"/>
      <x:c r="AR3" s="2"/>
      <x:c r="AS3" s="2"/>
      <x:c r="AT3" s="2"/>
      <x:c r="AU3" s="2"/>
      <x:c r="AV3" s="2"/>
      <x:c r="AW3" s="2"/>
      <x:c r="AX3" s="2"/>
      <x:c r="AY3" s="2"/>
      <x:c r="AZ3" s="2"/>
      <x:c r="BA3" s="2"/>
      <x:c r="BB3" s="2"/>
      <x:c r="BC3" s="2"/>
      <x:c r="BD3" s="2"/>
      <x:c r="BE3" s="2"/>
      <x:c r="BF3" s="2"/>
      <x:c r="BG3" s="2"/>
      <x:c r="BH3" s="2"/>
      <x:c r="BI3" s="2"/>
      <x:c r="BJ3" s="2"/>
      <x:c r="BK3" s="2"/>
      <x:c r="BL3" s="2"/>
      <x:c r="BM3" s="2"/>
      <x:c r="BN3" s="2"/>
      <x:c r="BO3" s="2"/>
    </x:row>
    <x:row r="4" ht="25" customHeight="1">
      <x:c r="A4" s="16" t="str">
        <x:v>EUR. Actual January–June 2027; source versions remain separate.</x:v>
      </x:c>
      <x:c r="B4" s="2"/>
      <x:c r="C4" s="2"/>
      <x:c r="D4" s="2"/>
      <x:c r="E4" s="2"/>
      <x:c r="F4" s="2"/>
      <x:c r="G4" s="2"/>
      <x:c r="H4" s="2"/>
      <x:c r="I4" s="2"/>
      <x:c r="J4" s="2"/>
      <x:c r="K4" s="2"/>
      <x:c r="L4" s="2"/>
      <x:c r="M4" s="2"/>
      <x:c r="N4" s="2"/>
      <x:c r="O4" s="2"/>
      <x:c r="P4" s="2"/>
      <x:c r="Q4" s="2"/>
      <x:c r="R4" s="2"/>
      <x:c r="S4" s="2"/>
      <x:c r="T4" s="2"/>
      <x:c r="U4" s="2"/>
      <x:c r="V4" s="2"/>
      <x:c r="W4" s="2"/>
      <x:c r="X4" s="2"/>
      <x:c r="Y4" s="2"/>
      <x:c r="Z4" s="2"/>
      <x:c r="AA4" s="2"/>
      <x:c r="AB4" s="2"/>
      <x:c r="AC4" s="2"/>
      <x:c r="AD4" s="2"/>
      <x:c r="AE4" s="2"/>
      <x:c r="AF4" s="2"/>
      <x:c r="AG4" s="2"/>
      <x:c r="AH4" s="2"/>
      <x:c r="AI4" s="2"/>
      <x:c r="AJ4" s="2"/>
      <x:c r="AK4" s="2"/>
      <x:c r="AL4" s="2"/>
      <x:c r="AM4" s="2"/>
      <x:c r="AN4" s="2"/>
      <x:c r="AO4" s="2"/>
      <x:c r="AP4" s="2"/>
      <x:c r="AQ4" s="2"/>
      <x:c r="AR4" s="2"/>
      <x:c r="AS4" s="2"/>
      <x:c r="AT4" s="2"/>
      <x:c r="AU4" s="2"/>
      <x:c r="AV4" s="2"/>
      <x:c r="AW4" s="2"/>
      <x:c r="AX4" s="2"/>
      <x:c r="AY4" s="2"/>
      <x:c r="AZ4" s="2"/>
      <x:c r="BA4" s="2"/>
      <x:c r="BB4" s="2"/>
      <x:c r="BC4" s="2"/>
      <x:c r="BD4" s="2"/>
      <x:c r="BE4" s="2"/>
      <x:c r="BF4" s="2"/>
      <x:c r="BG4" s="2"/>
      <x:c r="BH4" s="2"/>
      <x:c r="BI4" s="2"/>
      <x:c r="BJ4" s="2"/>
      <x:c r="BK4" s="2"/>
      <x:c r="BL4" s="2"/>
      <x:c r="BM4" s="2"/>
      <x:c r="BN4" s="2"/>
      <x:c r="BO4" s="2"/>
    </x:row>
    <x:row r="5" ht="25" customHeight="1">
      <x:c r="A5" s="16" t="str">
        <x:v>Release CR02-2026-10-13-v1 · Release bundle / local user copy</x:v>
      </x:c>
      <x:c r="B5" s="2"/>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c r="AE5" s="2"/>
      <x:c r="AF5" s="2"/>
      <x:c r="AG5" s="2"/>
      <x:c r="AH5" s="2"/>
      <x:c r="AI5" s="2"/>
      <x:c r="AJ5" s="2"/>
      <x:c r="AK5" s="2"/>
      <x:c r="AL5" s="2"/>
      <x:c r="AM5" s="2"/>
      <x:c r="AN5" s="2"/>
      <x:c r="AO5" s="2"/>
      <x:c r="AP5" s="2"/>
      <x:c r="AQ5" s="2"/>
      <x:c r="AR5" s="2"/>
      <x:c r="AS5" s="2"/>
      <x:c r="AT5" s="2"/>
      <x:c r="AU5" s="2"/>
      <x:c r="AV5" s="2"/>
      <x:c r="AW5" s="2"/>
      <x:c r="AX5" s="2"/>
      <x:c r="AY5" s="2"/>
      <x:c r="AZ5" s="2"/>
      <x:c r="BA5" s="2"/>
      <x:c r="BB5" s="2"/>
      <x:c r="BC5" s="2"/>
      <x:c r="BD5" s="2"/>
      <x:c r="BE5" s="2"/>
      <x:c r="BF5" s="2"/>
      <x:c r="BG5" s="2"/>
      <x:c r="BH5" s="2"/>
      <x:c r="BI5" s="2"/>
      <x:c r="BJ5" s="2"/>
      <x:c r="BK5" s="2"/>
      <x:c r="BL5" s="2"/>
      <x:c r="BM5" s="2"/>
      <x:c r="BN5" s="2"/>
      <x:c r="BO5" s="2"/>
    </x:row>
    <x:row r="6" ht="25" customHeight="1">
      <x:c r="A6" s="2"/>
      <x:c r="B6" s="2"/>
      <x:c r="C6" s="2"/>
      <x:c r="D6" s="2"/>
      <x:c r="E6" s="2"/>
      <x:c r="F6" s="2"/>
      <x:c r="G6" s="2"/>
      <x:c r="H6" s="21" t="n">
        <x:v>1</x:v>
      </x:c>
      <x:c r="I6" s="21" t="n">
        <x:v>2</x:v>
      </x:c>
      <x:c r="J6" s="21" t="n">
        <x:v>3</x:v>
      </x:c>
      <x:c r="K6" s="21" t="n">
        <x:v>4</x:v>
      </x:c>
      <x:c r="L6" s="21" t="n">
        <x:v>5</x:v>
      </x:c>
      <x:c r="M6" s="21" t="n">
        <x:v>6</x:v>
      </x:c>
      <x:c r="N6" s="21" t="n">
        <x:v>7</x:v>
      </x:c>
      <x:c r="O6" s="21" t="n">
        <x:v>8</x:v>
      </x:c>
      <x:c r="P6" s="21" t="n">
        <x:v>9</x:v>
      </x:c>
      <x:c r="Q6" s="21" t="n">
        <x:v>10</x:v>
      </x:c>
      <x:c r="R6" s="21" t="n">
        <x:v>11</x:v>
      </x:c>
      <x:c r="S6" s="21" t="n">
        <x:v>12</x:v>
      </x:c>
      <x:c r="T6" s="21" t="n">
        <x:v>13</x:v>
      </x:c>
      <x:c r="U6" s="21" t="n">
        <x:v>14</x:v>
      </x:c>
      <x:c r="V6" s="21" t="n">
        <x:v>15</x:v>
      </x:c>
      <x:c r="W6" s="21" t="n">
        <x:v>16</x:v>
      </x:c>
      <x:c r="X6" s="21" t="n">
        <x:v>17</x:v>
      </x:c>
      <x:c r="Y6" s="21" t="n">
        <x:v>18</x:v>
      </x:c>
      <x:c r="Z6" s="21" t="n">
        <x:v>19</x:v>
      </x:c>
      <x:c r="AA6" s="21" t="n">
        <x:v>20</x:v>
      </x:c>
      <x:c r="AB6" s="21" t="n">
        <x:v>21</x:v>
      </x:c>
      <x:c r="AC6" s="21" t="n">
        <x:v>22</x:v>
      </x:c>
      <x:c r="AD6" s="21" t="n">
        <x:v>23</x:v>
      </x:c>
      <x:c r="AE6" s="21" t="n">
        <x:v>24</x:v>
      </x:c>
      <x:c r="AF6" s="21" t="n">
        <x:v>25</x:v>
      </x:c>
      <x:c r="AG6" s="21" t="n">
        <x:v>26</x:v>
      </x:c>
      <x:c r="AH6" s="21" t="n">
        <x:v>27</x:v>
      </x:c>
      <x:c r="AI6" s="21" t="n">
        <x:v>28</x:v>
      </x:c>
      <x:c r="AJ6" s="21" t="n">
        <x:v>29</x:v>
      </x:c>
      <x:c r="AK6" s="21" t="n">
        <x:v>30</x:v>
      </x:c>
      <x:c r="AL6" s="21" t="n">
        <x:v>31</x:v>
      </x:c>
      <x:c r="AM6" s="21" t="n">
        <x:v>32</x:v>
      </x:c>
      <x:c r="AN6" s="21" t="n">
        <x:v>33</x:v>
      </x:c>
      <x:c r="AO6" s="21" t="n">
        <x:v>34</x:v>
      </x:c>
      <x:c r="AP6" s="21" t="n">
        <x:v>35</x:v>
      </x:c>
      <x:c r="AQ6" s="21" t="n">
        <x:v>36</x:v>
      </x:c>
      <x:c r="AR6" s="21" t="n">
        <x:v>37</x:v>
      </x:c>
      <x:c r="AS6" s="21" t="n">
        <x:v>38</x:v>
      </x:c>
      <x:c r="AT6" s="21" t="n">
        <x:v>39</x:v>
      </x:c>
      <x:c r="AU6" s="21" t="n">
        <x:v>40</x:v>
      </x:c>
      <x:c r="AV6" s="21" t="n">
        <x:v>41</x:v>
      </x:c>
      <x:c r="AW6" s="21" t="n">
        <x:v>42</x:v>
      </x:c>
      <x:c r="AX6" s="21" t="n">
        <x:v>43</x:v>
      </x:c>
      <x:c r="AY6" s="21" t="n">
        <x:v>44</x:v>
      </x:c>
      <x:c r="AZ6" s="21" t="n">
        <x:v>45</x:v>
      </x:c>
      <x:c r="BA6" s="21" t="n">
        <x:v>46</x:v>
      </x:c>
      <x:c r="BB6" s="21" t="n">
        <x:v>47</x:v>
      </x:c>
      <x:c r="BC6" s="21" t="n">
        <x:v>48</x:v>
      </x:c>
      <x:c r="BD6" s="21" t="n">
        <x:v>49</x:v>
      </x:c>
      <x:c r="BE6" s="21" t="n">
        <x:v>50</x:v>
      </x:c>
      <x:c r="BF6" s="21" t="n">
        <x:v>51</x:v>
      </x:c>
      <x:c r="BG6" s="21" t="n">
        <x:v>52</x:v>
      </x:c>
      <x:c r="BH6" s="21" t="n">
        <x:v>53</x:v>
      </x:c>
      <x:c r="BI6" s="21" t="n">
        <x:v>54</x:v>
      </x:c>
      <x:c r="BJ6" s="21" t="n">
        <x:v>55</x:v>
      </x:c>
      <x:c r="BK6" s="21" t="n">
        <x:v>56</x:v>
      </x:c>
      <x:c r="BL6" s="21" t="n">
        <x:v>57</x:v>
      </x:c>
      <x:c r="BM6" s="21" t="n">
        <x:v>58</x:v>
      </x:c>
      <x:c r="BN6" s="21" t="n">
        <x:v>59</x:v>
      </x:c>
      <x:c r="BO6" s="21" t="n">
        <x:v>60</x:v>
      </x:c>
    </x:row>
    <x:row r="7" ht="32" customHeight="1">
      <x:c r="A7" s="3" t="str">
        <x:v>Actual January–June; latest estimate July 2027–December 2031. Operating burn excludes capex and round fees. Negative cash is an unfunded deficit.</x:v>
      </x:c>
      <x:c r="B7" s="2"/>
      <x:c r="C7" s="2"/>
      <x:c r="D7" s="2"/>
      <x:c r="E7" s="2"/>
      <x:c r="F7" s="2"/>
      <x:c r="G7" s="2"/>
      <x:c r="H7" s="18" t="n">
        <x:f>EDATE('Cover'!$C$35,H6-1)</x:f>
        <x:v>46388</x:v>
      </x:c>
      <x:c r="I7" s="18" t="n">
        <x:f>EDATE('Cover'!$C$35,I6-1)</x:f>
        <x:v>46419</x:v>
      </x:c>
      <x:c r="J7" s="18" t="n">
        <x:f>EDATE('Cover'!$C$35,J6-1)</x:f>
        <x:v>46447</x:v>
      </x:c>
      <x:c r="K7" s="18" t="n">
        <x:f>EDATE('Cover'!$C$35,K6-1)</x:f>
        <x:v>46478</x:v>
      </x:c>
      <x:c r="L7" s="18" t="n">
        <x:f>EDATE('Cover'!$C$35,L6-1)</x:f>
        <x:v>46508</x:v>
      </x:c>
      <x:c r="M7" s="18" t="n">
        <x:f>EDATE('Cover'!$C$35,M6-1)</x:f>
        <x:v>46539</x:v>
      </x:c>
      <x:c r="N7" s="18" t="n">
        <x:f>EDATE('Cover'!$C$35,N6-1)</x:f>
        <x:v>46569</x:v>
      </x:c>
      <x:c r="O7" s="18" t="n">
        <x:f>EDATE('Cover'!$C$35,O6-1)</x:f>
        <x:v>46600</x:v>
      </x:c>
      <x:c r="P7" s="18" t="n">
        <x:f>EDATE('Cover'!$C$35,P6-1)</x:f>
        <x:v>46631</x:v>
      </x:c>
      <x:c r="Q7" s="18" t="n">
        <x:f>EDATE('Cover'!$C$35,Q6-1)</x:f>
        <x:v>46661</x:v>
      </x:c>
      <x:c r="R7" s="18" t="n">
        <x:f>EDATE('Cover'!$C$35,R6-1)</x:f>
        <x:v>46692</x:v>
      </x:c>
      <x:c r="S7" s="18" t="n">
        <x:f>EDATE('Cover'!$C$35,S6-1)</x:f>
        <x:v>46722</x:v>
      </x:c>
      <x:c r="T7" s="18" t="n">
        <x:f>EDATE('Cover'!$C$35,T6-1)</x:f>
        <x:v>46753</x:v>
      </x:c>
      <x:c r="U7" s="18" t="n">
        <x:f>EDATE('Cover'!$C$35,U6-1)</x:f>
        <x:v>46784</x:v>
      </x:c>
      <x:c r="V7" s="18" t="n">
        <x:f>EDATE('Cover'!$C$35,V6-1)</x:f>
        <x:v>46813</x:v>
      </x:c>
      <x:c r="W7" s="18" t="n">
        <x:f>EDATE('Cover'!$C$35,W6-1)</x:f>
        <x:v>46844</x:v>
      </x:c>
      <x:c r="X7" s="18" t="n">
        <x:f>EDATE('Cover'!$C$35,X6-1)</x:f>
        <x:v>46874</x:v>
      </x:c>
      <x:c r="Y7" s="18" t="n">
        <x:f>EDATE('Cover'!$C$35,Y6-1)</x:f>
        <x:v>46905</x:v>
      </x:c>
      <x:c r="Z7" s="18" t="n">
        <x:f>EDATE('Cover'!$C$35,Z6-1)</x:f>
        <x:v>46935</x:v>
      </x:c>
      <x:c r="AA7" s="18" t="n">
        <x:f>EDATE('Cover'!$C$35,AA6-1)</x:f>
        <x:v>46966</x:v>
      </x:c>
      <x:c r="AB7" s="18" t="n">
        <x:f>EDATE('Cover'!$C$35,AB6-1)</x:f>
        <x:v>46997</x:v>
      </x:c>
      <x:c r="AC7" s="18" t="n">
        <x:f>EDATE('Cover'!$C$35,AC6-1)</x:f>
        <x:v>47027</x:v>
      </x:c>
      <x:c r="AD7" s="18" t="n">
        <x:f>EDATE('Cover'!$C$35,AD6-1)</x:f>
        <x:v>47058</x:v>
      </x:c>
      <x:c r="AE7" s="18" t="n">
        <x:f>EDATE('Cover'!$C$35,AE6-1)</x:f>
        <x:v>47088</x:v>
      </x:c>
      <x:c r="AF7" s="18" t="n">
        <x:f>EDATE('Cover'!$C$35,AF6-1)</x:f>
        <x:v>47119</x:v>
      </x:c>
      <x:c r="AG7" s="18" t="n">
        <x:f>EDATE('Cover'!$C$35,AG6-1)</x:f>
        <x:v>47150</x:v>
      </x:c>
      <x:c r="AH7" s="18" t="n">
        <x:f>EDATE('Cover'!$C$35,AH6-1)</x:f>
        <x:v>47178</x:v>
      </x:c>
      <x:c r="AI7" s="18" t="n">
        <x:f>EDATE('Cover'!$C$35,AI6-1)</x:f>
        <x:v>47209</x:v>
      </x:c>
      <x:c r="AJ7" s="18" t="n">
        <x:f>EDATE('Cover'!$C$35,AJ6-1)</x:f>
        <x:v>47239</x:v>
      </x:c>
      <x:c r="AK7" s="18" t="n">
        <x:f>EDATE('Cover'!$C$35,AK6-1)</x:f>
        <x:v>47270</x:v>
      </x:c>
      <x:c r="AL7" s="18" t="n">
        <x:f>EDATE('Cover'!$C$35,AL6-1)</x:f>
        <x:v>47300</x:v>
      </x:c>
      <x:c r="AM7" s="18" t="n">
        <x:f>EDATE('Cover'!$C$35,AM6-1)</x:f>
        <x:v>47331</x:v>
      </x:c>
      <x:c r="AN7" s="18" t="n">
        <x:f>EDATE('Cover'!$C$35,AN6-1)</x:f>
        <x:v>47362</x:v>
      </x:c>
      <x:c r="AO7" s="18" t="n">
        <x:f>EDATE('Cover'!$C$35,AO6-1)</x:f>
        <x:v>47392</x:v>
      </x:c>
      <x:c r="AP7" s="18" t="n">
        <x:f>EDATE('Cover'!$C$35,AP6-1)</x:f>
        <x:v>47423</x:v>
      </x:c>
      <x:c r="AQ7" s="18" t="n">
        <x:f>EDATE('Cover'!$C$35,AQ6-1)</x:f>
        <x:v>47453</x:v>
      </x:c>
      <x:c r="AR7" s="18" t="n">
        <x:f>EDATE('Cover'!$C$35,AR6-1)</x:f>
        <x:v>47484</x:v>
      </x:c>
      <x:c r="AS7" s="18" t="n">
        <x:f>EDATE('Cover'!$C$35,AS6-1)</x:f>
        <x:v>47515</x:v>
      </x:c>
      <x:c r="AT7" s="18" t="n">
        <x:f>EDATE('Cover'!$C$35,AT6-1)</x:f>
        <x:v>47543</x:v>
      </x:c>
      <x:c r="AU7" s="18" t="n">
        <x:f>EDATE('Cover'!$C$35,AU6-1)</x:f>
        <x:v>47574</x:v>
      </x:c>
      <x:c r="AV7" s="18" t="n">
        <x:f>EDATE('Cover'!$C$35,AV6-1)</x:f>
        <x:v>47604</x:v>
      </x:c>
      <x:c r="AW7" s="18" t="n">
        <x:f>EDATE('Cover'!$C$35,AW6-1)</x:f>
        <x:v>47635</x:v>
      </x:c>
      <x:c r="AX7" s="18" t="n">
        <x:f>EDATE('Cover'!$C$35,AX6-1)</x:f>
        <x:v>47665</x:v>
      </x:c>
      <x:c r="AY7" s="18" t="n">
        <x:f>EDATE('Cover'!$C$35,AY6-1)</x:f>
        <x:v>47696</x:v>
      </x:c>
      <x:c r="AZ7" s="18" t="n">
        <x:f>EDATE('Cover'!$C$35,AZ6-1)</x:f>
        <x:v>47727</x:v>
      </x:c>
      <x:c r="BA7" s="18" t="n">
        <x:f>EDATE('Cover'!$C$35,BA6-1)</x:f>
        <x:v>47757</x:v>
      </x:c>
      <x:c r="BB7" s="18" t="n">
        <x:f>EDATE('Cover'!$C$35,BB6-1)</x:f>
        <x:v>47788</x:v>
      </x:c>
      <x:c r="BC7" s="18" t="n">
        <x:f>EDATE('Cover'!$C$35,BC6-1)</x:f>
        <x:v>47818</x:v>
      </x:c>
      <x:c r="BD7" s="18" t="n">
        <x:f>EDATE('Cover'!$C$35,BD6-1)</x:f>
        <x:v>47849</x:v>
      </x:c>
      <x:c r="BE7" s="18" t="n">
        <x:f>EDATE('Cover'!$C$35,BE6-1)</x:f>
        <x:v>47880</x:v>
      </x:c>
      <x:c r="BF7" s="18" t="n">
        <x:f>EDATE('Cover'!$C$35,BF6-1)</x:f>
        <x:v>47908</x:v>
      </x:c>
      <x:c r="BG7" s="18" t="n">
        <x:f>EDATE('Cover'!$C$35,BG6-1)</x:f>
        <x:v>47939</x:v>
      </x:c>
      <x:c r="BH7" s="18" t="n">
        <x:f>EDATE('Cover'!$C$35,BH6-1)</x:f>
        <x:v>47969</x:v>
      </x:c>
      <x:c r="BI7" s="18" t="n">
        <x:f>EDATE('Cover'!$C$35,BI6-1)</x:f>
        <x:v>48000</x:v>
      </x:c>
      <x:c r="BJ7" s="18" t="n">
        <x:f>EDATE('Cover'!$C$35,BJ6-1)</x:f>
        <x:v>48030</x:v>
      </x:c>
      <x:c r="BK7" s="18" t="n">
        <x:f>EDATE('Cover'!$C$35,BK6-1)</x:f>
        <x:v>48061</x:v>
      </x:c>
      <x:c r="BL7" s="18" t="n">
        <x:f>EDATE('Cover'!$C$35,BL6-1)</x:f>
        <x:v>48092</x:v>
      </x:c>
      <x:c r="BM7" s="18" t="n">
        <x:f>EDATE('Cover'!$C$35,BM6-1)</x:f>
        <x:v>48122</x:v>
      </x:c>
      <x:c r="BN7" s="18" t="n">
        <x:f>EDATE('Cover'!$C$35,BN6-1)</x:f>
        <x:v>48153</x:v>
      </x:c>
      <x:c r="BO7" s="18" t="n">
        <x:f>EDATE('Cover'!$C$35,BO6-1)</x:f>
        <x:v>48183</x:v>
      </x:c>
    </x:row>
    <x:row r="8" ht="25" customHeight="1">
      <x:c r="A8" s="2"/>
      <x:c r="B8" s="2"/>
      <x:c r="C8" s="2"/>
      <x:c r="D8" s="2"/>
      <x:c r="E8" s="2"/>
      <x:c r="F8" s="2"/>
      <x:c r="G8" s="2"/>
      <x:c r="H8" s="6" t="n">
        <x:f>YEAR(H7)</x:f>
        <x:v>2027</x:v>
      </x:c>
      <x:c r="I8" s="6" t="n">
        <x:f>YEAR(I7)</x:f>
        <x:v>2027</x:v>
      </x:c>
      <x:c r="J8" s="6" t="n">
        <x:f>YEAR(J7)</x:f>
        <x:v>2027</x:v>
      </x:c>
      <x:c r="K8" s="6" t="n">
        <x:f>YEAR(K7)</x:f>
        <x:v>2027</x:v>
      </x:c>
      <x:c r="L8" s="6" t="n">
        <x:f>YEAR(L7)</x:f>
        <x:v>2027</x:v>
      </x:c>
      <x:c r="M8" s="6" t="n">
        <x:f>YEAR(M7)</x:f>
        <x:v>2027</x:v>
      </x:c>
      <x:c r="N8" s="6" t="n">
        <x:f>YEAR(N7)</x:f>
        <x:v>2027</x:v>
      </x:c>
      <x:c r="O8" s="6" t="n">
        <x:f>YEAR(O7)</x:f>
        <x:v>2027</x:v>
      </x:c>
      <x:c r="P8" s="6" t="n">
        <x:f>YEAR(P7)</x:f>
        <x:v>2027</x:v>
      </x:c>
      <x:c r="Q8" s="6" t="n">
        <x:f>YEAR(Q7)</x:f>
        <x:v>2027</x:v>
      </x:c>
      <x:c r="R8" s="6" t="n">
        <x:f>YEAR(R7)</x:f>
        <x:v>2027</x:v>
      </x:c>
      <x:c r="S8" s="6" t="n">
        <x:f>YEAR(S7)</x:f>
        <x:v>2027</x:v>
      </x:c>
      <x:c r="T8" s="6" t="n">
        <x:f>YEAR(T7)</x:f>
        <x:v>2028</x:v>
      </x:c>
      <x:c r="U8" s="6" t="n">
        <x:f>YEAR(U7)</x:f>
        <x:v>2028</x:v>
      </x:c>
      <x:c r="V8" s="6" t="n">
        <x:f>YEAR(V7)</x:f>
        <x:v>2028</x:v>
      </x:c>
      <x:c r="W8" s="6" t="n">
        <x:f>YEAR(W7)</x:f>
        <x:v>2028</x:v>
      </x:c>
      <x:c r="X8" s="6" t="n">
        <x:f>YEAR(X7)</x:f>
        <x:v>2028</x:v>
      </x:c>
      <x:c r="Y8" s="6" t="n">
        <x:f>YEAR(Y7)</x:f>
        <x:v>2028</x:v>
      </x:c>
      <x:c r="Z8" s="6" t="n">
        <x:f>YEAR(Z7)</x:f>
        <x:v>2028</x:v>
      </x:c>
      <x:c r="AA8" s="6" t="n">
        <x:f>YEAR(AA7)</x:f>
        <x:v>2028</x:v>
      </x:c>
      <x:c r="AB8" s="6" t="n">
        <x:f>YEAR(AB7)</x:f>
        <x:v>2028</x:v>
      </x:c>
      <x:c r="AC8" s="6" t="n">
        <x:f>YEAR(AC7)</x:f>
        <x:v>2028</x:v>
      </x:c>
      <x:c r="AD8" s="6" t="n">
        <x:f>YEAR(AD7)</x:f>
        <x:v>2028</x:v>
      </x:c>
      <x:c r="AE8" s="6" t="n">
        <x:f>YEAR(AE7)</x:f>
        <x:v>2028</x:v>
      </x:c>
      <x:c r="AF8" s="6" t="n">
        <x:f>YEAR(AF7)</x:f>
        <x:v>2029</x:v>
      </x:c>
      <x:c r="AG8" s="6" t="n">
        <x:f>YEAR(AG7)</x:f>
        <x:v>2029</x:v>
      </x:c>
      <x:c r="AH8" s="6" t="n">
        <x:f>YEAR(AH7)</x:f>
        <x:v>2029</x:v>
      </x:c>
      <x:c r="AI8" s="6" t="n">
        <x:f>YEAR(AI7)</x:f>
        <x:v>2029</x:v>
      </x:c>
      <x:c r="AJ8" s="6" t="n">
        <x:f>YEAR(AJ7)</x:f>
        <x:v>2029</x:v>
      </x:c>
      <x:c r="AK8" s="6" t="n">
        <x:f>YEAR(AK7)</x:f>
        <x:v>2029</x:v>
      </x:c>
      <x:c r="AL8" s="6" t="n">
        <x:f>YEAR(AL7)</x:f>
        <x:v>2029</x:v>
      </x:c>
      <x:c r="AM8" s="6" t="n">
        <x:f>YEAR(AM7)</x:f>
        <x:v>2029</x:v>
      </x:c>
      <x:c r="AN8" s="6" t="n">
        <x:f>YEAR(AN7)</x:f>
        <x:v>2029</x:v>
      </x:c>
      <x:c r="AO8" s="6" t="n">
        <x:f>YEAR(AO7)</x:f>
        <x:v>2029</x:v>
      </x:c>
      <x:c r="AP8" s="6" t="n">
        <x:f>YEAR(AP7)</x:f>
        <x:v>2029</x:v>
      </x:c>
      <x:c r="AQ8" s="6" t="n">
        <x:f>YEAR(AQ7)</x:f>
        <x:v>2029</x:v>
      </x:c>
      <x:c r="AR8" s="6" t="n">
        <x:f>YEAR(AR7)</x:f>
        <x:v>2030</x:v>
      </x:c>
      <x:c r="AS8" s="6" t="n">
        <x:f>YEAR(AS7)</x:f>
        <x:v>2030</x:v>
      </x:c>
      <x:c r="AT8" s="6" t="n">
        <x:f>YEAR(AT7)</x:f>
        <x:v>2030</x:v>
      </x:c>
      <x:c r="AU8" s="6" t="n">
        <x:f>YEAR(AU7)</x:f>
        <x:v>2030</x:v>
      </x:c>
      <x:c r="AV8" s="6" t="n">
        <x:f>YEAR(AV7)</x:f>
        <x:v>2030</x:v>
      </x:c>
      <x:c r="AW8" s="6" t="n">
        <x:f>YEAR(AW7)</x:f>
        <x:v>2030</x:v>
      </x:c>
      <x:c r="AX8" s="6" t="n">
        <x:f>YEAR(AX7)</x:f>
        <x:v>2030</x:v>
      </x:c>
      <x:c r="AY8" s="6" t="n">
        <x:f>YEAR(AY7)</x:f>
        <x:v>2030</x:v>
      </x:c>
      <x:c r="AZ8" s="6" t="n">
        <x:f>YEAR(AZ7)</x:f>
        <x:v>2030</x:v>
      </x:c>
      <x:c r="BA8" s="6" t="n">
        <x:f>YEAR(BA7)</x:f>
        <x:v>2030</x:v>
      </x:c>
      <x:c r="BB8" s="6" t="n">
        <x:f>YEAR(BB7)</x:f>
        <x:v>2030</x:v>
      </x:c>
      <x:c r="BC8" s="6" t="n">
        <x:f>YEAR(BC7)</x:f>
        <x:v>2030</x:v>
      </x:c>
      <x:c r="BD8" s="6" t="n">
        <x:f>YEAR(BD7)</x:f>
        <x:v>2031</x:v>
      </x:c>
      <x:c r="BE8" s="6" t="n">
        <x:f>YEAR(BE7)</x:f>
        <x:v>2031</x:v>
      </x:c>
      <x:c r="BF8" s="6" t="n">
        <x:f>YEAR(BF7)</x:f>
        <x:v>2031</x:v>
      </x:c>
      <x:c r="BG8" s="6" t="n">
        <x:f>YEAR(BG7)</x:f>
        <x:v>2031</x:v>
      </x:c>
      <x:c r="BH8" s="6" t="n">
        <x:f>YEAR(BH7)</x:f>
        <x:v>2031</x:v>
      </x:c>
      <x:c r="BI8" s="6" t="n">
        <x:f>YEAR(BI7)</x:f>
        <x:v>2031</x:v>
      </x:c>
      <x:c r="BJ8" s="6" t="n">
        <x:f>YEAR(BJ7)</x:f>
        <x:v>2031</x:v>
      </x:c>
      <x:c r="BK8" s="6" t="n">
        <x:f>YEAR(BK7)</x:f>
        <x:v>2031</x:v>
      </x:c>
      <x:c r="BL8" s="6" t="n">
        <x:f>YEAR(BL7)</x:f>
        <x:v>2031</x:v>
      </x:c>
      <x:c r="BM8" s="6" t="n">
        <x:f>YEAR(BM7)</x:f>
        <x:v>2031</x:v>
      </x:c>
      <x:c r="BN8" s="6" t="n">
        <x:f>YEAR(BN7)</x:f>
        <x:v>2031</x:v>
      </x:c>
      <x:c r="BO8" s="6" t="n">
        <x:f>YEAR(BO7)</x:f>
        <x:v>2031</x:v>
      </x:c>
    </x:row>
    <x:row r="9" ht="25" customHeight="1">
      <x:c r="A9" s="2"/>
      <x:c r="B9" s="2"/>
      <x:c r="C9" s="2"/>
      <x:c r="D9" s="2"/>
      <x:c r="E9" s="2"/>
      <x:c r="F9" s="2"/>
      <x:c r="G9" s="2"/>
      <x:c r="H9" s="22" t="n">
        <x:f>ROUND((MONTH(H7)+1)/'Cover'!$C$36,0)</x:f>
        <x:v>1</x:v>
      </x:c>
      <x:c r="I9" s="22" t="n">
        <x:f>ROUND((MONTH(I7)+1)/'Cover'!$C$36,0)</x:f>
        <x:v>1</x:v>
      </x:c>
      <x:c r="J9" s="22" t="n">
        <x:f>ROUND((MONTH(J7)+1)/'Cover'!$C$36,0)</x:f>
        <x:v>1</x:v>
      </x:c>
      <x:c r="K9" s="22" t="n">
        <x:f>ROUND((MONTH(K7)+1)/'Cover'!$C$36,0)</x:f>
        <x:v>2</x:v>
      </x:c>
      <x:c r="L9" s="22" t="n">
        <x:f>ROUND((MONTH(L7)+1)/'Cover'!$C$36,0)</x:f>
        <x:v>2</x:v>
      </x:c>
      <x:c r="M9" s="22" t="n">
        <x:f>ROUND((MONTH(M7)+1)/'Cover'!$C$36,0)</x:f>
        <x:v>2</x:v>
      </x:c>
      <x:c r="N9" s="22" t="n">
        <x:f>ROUND((MONTH(N7)+1)/'Cover'!$C$36,0)</x:f>
        <x:v>3</x:v>
      </x:c>
      <x:c r="O9" s="22" t="n">
        <x:f>ROUND((MONTH(O7)+1)/'Cover'!$C$36,0)</x:f>
        <x:v>3</x:v>
      </x:c>
      <x:c r="P9" s="22" t="n">
        <x:f>ROUND((MONTH(P7)+1)/'Cover'!$C$36,0)</x:f>
        <x:v>3</x:v>
      </x:c>
      <x:c r="Q9" s="22" t="n">
        <x:f>ROUND((MONTH(Q7)+1)/'Cover'!$C$36,0)</x:f>
        <x:v>4</x:v>
      </x:c>
      <x:c r="R9" s="22" t="n">
        <x:f>ROUND((MONTH(R7)+1)/'Cover'!$C$36,0)</x:f>
        <x:v>4</x:v>
      </x:c>
      <x:c r="S9" s="22" t="n">
        <x:f>ROUND((MONTH(S7)+1)/'Cover'!$C$36,0)</x:f>
        <x:v>4</x:v>
      </x:c>
      <x:c r="T9" s="22" t="n">
        <x:f>ROUND((MONTH(T7)+1)/'Cover'!$C$36,0)</x:f>
        <x:v>1</x:v>
      </x:c>
      <x:c r="U9" s="22" t="n">
        <x:f>ROUND((MONTH(U7)+1)/'Cover'!$C$36,0)</x:f>
        <x:v>1</x:v>
      </x:c>
      <x:c r="V9" s="22" t="n">
        <x:f>ROUND((MONTH(V7)+1)/'Cover'!$C$36,0)</x:f>
        <x:v>1</x:v>
      </x:c>
      <x:c r="W9" s="22" t="n">
        <x:f>ROUND((MONTH(W7)+1)/'Cover'!$C$36,0)</x:f>
        <x:v>2</x:v>
      </x:c>
      <x:c r="X9" s="22" t="n">
        <x:f>ROUND((MONTH(X7)+1)/'Cover'!$C$36,0)</x:f>
        <x:v>2</x:v>
      </x:c>
      <x:c r="Y9" s="22" t="n">
        <x:f>ROUND((MONTH(Y7)+1)/'Cover'!$C$36,0)</x:f>
        <x:v>2</x:v>
      </x:c>
      <x:c r="Z9" s="22" t="n">
        <x:f>ROUND((MONTH(Z7)+1)/'Cover'!$C$36,0)</x:f>
        <x:v>3</x:v>
      </x:c>
      <x:c r="AA9" s="22" t="n">
        <x:f>ROUND((MONTH(AA7)+1)/'Cover'!$C$36,0)</x:f>
        <x:v>3</x:v>
      </x:c>
      <x:c r="AB9" s="22" t="n">
        <x:f>ROUND((MONTH(AB7)+1)/'Cover'!$C$36,0)</x:f>
        <x:v>3</x:v>
      </x:c>
      <x:c r="AC9" s="22" t="n">
        <x:f>ROUND((MONTH(AC7)+1)/'Cover'!$C$36,0)</x:f>
        <x:v>4</x:v>
      </x:c>
      <x:c r="AD9" s="22" t="n">
        <x:f>ROUND((MONTH(AD7)+1)/'Cover'!$C$36,0)</x:f>
        <x:v>4</x:v>
      </x:c>
      <x:c r="AE9" s="22" t="n">
        <x:f>ROUND((MONTH(AE7)+1)/'Cover'!$C$36,0)</x:f>
        <x:v>4</x:v>
      </x:c>
      <x:c r="AF9" s="22" t="n">
        <x:f>ROUND((MONTH(AF7)+1)/'Cover'!$C$36,0)</x:f>
        <x:v>1</x:v>
      </x:c>
      <x:c r="AG9" s="22" t="n">
        <x:f>ROUND((MONTH(AG7)+1)/'Cover'!$C$36,0)</x:f>
        <x:v>1</x:v>
      </x:c>
      <x:c r="AH9" s="22" t="n">
        <x:f>ROUND((MONTH(AH7)+1)/'Cover'!$C$36,0)</x:f>
        <x:v>1</x:v>
      </x:c>
      <x:c r="AI9" s="22" t="n">
        <x:f>ROUND((MONTH(AI7)+1)/'Cover'!$C$36,0)</x:f>
        <x:v>2</x:v>
      </x:c>
      <x:c r="AJ9" s="22" t="n">
        <x:f>ROUND((MONTH(AJ7)+1)/'Cover'!$C$36,0)</x:f>
        <x:v>2</x:v>
      </x:c>
      <x:c r="AK9" s="22" t="n">
        <x:f>ROUND((MONTH(AK7)+1)/'Cover'!$C$36,0)</x:f>
        <x:v>2</x:v>
      </x:c>
      <x:c r="AL9" s="22" t="n">
        <x:f>ROUND((MONTH(AL7)+1)/'Cover'!$C$36,0)</x:f>
        <x:v>3</x:v>
      </x:c>
      <x:c r="AM9" s="22" t="n">
        <x:f>ROUND((MONTH(AM7)+1)/'Cover'!$C$36,0)</x:f>
        <x:v>3</x:v>
      </x:c>
      <x:c r="AN9" s="22" t="n">
        <x:f>ROUND((MONTH(AN7)+1)/'Cover'!$C$36,0)</x:f>
        <x:v>3</x:v>
      </x:c>
      <x:c r="AO9" s="22" t="n">
        <x:f>ROUND((MONTH(AO7)+1)/'Cover'!$C$36,0)</x:f>
        <x:v>4</x:v>
      </x:c>
      <x:c r="AP9" s="22" t="n">
        <x:f>ROUND((MONTH(AP7)+1)/'Cover'!$C$36,0)</x:f>
        <x:v>4</x:v>
      </x:c>
      <x:c r="AQ9" s="22" t="n">
        <x:f>ROUND((MONTH(AQ7)+1)/'Cover'!$C$36,0)</x:f>
        <x:v>4</x:v>
      </x:c>
      <x:c r="AR9" s="22" t="n">
        <x:f>ROUND((MONTH(AR7)+1)/'Cover'!$C$36,0)</x:f>
        <x:v>1</x:v>
      </x:c>
      <x:c r="AS9" s="22" t="n">
        <x:f>ROUND((MONTH(AS7)+1)/'Cover'!$C$36,0)</x:f>
        <x:v>1</x:v>
      </x:c>
      <x:c r="AT9" s="22" t="n">
        <x:f>ROUND((MONTH(AT7)+1)/'Cover'!$C$36,0)</x:f>
        <x:v>1</x:v>
      </x:c>
      <x:c r="AU9" s="22" t="n">
        <x:f>ROUND((MONTH(AU7)+1)/'Cover'!$C$36,0)</x:f>
        <x:v>2</x:v>
      </x:c>
      <x:c r="AV9" s="22" t="n">
        <x:f>ROUND((MONTH(AV7)+1)/'Cover'!$C$36,0)</x:f>
        <x:v>2</x:v>
      </x:c>
      <x:c r="AW9" s="22" t="n">
        <x:f>ROUND((MONTH(AW7)+1)/'Cover'!$C$36,0)</x:f>
        <x:v>2</x:v>
      </x:c>
      <x:c r="AX9" s="22" t="n">
        <x:f>ROUND((MONTH(AX7)+1)/'Cover'!$C$36,0)</x:f>
        <x:v>3</x:v>
      </x:c>
      <x:c r="AY9" s="22" t="n">
        <x:f>ROUND((MONTH(AY7)+1)/'Cover'!$C$36,0)</x:f>
        <x:v>3</x:v>
      </x:c>
      <x:c r="AZ9" s="22" t="n">
        <x:f>ROUND((MONTH(AZ7)+1)/'Cover'!$C$36,0)</x:f>
        <x:v>3</x:v>
      </x:c>
      <x:c r="BA9" s="22" t="n">
        <x:f>ROUND((MONTH(BA7)+1)/'Cover'!$C$36,0)</x:f>
        <x:v>4</x:v>
      </x:c>
      <x:c r="BB9" s="22" t="n">
        <x:f>ROUND((MONTH(BB7)+1)/'Cover'!$C$36,0)</x:f>
        <x:v>4</x:v>
      </x:c>
      <x:c r="BC9" s="22" t="n">
        <x:f>ROUND((MONTH(BC7)+1)/'Cover'!$C$36,0)</x:f>
        <x:v>4</x:v>
      </x:c>
      <x:c r="BD9" s="22" t="n">
        <x:f>ROUND((MONTH(BD7)+1)/'Cover'!$C$36,0)</x:f>
        <x:v>1</x:v>
      </x:c>
      <x:c r="BE9" s="22" t="n">
        <x:f>ROUND((MONTH(BE7)+1)/'Cover'!$C$36,0)</x:f>
        <x:v>1</x:v>
      </x:c>
      <x:c r="BF9" s="22" t="n">
        <x:f>ROUND((MONTH(BF7)+1)/'Cover'!$C$36,0)</x:f>
        <x:v>1</x:v>
      </x:c>
      <x:c r="BG9" s="22" t="n">
        <x:f>ROUND((MONTH(BG7)+1)/'Cover'!$C$36,0)</x:f>
        <x:v>2</x:v>
      </x:c>
      <x:c r="BH9" s="22" t="n">
        <x:f>ROUND((MONTH(BH7)+1)/'Cover'!$C$36,0)</x:f>
        <x:v>2</x:v>
      </x:c>
      <x:c r="BI9" s="22" t="n">
        <x:f>ROUND((MONTH(BI7)+1)/'Cover'!$C$36,0)</x:f>
        <x:v>2</x:v>
      </x:c>
      <x:c r="BJ9" s="22" t="n">
        <x:f>ROUND((MONTH(BJ7)+1)/'Cover'!$C$36,0)</x:f>
        <x:v>3</x:v>
      </x:c>
      <x:c r="BK9" s="22" t="n">
        <x:f>ROUND((MONTH(BK7)+1)/'Cover'!$C$36,0)</x:f>
        <x:v>3</x:v>
      </x:c>
      <x:c r="BL9" s="22" t="n">
        <x:f>ROUND((MONTH(BL7)+1)/'Cover'!$C$36,0)</x:f>
        <x:v>3</x:v>
      </x:c>
      <x:c r="BM9" s="22" t="n">
        <x:f>ROUND((MONTH(BM7)+1)/'Cover'!$C$36,0)</x:f>
        <x:v>4</x:v>
      </x:c>
      <x:c r="BN9" s="22" t="n">
        <x:f>ROUND((MONTH(BN7)+1)/'Cover'!$C$36,0)</x:f>
        <x:v>4</x:v>
      </x:c>
      <x:c r="BO9" s="22" t="n">
        <x:f>ROUND((MONTH(BO7)+1)/'Cover'!$C$36,0)</x:f>
        <x:v>4</x:v>
      </x:c>
    </x:row>
    <x:row r="10" ht="35" customHeight="1">
      <x:c r="A10" s="15" t="str">
        <x:v>Row ID</x:v>
      </x:c>
      <x:c r="B10" s="15" t="str">
        <x:v>Metric</x:v>
      </x:c>
      <x:c r="C10" s="15" t="str">
        <x:v>Unit</x:v>
      </x:c>
      <x:c r="D10" s="15" t="str">
        <x:v>Reducer</x:v>
      </x:c>
      <x:c r="E10" s="15" t="str">
        <x:v>Horizon total / ending</x:v>
      </x:c>
      <x:c r="F10" s="15" t="str">
        <x:v>Definition / source</x:v>
      </x:c>
      <x:c r="G10" s="2"/>
      <x:c r="H10" s="27" t="n">
        <x:f>H7</x:f>
        <x:v>46388</x:v>
      </x:c>
      <x:c r="I10" s="27" t="n">
        <x:f>I7</x:f>
        <x:v>46419</x:v>
      </x:c>
      <x:c r="J10" s="27" t="n">
        <x:f>J7</x:f>
        <x:v>46447</x:v>
      </x:c>
      <x:c r="K10" s="27" t="n">
        <x:f>K7</x:f>
        <x:v>46478</x:v>
      </x:c>
      <x:c r="L10" s="27" t="n">
        <x:f>L7</x:f>
        <x:v>46508</x:v>
      </x:c>
      <x:c r="M10" s="27" t="n">
        <x:f>M7</x:f>
        <x:v>46539</x:v>
      </x:c>
      <x:c r="N10" s="27" t="n">
        <x:f>N7</x:f>
        <x:v>46569</x:v>
      </x:c>
      <x:c r="O10" s="27" t="n">
        <x:f>O7</x:f>
        <x:v>46600</x:v>
      </x:c>
      <x:c r="P10" s="27" t="n">
        <x:f>P7</x:f>
        <x:v>46631</x:v>
      </x:c>
      <x:c r="Q10" s="27" t="n">
        <x:f>Q7</x:f>
        <x:v>46661</x:v>
      </x:c>
      <x:c r="R10" s="27" t="n">
        <x:f>R7</x:f>
        <x:v>46692</x:v>
      </x:c>
      <x:c r="S10" s="27" t="n">
        <x:f>S7</x:f>
        <x:v>46722</x:v>
      </x:c>
      <x:c r="T10" s="27" t="n">
        <x:f>T7</x:f>
        <x:v>46753</x:v>
      </x:c>
      <x:c r="U10" s="27" t="n">
        <x:f>U7</x:f>
        <x:v>46784</x:v>
      </x:c>
      <x:c r="V10" s="27" t="n">
        <x:f>V7</x:f>
        <x:v>46813</x:v>
      </x:c>
      <x:c r="W10" s="27" t="n">
        <x:f>W7</x:f>
        <x:v>46844</x:v>
      </x:c>
      <x:c r="X10" s="27" t="n">
        <x:f>X7</x:f>
        <x:v>46874</x:v>
      </x:c>
      <x:c r="Y10" s="27" t="n">
        <x:f>Y7</x:f>
        <x:v>46905</x:v>
      </x:c>
      <x:c r="Z10" s="27" t="n">
        <x:f>Z7</x:f>
        <x:v>46935</x:v>
      </x:c>
      <x:c r="AA10" s="27" t="n">
        <x:f>AA7</x:f>
        <x:v>46966</x:v>
      </x:c>
      <x:c r="AB10" s="27" t="n">
        <x:f>AB7</x:f>
        <x:v>46997</x:v>
      </x:c>
      <x:c r="AC10" s="27" t="n">
        <x:f>AC7</x:f>
        <x:v>47027</x:v>
      </x:c>
      <x:c r="AD10" s="27" t="n">
        <x:f>AD7</x:f>
        <x:v>47058</x:v>
      </x:c>
      <x:c r="AE10" s="27" t="n">
        <x:f>AE7</x:f>
        <x:v>47088</x:v>
      </x:c>
      <x:c r="AF10" s="27" t="n">
        <x:f>AF7</x:f>
        <x:v>47119</x:v>
      </x:c>
      <x:c r="AG10" s="27" t="n">
        <x:f>AG7</x:f>
        <x:v>47150</x:v>
      </x:c>
      <x:c r="AH10" s="27" t="n">
        <x:f>AH7</x:f>
        <x:v>47178</x:v>
      </x:c>
      <x:c r="AI10" s="27" t="n">
        <x:f>AI7</x:f>
        <x:v>47209</x:v>
      </x:c>
      <x:c r="AJ10" s="27" t="n">
        <x:f>AJ7</x:f>
        <x:v>47239</x:v>
      </x:c>
      <x:c r="AK10" s="27" t="n">
        <x:f>AK7</x:f>
        <x:v>47270</x:v>
      </x:c>
      <x:c r="AL10" s="27" t="n">
        <x:f>AL7</x:f>
        <x:v>47300</x:v>
      </x:c>
      <x:c r="AM10" s="27" t="n">
        <x:f>AM7</x:f>
        <x:v>47331</x:v>
      </x:c>
      <x:c r="AN10" s="27" t="n">
        <x:f>AN7</x:f>
        <x:v>47362</x:v>
      </x:c>
      <x:c r="AO10" s="27" t="n">
        <x:f>AO7</x:f>
        <x:v>47392</x:v>
      </x:c>
      <x:c r="AP10" s="27" t="n">
        <x:f>AP7</x:f>
        <x:v>47423</x:v>
      </x:c>
      <x:c r="AQ10" s="27" t="n">
        <x:f>AQ7</x:f>
        <x:v>47453</x:v>
      </x:c>
      <x:c r="AR10" s="27" t="n">
        <x:f>AR7</x:f>
        <x:v>47484</x:v>
      </x:c>
      <x:c r="AS10" s="27" t="n">
        <x:f>AS7</x:f>
        <x:v>47515</x:v>
      </x:c>
      <x:c r="AT10" s="27" t="n">
        <x:f>AT7</x:f>
        <x:v>47543</x:v>
      </x:c>
      <x:c r="AU10" s="27" t="n">
        <x:f>AU7</x:f>
        <x:v>47574</x:v>
      </x:c>
      <x:c r="AV10" s="27" t="n">
        <x:f>AV7</x:f>
        <x:v>47604</x:v>
      </x:c>
      <x:c r="AW10" s="27" t="n">
        <x:f>AW7</x:f>
        <x:v>47635</x:v>
      </x:c>
      <x:c r="AX10" s="27" t="n">
        <x:f>AX7</x:f>
        <x:v>47665</x:v>
      </x:c>
      <x:c r="AY10" s="27" t="n">
        <x:f>AY7</x:f>
        <x:v>47696</x:v>
      </x:c>
      <x:c r="AZ10" s="27" t="n">
        <x:f>AZ7</x:f>
        <x:v>47727</x:v>
      </x:c>
      <x:c r="BA10" s="27" t="n">
        <x:f>BA7</x:f>
        <x:v>47757</x:v>
      </x:c>
      <x:c r="BB10" s="27" t="n">
        <x:f>BB7</x:f>
        <x:v>47788</x:v>
      </x:c>
      <x:c r="BC10" s="27" t="n">
        <x:f>BC7</x:f>
        <x:v>47818</x:v>
      </x:c>
      <x:c r="BD10" s="27" t="n">
        <x:f>BD7</x:f>
        <x:v>47849</x:v>
      </x:c>
      <x:c r="BE10" s="27" t="n">
        <x:f>BE7</x:f>
        <x:v>47880</x:v>
      </x:c>
      <x:c r="BF10" s="27" t="n">
        <x:f>BF7</x:f>
        <x:v>47908</x:v>
      </x:c>
      <x:c r="BG10" s="27" t="n">
        <x:f>BG7</x:f>
        <x:v>47939</x:v>
      </x:c>
      <x:c r="BH10" s="27" t="n">
        <x:f>BH7</x:f>
        <x:v>47969</x:v>
      </x:c>
      <x:c r="BI10" s="27" t="n">
        <x:f>BI7</x:f>
        <x:v>48000</x:v>
      </x:c>
      <x:c r="BJ10" s="27" t="n">
        <x:f>BJ7</x:f>
        <x:v>48030</x:v>
      </x:c>
      <x:c r="BK10" s="27" t="n">
        <x:f>BK7</x:f>
        <x:v>48061</x:v>
      </x:c>
      <x:c r="BL10" s="27" t="n">
        <x:f>BL7</x:f>
        <x:v>48092</x:v>
      </x:c>
      <x:c r="BM10" s="27" t="n">
        <x:f>BM7</x:f>
        <x:v>48122</x:v>
      </x:c>
      <x:c r="BN10" s="27" t="n">
        <x:f>BN7</x:f>
        <x:v>48153</x:v>
      </x:c>
      <x:c r="BO10" s="27" t="n">
        <x:f>BO7</x:f>
        <x:v>48183</x:v>
      </x:c>
    </x:row>
    <x:row r="11" ht="42" customHeight="1">
      <x:c r="A11" s="3" t="str">
        <x:v>OPEN</x:v>
      </x:c>
      <x:c r="B11" s="3" t="str">
        <x:v>Opening bank cash</x:v>
      </x:c>
      <x:c r="C11" s="3" t="str">
        <x:v>EUR</x:v>
      </x:c>
      <x:c r="D11" s="3" t="str">
        <x:v>END</x:v>
      </x:c>
      <x:c r="E11" s="19" t="n">
        <x:f>BO11</x:f>
        <x:v>6444983.995433731</x:v>
      </x:c>
      <x:c r="F11" s="3" t="str"/>
      <x:c r="G11" s="2"/>
      <x:c r="H11" s="19" t="n">
        <x:f>0</x:f>
        <x:v>0</x:v>
      </x:c>
      <x:c r="I11" s="19" t="n">
        <x:f>H19</x:f>
        <x:v>1004604.14</x:v>
      </x:c>
      <x:c r="J11" s="19" t="n">
        <x:f>I19</x:f>
        <x:v>958098.7</x:v>
      </x:c>
      <x:c r="K11" s="19" t="n">
        <x:f>J19</x:f>
        <x:v>902797.1499999999</x:v>
      </x:c>
      <x:c r="L11" s="19" t="n">
        <x:f>K19</x:f>
        <x:v>800282.2899999999</x:v>
      </x:c>
      <x:c r="M11" s="19" t="n">
        <x:f>L19</x:f>
        <x:v>697476.44</x:v>
      </x:c>
      <x:c r="N11" s="19" t="n">
        <x:f>M19</x:f>
        <x:v>576550.4299999999</x:v>
      </x:c>
      <x:c r="O11" s="19" t="n">
        <x:f>N19</x:f>
        <x:v>468673.01928749995</x:v>
      </x:c>
      <x:c r="P11" s="19" t="n">
        <x:f>O19</x:f>
        <x:v>4307564.27265702</x:v>
      </x:c>
      <x:c r="Q11" s="19" t="n">
        <x:f>P19</x:f>
        <x:v>4170188.738593252</x:v>
      </x:c>
      <x:c r="R11" s="19" t="n">
        <x:f>Q19</x:f>
        <x:v>4007453.5376407783</x:v>
      </x:c>
      <x:c r="S11" s="19" t="n">
        <x:f>R19</x:f>
        <x:v>3806259.3059398597</x:v>
      </x:c>
      <x:c r="T11" s="19" t="n">
        <x:f>S19</x:f>
        <x:v>3612900.6962790797</x:v>
      </x:c>
      <x:c r="U11" s="19" t="n">
        <x:f>T19</x:f>
        <x:v>3385829.904497584</x:v>
      </x:c>
      <x:c r="V11" s="19" t="n">
        <x:f>U19</x:f>
        <x:v>3130925.5721130725</x:v>
      </x:c>
      <x:c r="W11" s="19" t="n">
        <x:f>V19</x:f>
        <x:v>2883024.984674343</x:v>
      </x:c>
      <x:c r="X11" s="19" t="n">
        <x:f>W19</x:f>
        <x:v>2642579.7684223447</x:v>
      </x:c>
      <x:c r="Y11" s="19" t="n">
        <x:f>X19</x:f>
        <x:v>2403480.946493165</x:v>
      </x:c>
      <x:c r="Z11" s="19" t="n">
        <x:f>Y19</x:f>
        <x:v>2166148.4846548047</x:v>
      </x:c>
      <x:c r="AA11" s="19" t="n">
        <x:f>Z19</x:f>
        <x:v>13779389.26634444</x:v>
      </x:c>
      <x:c r="AB11" s="19" t="n">
        <x:f>AA19</x:f>
        <x:v>13542865.694368586</x:v>
      </x:c>
      <x:c r="AC11" s="19" t="n">
        <x:f>AB19</x:f>
        <x:v>13305724.809884492</x:v>
      </x:c>
      <x:c r="AD11" s="19" t="n">
        <x:f>AC19</x:f>
        <x:v>13069553.535502233</x:v>
      </x:c>
      <x:c r="AE11" s="19" t="n">
        <x:f>AD19</x:f>
        <x:v>12837124.229667583</x:v>
      </x:c>
      <x:c r="AF11" s="19" t="n">
        <x:f>AE19</x:f>
        <x:v>12599405.265568541</x:v>
      </x:c>
      <x:c r="AG11" s="19" t="n">
        <x:f>AF19</x:f>
        <x:v>12349401.911451416</x:v>
      </x:c>
      <x:c r="AH11" s="19" t="n">
        <x:f>AG19</x:f>
        <x:v>12070410.035322515</x:v>
      </x:c>
      <x:c r="AI11" s="19" t="n">
        <x:f>AH19</x:f>
        <x:v>11786503.31119292</x:v>
      </x:c>
      <x:c r="AJ11" s="19" t="n">
        <x:f>AI19</x:f>
        <x:v>11517677.428945983</x:v>
      </x:c>
      <x:c r="AK11" s="19" t="n">
        <x:f>AJ19</x:f>
        <x:v>11256517.384436542</x:v>
      </x:c>
      <x:c r="AL11" s="19" t="n">
        <x:f>AK19</x:f>
        <x:v>11001500.809093233</x:v>
      </x:c>
      <x:c r="AM11" s="19" t="n">
        <x:f>AL19</x:f>
        <x:v>10748262.206774222</x:v>
      </x:c>
      <x:c r="AN11" s="19" t="n">
        <x:f>AM19</x:f>
        <x:v>10505763.149727058</x:v>
      </x:c>
      <x:c r="AO11" s="19" t="n">
        <x:f>AN19</x:f>
        <x:v>10269595.557070944</x:v>
      </x:c>
      <x:c r="AP11" s="19" t="n">
        <x:f>AO19</x:f>
        <x:v>10034361.165530069</x:v>
      </x:c>
      <x:c r="AQ11" s="19" t="n">
        <x:f>AP19</x:f>
        <x:v>9811310.343226956</x:v>
      </x:c>
      <x:c r="AR11" s="19" t="n">
        <x:f>AQ19</x:f>
        <x:v>9594732.98842977</x:v>
      </x:c>
      <x:c r="AS11" s="19" t="n">
        <x:f>AR19</x:f>
        <x:v>9375204.043880716</x:v>
      </x:c>
      <x:c r="AT11" s="19" t="n">
        <x:f>AS19</x:f>
        <x:v>9140534.596223682</x:v>
      </x:c>
      <x:c r="AU11" s="19" t="n">
        <x:f>AT19</x:f>
        <x:v>8904832.442796756</x:v>
      </x:c>
      <x:c r="AV11" s="19" t="n">
        <x:f>AU19</x:f>
        <x:v>8682671.718498252</x:v>
      </x:c>
      <x:c r="AW11" s="19" t="n">
        <x:f>AV19</x:f>
        <x:v>8477218.44660883</x:v>
      </x:c>
      <x:c r="AX11" s="19" t="n">
        <x:f>AW19</x:f>
        <x:v>8281597.141503382</x:v>
      </x:c>
      <x:c r="AY11" s="19" t="n">
        <x:f>AX19</x:f>
        <x:v>8085534.815027276</x:v>
      </x:c>
      <x:c r="AZ11" s="19" t="n">
        <x:f>AY19</x:f>
        <x:v>7909670.93216834</x:v>
      </x:c>
      <x:c r="BA11" s="19" t="n">
        <x:f>AZ19</x:f>
        <x:v>7743720.012411222</x:v>
      </x:c>
      <x:c r="BB11" s="19" t="n">
        <x:f>BA19</x:f>
        <x:v>7575700.438108443</x:v>
      </x:c>
      <x:c r="BC11" s="19" t="n">
        <x:f>BB19</x:f>
        <x:v>7429739.726346482</x:v>
      </x:c>
      <x:c r="BD11" s="19" t="n">
        <x:f>BC19</x:f>
        <x:v>7293765.578225888</x:v>
      </x:c>
      <x:c r="BE11" s="19" t="n">
        <x:f>BD19</x:f>
        <x:v>7148902.228505451</x:v>
      </x:c>
      <x:c r="BF11" s="19" t="n">
        <x:f>BE19</x:f>
        <x:v>7025486.399830108</x:v>
      </x:c>
      <x:c r="BG11" s="19" t="n">
        <x:f>BF19</x:f>
        <x:v>6911154.864915251</x:v>
      </x:c>
      <x:c r="BH11" s="19" t="n">
        <x:f>BG19</x:f>
        <x:v>6800598.897952879</x:v>
      </x:c>
      <x:c r="BI11" s="19" t="n">
        <x:f>BH19</x:f>
        <x:v>6716453.765772469</x:v>
      </x:c>
      <x:c r="BJ11" s="19" t="n">
        <x:f>BI19</x:f>
        <x:v>6647036.871898298</x:v>
      </x:c>
      <x:c r="BK11" s="19" t="n">
        <x:f>BJ19</x:f>
        <x:v>6571944.736726712</x:v>
      </x:c>
      <x:c r="BL11" s="19" t="n">
        <x:f>BK19</x:f>
        <x:v>6529415.5402144</x:v>
      </x:c>
      <x:c r="BM11" s="19" t="n">
        <x:f>BL19</x:f>
        <x:v>6496570.355778951</x:v>
      </x:c>
      <x:c r="BN11" s="19" t="n">
        <x:f>BM19</x:f>
        <x:v>6453499.294333233</x:v>
      </x:c>
      <x:c r="BO11" s="19" t="n">
        <x:f>BN19</x:f>
        <x:v>6444983.995433731</x:v>
      </x:c>
    </x:row>
    <x:row r="12" ht="42" customHeight="1">
      <x:c r="A12" s="3" t="str">
        <x:v>GROSS</x:v>
      </x:c>
      <x:c r="B12" s="3" t="str">
        <x:v>Gross operating burn</x:v>
      </x:c>
      <x:c r="C12" s="3" t="str">
        <x:v>EUR</x:v>
      </x:c>
      <x:c r="D12" s="3" t="str">
        <x:v>SUM</x:v>
      </x:c>
      <x:c r="E12" s="19" t="n">
        <x:f>SUM(H12:BO12)</x:f>
        <x:v>23792284.405101463</x:v>
      </x:c>
      <x:c r="F12" s="3" t="str"/>
      <x:c r="G12" s="2"/>
      <x:c r="H12" s="20" t="n">
        <x:f>SUMIFS('Journal'!$W$11:$W$1147,'Journal'!$C$11:$C$1147,H$6)</x:f>
        <x:v>20395.859999999997</x:v>
      </x:c>
      <x:c r="I12" s="20" t="n">
        <x:f>SUMIFS('Journal'!$W$11:$W$1147,'Journal'!$C$11:$C$1147,I$6)</x:f>
        <x:v>43496.720000000016</x:v>
      </x:c>
      <x:c r="J12" s="20" t="n">
        <x:f>SUMIFS('Journal'!$W$11:$W$1147,'Journal'!$C$11:$C$1147,J$6)</x:f>
        <x:v>59440.58000000002</x:v>
      </x:c>
      <x:c r="K12" s="20" t="n">
        <x:f>SUMIFS('Journal'!$W$11:$W$1147,'Journal'!$C$11:$C$1147,K$6)</x:f>
        <x:v>106191.81000000001</x:v>
      </x:c>
      <x:c r="L12" s="20" t="n">
        <x:f>SUMIFS('Journal'!$W$11:$W$1147,'Journal'!$C$11:$C$1147,L$6)</x:f>
        <x:v>104228.58000000002</x:v>
      </x:c>
      <x:c r="M12" s="20" t="n">
        <x:f>SUMIFS('Journal'!$W$11:$W$1147,'Journal'!$C$11:$C$1147,M$6)</x:f>
        <x:v>127306.22999999998</x:v>
      </x:c>
      <x:c r="N12" s="20" t="n">
        <x:f>'D10_LE'!N39</x:f>
        <x:v>111519.69875000001</x:v>
      </x:c>
      <x:c r="O12" s="20" t="n">
        <x:f>'D10_LE'!O39</x:f>
        <x:v>121420.62809903384</x:v>
      </x:c>
      <x:c r="P12" s="20" t="n">
        <x:f>'D10_LE'!P39</x:f>
        <x:v>155592.95509903383</x:v>
      </x:c>
      <x:c r="Q12" s="20" t="n">
        <x:f>'D10_LE'!Q39</x:f>
        <x:v>176128.4480447048</x:v>
      </x:c>
      <x:c r="R12" s="20" t="n">
        <x:f>'D10_LE'!R39</x:f>
        <x:v>224979.35279873846</x:v>
      </x:c>
      <x:c r="S12" s="20" t="n">
        <x:f>'D10_LE'!S39</x:f>
        <x:v>219060.00354640462</x:v>
      </x:c>
      <x:c r="T12" s="20" t="n">
        <x:f>'D10_LE'!T39</x:f>
        <x:v>256719.2684109414</x:v>
      </x:c>
      <x:c r="U12" s="20" t="n">
        <x:f>'D10_LE'!U39</x:f>
        <x:v>294114.3819243112</x:v>
      </x:c>
      <x:c r="V12" s="20" t="n">
        <x:f>'D10_LE'!V39</x:f>
        <x:v>291190.4941966561</x:v>
      </x:c>
      <x:c r="W12" s="20" t="n">
        <x:f>'D10_LE'!W39</x:f>
        <x:v>287836.7981923672</x:v>
      </x:c>
      <x:c r="X12" s="20" t="n">
        <x:f>'D10_LE'!X39</x:f>
        <x:v>288973.42808001325</x:v>
      </x:c>
      <x:c r="Y12" s="20" t="n">
        <x:f>'D10_LE'!Y39</x:f>
        <x:v>290631.4860875864</x:v>
      </x:c>
      <x:c r="Z12" s="20" t="n">
        <x:f>'D10_LE'!Z39</x:f>
        <x:v>312657.24580529664</x:v>
      </x:c>
      <x:c r="AA12" s="20" t="n">
        <x:f>'D10_LE'!AA39</x:f>
        <x:v>333221.0873245596</x:v>
      </x:c>
      <x:c r="AB12" s="20" t="n">
        <x:f>'D10_LE'!AB39</x:f>
        <x:v>316062.5291955306</x:v>
      </x:c>
      <x:c r="AC12" s="20" t="n">
        <x:f>'D10_LE'!AC39</x:f>
        <x:v>319572.6216875168</x:v>
      </x:c>
      <x:c r="AD12" s="20" t="n">
        <x:f>'D10_LE'!AD39</x:f>
        <x:v>319816.6631146389</x:v>
      </x:c>
      <x:c r="AE12" s="20" t="n">
        <x:f>'D10_LE'!AE39</x:f>
        <x:v>329007.71117200924</x:v>
      </x:c>
      <x:c r="AF12" s="20" t="n">
        <x:f>'D10_LE'!AF39</x:f>
        <x:v>348942.94864365866</x:v>
      </x:c>
      <x:c r="AG12" s="20" t="n">
        <x:f>'D10_LE'!AG39</x:f>
        <x:v>400035.1183787065</x:v>
      </x:c>
      <x:c r="AH12" s="20" t="n">
        <x:f>'D10_LE'!AH39</x:f>
        <x:v>413898.6018813918</x:v>
      </x:c>
      <x:c r="AI12" s="20" t="n">
        <x:f>'D10_LE'!AI39</x:f>
        <x:v>409752.80955448083</x:v>
      </x:c>
      <x:c r="AJ12" s="20" t="n">
        <x:f>'D10_LE'!AJ39</x:f>
        <x:v>409804.54655672575</x:v>
      </x:c>
      <x:c r="AK12" s="20" t="n">
        <x:f>'D10_LE'!AK39</x:f>
        <x:v>413306.49205738306</x:v>
      </x:c>
      <x:c r="AL12" s="20" t="n">
        <x:f>'D10_LE'!AL39</x:f>
        <x:v>421384.2388014249</x:v>
      </x:c>
      <x:c r="AM12" s="20" t="n">
        <x:f>'D10_LE'!AM39</x:f>
        <x:v>420668.6107897123</x:v>
      </x:c>
      <x:c r="AN12" s="20" t="n">
        <x:f>'D10_LE'!AN39</x:f>
        <x:v>424510.86671554483</x:v>
      </x:c>
      <x:c r="AO12" s="20" t="n">
        <x:f>'D10_LE'!AO39</x:f>
        <x:v>434140.76134169934</x:v>
      </x:c>
      <x:c r="AP12" s="20" t="n">
        <x:f>'D10_LE'!AP39</x:f>
        <x:v>432438.56784143834</x:v>
      </x:c>
      <x:c r="AQ12" s="20" t="n">
        <x:f>'D10_LE'!AQ39</x:f>
        <x:v>436508.6705962152</x:v>
      </x:c>
      <x:c r="AR12" s="20" t="n">
        <x:f>'D10_LE'!AR39</x:f>
        <x:v>453474.0323866169</x:v>
      </x:c>
      <x:c r="AS12" s="20" t="n">
        <x:f>'D10_LE'!AS39</x:f>
        <x:v>492206.7398985701</x:v>
      </x:c>
      <x:c r="AT12" s="20" t="n">
        <x:f>'D10_LE'!AT39</x:f>
        <x:v>507750.7301492855</x:v>
      </x:c>
      <x:c r="AU12" s="20" t="n">
        <x:f>'D10_LE'!AU39</x:f>
        <x:v>510607.3917314922</x:v>
      </x:c>
      <x:c r="AV12" s="20" t="n">
        <x:f>'D10_LE'!AV39</x:f>
        <x:v>507011.5497988515</x:v>
      </x:c>
      <x:c r="AW12" s="20" t="n">
        <x:f>'D10_LE'!AW39</x:f>
        <x:v>512162.9120775055</x:v>
      </x:c>
      <x:c r="AX12" s="20" t="n">
        <x:f>'D10_LE'!AX39</x:f>
        <x:v>527735.7697946368</x:v>
      </x:c>
      <x:c r="AY12" s="20" t="n">
        <x:f>'D10_LE'!AY39</x:f>
        <x:v>524489.5042264406</x:v>
      </x:c>
      <x:c r="AZ12" s="20" t="n">
        <x:f>'D10_LE'!AZ39</x:f>
        <x:v>532268.5741767533</x:v>
      </x:c>
      <x:c r="BA12" s="20" t="n">
        <x:f>'D10_LE'!BA39</x:f>
        <x:v>552236.7204238252</x:v>
      </x:c>
      <x:c r="BB12" s="20" t="n">
        <x:f>'D10_LE'!BB39</x:f>
        <x:v>548132.999959869</x:v>
      </x:c>
      <x:c r="BC12" s="20" t="n">
        <x:f>'D10_LE'!BC39</x:f>
        <x:v>556198.5766151036</x:v>
      </x:c>
      <x:c r="BD12" s="20" t="n">
        <x:f>'D10_LE'!BD39</x:f>
        <x:v>584109.4460288427</x:v>
      </x:c>
      <x:c r="BE12" s="20" t="n">
        <x:f>'D10_LE'!BE39</x:f>
        <x:v>577298.2858878926</x:v>
      </x:c>
      <x:c r="BF12" s="20" t="n">
        <x:f>'D10_LE'!BF39</x:f>
        <x:v>598091.2919331756</x:v>
      </x:c>
      <x:c r="BG12" s="20" t="n">
        <x:f>'D10_LE'!BG39</x:f>
        <x:v>609350.7187861291</x:v>
      </x:c>
      <x:c r="BH12" s="20" t="n">
        <x:f>'D10_LE'!BH39</x:f>
        <x:v>603940.153378864</x:v>
      </x:c>
      <x:c r="BI12" s="20" t="n">
        <x:f>'D10_LE'!BI39</x:f>
        <x:v>613255.2159211914</x:v>
      </x:c>
      <x:c r="BJ12" s="20" t="n">
        <x:f>'D10_LE'!BJ39</x:f>
        <x:v>640050.5066458276</x:v>
      </x:c>
      <x:c r="BK12" s="20" t="n">
        <x:f>'D10_LE'!BK39</x:f>
        <x:v>631607.3304157399</x:v>
      </x:c>
      <x:c r="BL12" s="20" t="n">
        <x:f>'D10_LE'!BL39</x:f>
        <x:v>640163.663050717</x:v>
      </x:c>
      <x:c r="BM12" s="20" t="n">
        <x:f>'D10_LE'!BM39</x:f>
        <x:v>668703.2519596326</x:v>
      </x:c>
      <x:c r="BN12" s="20" t="n">
        <x:f>'D10_LE'!BN39</x:f>
        <x:v>658404.2992850996</x:v>
      </x:c>
      <x:c r="BO12" s="20" t="n">
        <x:f>'D10_LE'!BO39</x:f>
        <x:v>668077.9258816772</x:v>
      </x:c>
    </x:row>
    <x:row r="13" ht="42" customHeight="1">
      <x:c r="A13" s="3" t="str">
        <x:v>RECEIPTS</x:v>
      </x:c>
      <x:c r="B13" s="3" t="str">
        <x:v>Own operating receipts</x:v>
      </x:c>
      <x:c r="C13" s="3" t="str">
        <x:v>EUR</x:v>
      </x:c>
      <x:c r="D13" s="3" t="str">
        <x:v>SUM</x:v>
      </x:c>
      <x:c r="E13" s="19" t="n">
        <x:f>SUM(H13:BO13)</x:f>
        <x:v>13481382.029137855</x:v>
      </x:c>
      <x:c r="F13" s="3" t="str"/>
      <x:c r="G13" s="2"/>
      <x:c r="H13" s="20" t="n">
        <x:f>SUMIFS('Journal'!$X$11:$X$1147,'Journal'!$C$11:$C$1147,H$6)</x:f>
        <x:v>0</x:v>
      </x:c>
      <x:c r="I13" s="20" t="n">
        <x:f>SUMIFS('Journal'!$X$11:$X$1147,'Journal'!$C$11:$C$1147,I$6)</x:f>
        <x:v>5916.28</x:v>
      </x:c>
      <x:c r="J13" s="20" t="n">
        <x:f>SUMIFS('Journal'!$X$11:$X$1147,'Journal'!$C$11:$C$1147,J$6)</x:f>
        <x:v>4139.03</x:v>
      </x:c>
      <x:c r="K13" s="20" t="n">
        <x:f>SUMIFS('Journal'!$X$11:$X$1147,'Journal'!$C$11:$C$1147,K$6)</x:f>
        <x:v>9626.95</x:v>
      </x:c>
      <x:c r="L13" s="20" t="n">
        <x:f>SUMIFS('Journal'!$X$11:$X$1147,'Journal'!$C$11:$C$1147,L$6)</x:f>
        <x:v>7372.73</x:v>
      </x:c>
      <x:c r="M13" s="20" t="n">
        <x:f>SUMIFS('Journal'!$X$11:$X$1147,'Journal'!$C$11:$C$1147,M$6)</x:f>
        <x:v>9355.22</x:v>
      </x:c>
      <x:c r="N13" s="20" t="n">
        <x:f>'D10_LE'!N43</x:f>
        <x:v>6617.2880375</x:v>
      </x:c>
      <x:c r="O13" s="20" t="n">
        <x:f>'D10_LE'!O43</x:f>
        <x:v>6126.88146855382</x:v>
      </x:c>
      <x:c r="P13" s="20" t="n">
        <x:f>'D10_LE'!P43</x:f>
        <x:v>21192.421035265717</x:v>
      </x:c>
      <x:c r="Q13" s="20" t="n">
        <x:f>'D10_LE'!Q43</x:f>
        <x:v>19343.247092231464</x:v>
      </x:c>
      <x:c r="R13" s="20" t="n">
        <x:f>'D10_LE'!R43</x:f>
        <x:v>26760.12109781975</x:v>
      </x:c>
      <x:c r="S13" s="20" t="n">
        <x:f>'D10_LE'!S43</x:f>
        <x:v>25701.393885624428</x:v>
      </x:c>
      <x:c r="T13" s="20" t="n">
        <x:f>'D10_LE'!T43</x:f>
        <x:v>29648.476629445537</x:v>
      </x:c>
      <x:c r="U13" s="20" t="n">
        <x:f>'D10_LE'!U43</x:f>
        <x:v>42185.04953980005</x:v>
      </x:c>
      <x:c r="V13" s="20" t="n">
        <x:f>'D10_LE'!V43</x:f>
        <x:v>43289.906757926285</x:v>
      </x:c>
      <x:c r="W13" s="20" t="n">
        <x:f>'D10_LE'!W43</x:f>
        <x:v>47391.58194036877</x:v>
      </x:c>
      <x:c r="X13" s="20" t="n">
        <x:f>'D10_LE'!X43</x:f>
        <x:v>49874.60615083375</x:v>
      </x:c>
      <x:c r="Y13" s="20" t="n">
        <x:f>'D10_LE'!Y43</x:f>
        <x:v>53299.02424922609</x:v>
      </x:c>
      <x:c r="Z13" s="20" t="n">
        <x:f>'D10_LE'!Z43</x:f>
        <x:v>56798.027494931</x:v>
      </x:c>
      <x:c r="AA13" s="20" t="n">
        <x:f>'D10_LE'!AA43</x:f>
        <x:v>99672.51534870573</x:v>
      </x:c>
      <x:c r="AB13" s="20" t="n">
        <x:f>'D10_LE'!AB43</x:f>
        <x:v>78921.644711436</x:v>
      </x:c>
      <x:c r="AC13" s="20" t="n">
        <x:f>'D10_LE'!AC43</x:f>
        <x:v>83401.34730525684</x:v>
      </x:c>
      <x:c r="AD13" s="20" t="n">
        <x:f>'D10_LE'!AD43</x:f>
        <x:v>87387.35727998996</x:v>
      </x:c>
      <x:c r="AE13" s="20" t="n">
        <x:f>'D10_LE'!AE43</x:f>
        <x:v>91288.7470729677</x:v>
      </x:c>
      <x:c r="AF13" s="20" t="n">
        <x:f>'D10_LE'!AF43</x:f>
        <x:v>101914.5945265337</x:v>
      </x:c>
      <x:c r="AG13" s="20" t="n">
        <x:f>'D10_LE'!AG43</x:f>
        <x:v>121043.24224980542</x:v>
      </x:c>
      <x:c r="AH13" s="20" t="n">
        <x:f>'D10_LE'!AH43</x:f>
        <x:v>129991.87775179706</x:v>
      </x:c>
      <x:c r="AI13" s="20" t="n">
        <x:f>'D10_LE'!AI43</x:f>
        <x:v>140926.9273075431</x:v>
      </x:c>
      <x:c r="AJ13" s="20" t="n">
        <x:f>'D10_LE'!AJ43</x:f>
        <x:v>148644.50204728424</x:v>
      </x:c>
      <x:c r="AK13" s="20" t="n">
        <x:f>'D10_LE'!AK43</x:f>
        <x:v>158289.91671407415</x:v>
      </x:c>
      <x:c r="AL13" s="20" t="n">
        <x:f>'D10_LE'!AL43</x:f>
        <x:v>168145.63648241397</x:v>
      </x:c>
      <x:c r="AM13" s="20" t="n">
        <x:f>'D10_LE'!AM43</x:f>
        <x:v>178169.5537425485</x:v>
      </x:c>
      <x:c r="AN13" s="20" t="n">
        <x:f>'D10_LE'!AN43</x:f>
        <x:v>188343.27405943253</x:v>
      </x:c>
      <x:c r="AO13" s="20" t="n">
        <x:f>'D10_LE'!AO43</x:f>
        <x:v>198906.3698008241</x:v>
      </x:c>
      <x:c r="AP13" s="20" t="n">
        <x:f>'D10_LE'!AP43</x:f>
        <x:v>209387.74553832627</x:v>
      </x:c>
      <x:c r="AQ13" s="20" t="n">
        <x:f>'D10_LE'!AQ43</x:f>
        <x:v>219931.3157990296</x:v>
      </x:c>
      <x:c r="AR13" s="20" t="n">
        <x:f>'D10_LE'!AR43</x:f>
        <x:v>233945.08783756208</x:v>
      </x:c>
      <x:c r="AS13" s="20" t="n">
        <x:f>'D10_LE'!AS43</x:f>
        <x:v>257537.29224153658</x:v>
      </x:c>
      <x:c r="AT13" s="20" t="n">
        <x:f>'D10_LE'!AT43</x:f>
        <x:v>272048.5767223589</x:v>
      </x:c>
      <x:c r="AU13" s="20" t="n">
        <x:f>'D10_LE'!AU43</x:f>
        <x:v>288446.6674329891</x:v>
      </x:c>
      <x:c r="AV13" s="20" t="n">
        <x:f>'D10_LE'!AV43</x:f>
        <x:v>301558.2779094301</x:v>
      </x:c>
      <x:c r="AW13" s="20" t="n">
        <x:f>'D10_LE'!AW43</x:f>
        <x:v>316541.6069720568</x:v>
      </x:c>
      <x:c r="AX13" s="20" t="n">
        <x:f>'D10_LE'!AX43</x:f>
        <x:v>331673.4433185313</x:v>
      </x:c>
      <x:c r="AY13" s="20" t="n">
        <x:f>'D10_LE'!AY43</x:f>
        <x:v>348625.6213675051</x:v>
      </x:c>
      <x:c r="AZ13" s="20" t="n">
        <x:f>'D10_LE'!AZ43</x:f>
        <x:v>366317.65441963525</x:v>
      </x:c>
      <x:c r="BA13" s="20" t="n">
        <x:f>'D10_LE'!BA43</x:f>
        <x:v>384217.1461210469</x:v>
      </x:c>
      <x:c r="BB13" s="20" t="n">
        <x:f>'D10_LE'!BB43</x:f>
        <x:v>402172.2881979077</x:v>
      </x:c>
      <x:c r="BC13" s="20" t="n">
        <x:f>'D10_LE'!BC43</x:f>
        <x:v>420224.4284945106</x:v>
      </x:c>
      <x:c r="BD13" s="20" t="n">
        <x:f>'D10_LE'!BD43</x:f>
        <x:v>439246.09630840545</x:v>
      </x:c>
      <x:c r="BE13" s="20" t="n">
        <x:f>'D10_LE'!BE43</x:f>
        <x:v>462807.4572125492</x:v>
      </x:c>
      <x:c r="BF13" s="20" t="n">
        <x:f>'D10_LE'!BF43</x:f>
        <x:v>483759.75701831875</x:v>
      </x:c>
      <x:c r="BG13" s="20" t="n">
        <x:f>'D10_LE'!BG43</x:f>
        <x:v>504744.7518237573</x:v>
      </x:c>
      <x:c r="BH13" s="20" t="n">
        <x:f>'D10_LE'!BH43</x:f>
        <x:v>525745.0211984541</x:v>
      </x:c>
      <x:c r="BI13" s="20" t="n">
        <x:f>'D10_LE'!BI43</x:f>
        <x:v>546813.3220470202</x:v>
      </x:c>
      <x:c r="BJ13" s="20" t="n">
        <x:f>'D10_LE'!BJ43</x:f>
        <x:v>567933.3714742417</x:v>
      </x:c>
      <x:c r="BK13" s="20" t="n">
        <x:f>'D10_LE'!BK43</x:f>
        <x:v>589078.1339034276</x:v>
      </x:c>
      <x:c r="BL13" s="20" t="n">
        <x:f>'D10_LE'!BL43</x:f>
        <x:v>610293.4786152682</x:v>
      </x:c>
      <x:c r="BM13" s="20" t="n">
        <x:f>'D10_LE'!BM43</x:f>
        <x:v>631582.1905139138</x:v>
      </x:c>
      <x:c r="BN13" s="20" t="n">
        <x:f>'D10_LE'!BN43</x:f>
        <x:v>652864.0003855979</x:v>
      </x:c>
      <x:c r="BO13" s="20" t="n">
        <x:f>'D10_LE'!BO43</x:f>
        <x:v>674201.5544843369</x:v>
      </x:c>
    </x:row>
    <x:row r="14" ht="42" customHeight="1">
      <x:c r="A14" s="3" t="str">
        <x:v>NET</x:v>
      </x:c>
      <x:c r="B14" s="3" t="str">
        <x:v>Net operating burn</x:v>
      </x:c>
      <x:c r="C14" s="3" t="str">
        <x:v>EUR</x:v>
      </x:c>
      <x:c r="D14" s="3" t="str">
        <x:v>SUM</x:v>
      </x:c>
      <x:c r="E14" s="19" t="n">
        <x:f>SUM(H14:BO14)</x:f>
        <x:v>10310902.375963604</x:v>
      </x:c>
      <x:c r="F14" s="3" t="str"/>
      <x:c r="G14" s="2"/>
      <x:c r="H14" s="19" t="n">
        <x:f>H12-H13</x:f>
        <x:v>20395.859999999997</x:v>
      </x:c>
      <x:c r="I14" s="19" t="n">
        <x:f>I12-I13</x:f>
        <x:v>37580.44000000002</x:v>
      </x:c>
      <x:c r="J14" s="19" t="n">
        <x:f>J12-J13</x:f>
        <x:v>55301.550000000025</x:v>
      </x:c>
      <x:c r="K14" s="19" t="n">
        <x:f>K12-K13</x:f>
        <x:v>96564.86000000002</x:v>
      </x:c>
      <x:c r="L14" s="19" t="n">
        <x:f>L12-L13</x:f>
        <x:v>96855.85000000002</x:v>
      </x:c>
      <x:c r="M14" s="19" t="n">
        <x:f>M12-M13</x:f>
        <x:v>117951.00999999998</x:v>
      </x:c>
      <x:c r="N14" s="19" t="n">
        <x:f>N12-N13</x:f>
        <x:v>104902.41071250002</x:v>
      </x:c>
      <x:c r="O14" s="19" t="n">
        <x:f>O12-O13</x:f>
        <x:v>115293.74663048002</x:v>
      </x:c>
      <x:c r="P14" s="19" t="n">
        <x:f>P12-P13</x:f>
        <x:v>134400.5340637681</x:v>
      </x:c>
      <x:c r="Q14" s="19" t="n">
        <x:f>Q12-Q13</x:f>
        <x:v>156785.20095247333</x:v>
      </x:c>
      <x:c r="R14" s="19" t="n">
        <x:f>R12-R13</x:f>
        <x:v>198219.2317009187</x:v>
      </x:c>
      <x:c r="S14" s="19" t="n">
        <x:f>S12-S13</x:f>
        <x:v>193358.6096607802</x:v>
      </x:c>
      <x:c r="T14" s="19" t="n">
        <x:f>T12-T13</x:f>
        <x:v>227070.79178149588</x:v>
      </x:c>
      <x:c r="U14" s="19" t="n">
        <x:f>U12-U13</x:f>
        <x:v>251929.3323845112</x:v>
      </x:c>
      <x:c r="V14" s="19" t="n">
        <x:f>V12-V13</x:f>
        <x:v>247900.58743872982</x:v>
      </x:c>
      <x:c r="W14" s="19" t="n">
        <x:f>W12-W13</x:f>
        <x:v>240445.2162519984</x:v>
      </x:c>
      <x:c r="X14" s="19" t="n">
        <x:f>X12-X13</x:f>
        <x:v>239098.8219291795</x:v>
      </x:c>
      <x:c r="Y14" s="19" t="n">
        <x:f>Y12-Y13</x:f>
        <x:v>237332.4618383603</x:v>
      </x:c>
      <x:c r="Z14" s="19" t="n">
        <x:f>Z12-Z13</x:f>
        <x:v>255859.21831036563</x:v>
      </x:c>
      <x:c r="AA14" s="19" t="n">
        <x:f>AA12-AA13</x:f>
        <x:v>233548.57197585385</x:v>
      </x:c>
      <x:c r="AB14" s="19" t="n">
        <x:f>AB12-AB13</x:f>
        <x:v>237140.88448409457</x:v>
      </x:c>
      <x:c r="AC14" s="19" t="n">
        <x:f>AC12-AC13</x:f>
        <x:v>236171.27438225996</x:v>
      </x:c>
      <x:c r="AD14" s="19" t="n">
        <x:f>AD12-AD13</x:f>
        <x:v>232429.30583464893</x:v>
      </x:c>
      <x:c r="AE14" s="19" t="n">
        <x:f>AE12-AE13</x:f>
        <x:v>237718.96409904154</x:v>
      </x:c>
      <x:c r="AF14" s="19" t="n">
        <x:f>AF12-AF13</x:f>
        <x:v>247028.35411712495</x:v>
      </x:c>
      <x:c r="AG14" s="19" t="n">
        <x:f>AG12-AG13</x:f>
        <x:v>278991.8761289011</x:v>
      </x:c>
      <x:c r="AH14" s="19" t="n">
        <x:f>AH12-AH13</x:f>
        <x:v>283906.72412959475</x:v>
      </x:c>
      <x:c r="AI14" s="19" t="n">
        <x:f>AI12-AI13</x:f>
        <x:v>268825.8822469377</x:v>
      </x:c>
      <x:c r="AJ14" s="19" t="n">
        <x:f>AJ12-AJ13</x:f>
        <x:v>261160.0445094415</x:v>
      </x:c>
      <x:c r="AK14" s="19" t="n">
        <x:f>AK12-AK13</x:f>
        <x:v>255016.5753433089</x:v>
      </x:c>
      <x:c r="AL14" s="19" t="n">
        <x:f>AL12-AL13</x:f>
        <x:v>253238.60231901094</x:v>
      </x:c>
      <x:c r="AM14" s="19" t="n">
        <x:f>AM12-AM13</x:f>
        <x:v>242499.05704716378</x:v>
      </x:c>
      <x:c r="AN14" s="19" t="n">
        <x:f>AN12-AN13</x:f>
        <x:v>236167.5926561123</x:v>
      </x:c>
      <x:c r="AO14" s="19" t="n">
        <x:f>AO12-AO13</x:f>
        <x:v>235234.39154087525</x:v>
      </x:c>
      <x:c r="AP14" s="19" t="n">
        <x:f>AP12-AP13</x:f>
        <x:v>223050.82230311207</x:v>
      </x:c>
      <x:c r="AQ14" s="19" t="n">
        <x:f>AQ12-AQ13</x:f>
        <x:v>216577.35479718557</x:v>
      </x:c>
      <x:c r="AR14" s="19" t="n">
        <x:f>AR12-AR13</x:f>
        <x:v>219528.94454905484</x:v>
      </x:c>
      <x:c r="AS14" s="19" t="n">
        <x:f>AS12-AS13</x:f>
        <x:v>234669.44765703354</x:v>
      </x:c>
      <x:c r="AT14" s="19" t="n">
        <x:f>AT12-AT13</x:f>
        <x:v>235702.15342692664</x:v>
      </x:c>
      <x:c r="AU14" s="19" t="n">
        <x:f>AU12-AU13</x:f>
        <x:v>222160.72429850308</x:v>
      </x:c>
      <x:c r="AV14" s="19" t="n">
        <x:f>AV12-AV13</x:f>
        <x:v>205453.2718894214</x:v>
      </x:c>
      <x:c r="AW14" s="19" t="n">
        <x:f>AW12-AW13</x:f>
        <x:v>195621.3051054487</x:v>
      </x:c>
      <x:c r="AX14" s="19" t="n">
        <x:f>AX12-AX13</x:f>
        <x:v>196062.32647610543</x:v>
      </x:c>
      <x:c r="AY14" s="19" t="n">
        <x:f>AY12-AY13</x:f>
        <x:v>175863.88285893545</x:v>
      </x:c>
      <x:c r="AZ14" s="19" t="n">
        <x:f>AZ12-AZ13</x:f>
        <x:v>165950.91975711804</x:v>
      </x:c>
      <x:c r="BA14" s="19" t="n">
        <x:f>BA12-BA13</x:f>
        <x:v>168019.5743027783</x:v>
      </x:c>
      <x:c r="BB14" s="19" t="n">
        <x:f>BB12-BB13</x:f>
        <x:v>145960.71176196128</x:v>
      </x:c>
      <x:c r="BC14" s="19" t="n">
        <x:f>BC12-BC13</x:f>
        <x:v>135974.14812059305</x:v>
      </x:c>
      <x:c r="BD14" s="19" t="n">
        <x:f>BD12-BD13</x:f>
        <x:v>144863.34972043725</x:v>
      </x:c>
      <x:c r="BE14" s="19" t="n">
        <x:f>BE12-BE13</x:f>
        <x:v>114490.82867534336</x:v>
      </x:c>
      <x:c r="BF14" s="19" t="n">
        <x:f>BF12-BF13</x:f>
        <x:v>114331.5349148569</x:v>
      </x:c>
      <x:c r="BG14" s="19" t="n">
        <x:f>BG12-BG13</x:f>
        <x:v>104605.96696237184</x:v>
      </x:c>
      <x:c r="BH14" s="19" t="n">
        <x:f>BH12-BH13</x:f>
        <x:v>78195.13218040997</x:v>
      </x:c>
      <x:c r="BI14" s="19" t="n">
        <x:f>BI12-BI13</x:f>
        <x:v>66441.89387417119</x:v>
      </x:c>
      <x:c r="BJ14" s="19" t="n">
        <x:f>BJ12-BJ13</x:f>
        <x:v>72117.13517158583</x:v>
      </x:c>
      <x:c r="BK14" s="19" t="n">
        <x:f>BK12-BK13</x:f>
        <x:v>42529.19651231228</x:v>
      </x:c>
      <x:c r="BL14" s="19" t="n">
        <x:f>BL12-BL13</x:f>
        <x:v>29870.184435448726</x:v>
      </x:c>
      <x:c r="BM14" s="19" t="n">
        <x:f>BM12-BM13</x:f>
        <x:v>37121.061445718864</x:v>
      </x:c>
      <x:c r="BN14" s="19" t="n">
        <x:f>BN12-BN13</x:f>
        <x:v>5540.2988995016785</x:v>
      </x:c>
      <x:c r="BO14" s="19" t="n">
        <x:f>BO12-BO13</x:f>
        <x:v>-6123.628602659679</x:v>
      </x:c>
    </x:row>
    <x:row r="15" ht="42" customHeight="1">
      <x:c r="A15" s="3" t="str">
        <x:v>CAPEX</x:v>
      </x:c>
      <x:c r="B15" s="3" t="str">
        <x:v>Capex cash paid</x:v>
      </x:c>
      <x:c r="C15" s="3" t="str">
        <x:v>EUR</x:v>
      </x:c>
      <x:c r="D15" s="3" t="str">
        <x:v>SUM</x:v>
      </x:c>
      <x:c r="E15" s="19" t="n">
        <x:f>SUM(H15:BO15)</x:f>
        <x:v>86275</x:v>
      </x:c>
      <x:c r="F15" s="3" t="str"/>
      <x:c r="G15" s="2"/>
      <x:c r="H15" s="20" t="n">
        <x:f>SUMIFS('Journal'!$Y$11:$Y$1147,'Journal'!$C$11:$C$1147,H$6)</x:f>
        <x:v>0</x:v>
      </x:c>
      <x:c r="I15" s="20" t="n">
        <x:f>SUMIFS('Journal'!$Y$11:$Y$1147,'Journal'!$C$11:$C$1147,I$6)</x:f>
        <x:v>8925</x:v>
      </x:c>
      <x:c r="J15" s="20" t="n">
        <x:f>SUMIFS('Journal'!$Y$11:$Y$1147,'Journal'!$C$11:$C$1147,J$6)</x:f>
        <x:v>0</x:v>
      </x:c>
      <x:c r="K15" s="20" t="n">
        <x:f>SUMIFS('Journal'!$Y$11:$Y$1147,'Journal'!$C$11:$C$1147,K$6)</x:f>
        <x:v>5950</x:v>
      </x:c>
      <x:c r="L15" s="20" t="n">
        <x:f>SUMIFS('Journal'!$Y$11:$Y$1147,'Journal'!$C$11:$C$1147,L$6)</x:f>
        <x:v>5950</x:v>
      </x:c>
      <x:c r="M15" s="20" t="n">
        <x:f>SUMIFS('Journal'!$Y$11:$Y$1147,'Journal'!$C$11:$C$1147,M$6)</x:f>
        <x:v>2975</x:v>
      </x:c>
      <x:c r="N15" s="20" t="n">
        <x:f>-'D10_LE'!N19</x:f>
        <x:v>2975</x:v>
      </x:c>
      <x:c r="O15" s="20" t="n">
        <x:f>-'D10_LE'!O19</x:f>
        <x:v>0</x:v>
      </x:c>
      <x:c r="P15" s="20" t="n">
        <x:f>-'D10_LE'!P19</x:f>
        <x:v>2975</x:v>
      </x:c>
      <x:c r="Q15" s="20" t="n">
        <x:f>-'D10_LE'!Q19</x:f>
        <x:v>5950</x:v>
      </x:c>
      <x:c r="R15" s="20" t="n">
        <x:f>-'D10_LE'!R19</x:f>
        <x:v>2975</x:v>
      </x:c>
      <x:c r="S15" s="20" t="n">
        <x:f>-'D10_LE'!S19</x:f>
        <x:v>0</x:v>
      </x:c>
      <x:c r="T15" s="20" t="n">
        <x:f>-'D10_LE'!T19</x:f>
        <x:v>0</x:v>
      </x:c>
      <x:c r="U15" s="20" t="n">
        <x:f>-'D10_LE'!U19</x:f>
        <x:v>2975</x:v>
      </x:c>
      <x:c r="V15" s="20" t="n">
        <x:f>-'D10_LE'!V19</x:f>
        <x:v>0</x:v>
      </x:c>
      <x:c r="W15" s="20" t="n">
        <x:f>-'D10_LE'!W19</x:f>
        <x:v>0</x:v>
      </x:c>
      <x:c r="X15" s="20" t="n">
        <x:f>-'D10_LE'!X19</x:f>
        <x:v>0</x:v>
      </x:c>
      <x:c r="Y15" s="20" t="n">
        <x:f>-'D10_LE'!Y19</x:f>
        <x:v>0</x:v>
      </x:c>
      <x:c r="Z15" s="20" t="n">
        <x:f>-'D10_LE'!Z19</x:f>
        <x:v>0</x:v>
      </x:c>
      <x:c r="AA15" s="20" t="n">
        <x:f>-'D10_LE'!AA19</x:f>
        <x:v>2975</x:v>
      </x:c>
      <x:c r="AB15" s="20" t="n">
        <x:f>-'D10_LE'!AB19</x:f>
        <x:v>0</x:v>
      </x:c>
      <x:c r="AC15" s="20" t="n">
        <x:f>-'D10_LE'!AC19</x:f>
        <x:v>0</x:v>
      </x:c>
      <x:c r="AD15" s="20" t="n">
        <x:f>-'D10_LE'!AD19</x:f>
        <x:v>0</x:v>
      </x:c>
      <x:c r="AE15" s="20" t="n">
        <x:f>-'D10_LE'!AE19</x:f>
        <x:v>0</x:v>
      </x:c>
      <x:c r="AF15" s="20" t="n">
        <x:f>-'D10_LE'!AF19</x:f>
        <x:v>2975</x:v>
      </x:c>
      <x:c r="AG15" s="20" t="n">
        <x:f>-'D10_LE'!AG19</x:f>
        <x:v>0</x:v>
      </x:c>
      <x:c r="AH15" s="20" t="n">
        <x:f>-'D10_LE'!AH19</x:f>
        <x:v>0</x:v>
      </x:c>
      <x:c r="AI15" s="20" t="n">
        <x:f>-'D10_LE'!AI19</x:f>
        <x:v>0</x:v>
      </x:c>
      <x:c r="AJ15" s="20" t="n">
        <x:f>-'D10_LE'!AJ19</x:f>
        <x:v>0</x:v>
      </x:c>
      <x:c r="AK15" s="20" t="n">
        <x:f>-'D10_LE'!AK19</x:f>
        <x:v>0</x:v>
      </x:c>
      <x:c r="AL15" s="20" t="n">
        <x:f>-'D10_LE'!AL19</x:f>
        <x:v>0</x:v>
      </x:c>
      <x:c r="AM15" s="20" t="n">
        <x:f>-'D10_LE'!AM19</x:f>
        <x:v>0</x:v>
      </x:c>
      <x:c r="AN15" s="20" t="n">
        <x:f>-'D10_LE'!AN19</x:f>
        <x:v>0</x:v>
      </x:c>
      <x:c r="AO15" s="20" t="n">
        <x:f>-'D10_LE'!AO19</x:f>
        <x:v>0</x:v>
      </x:c>
      <x:c r="AP15" s="20" t="n">
        <x:f>-'D10_LE'!AP19</x:f>
        <x:v>0</x:v>
      </x:c>
      <x:c r="AQ15" s="20" t="n">
        <x:f>-'D10_LE'!AQ19</x:f>
        <x:v>0</x:v>
      </x:c>
      <x:c r="AR15" s="20" t="n">
        <x:f>-'D10_LE'!AR19</x:f>
        <x:v>0</x:v>
      </x:c>
      <x:c r="AS15" s="20" t="n">
        <x:f>-'D10_LE'!AS19</x:f>
        <x:v>0</x:v>
      </x:c>
      <x:c r="AT15" s="20" t="n">
        <x:f>-'D10_LE'!AT19</x:f>
        <x:v>0</x:v>
      </x:c>
      <x:c r="AU15" s="20" t="n">
        <x:f>-'D10_LE'!AU19</x:f>
        <x:v>0</x:v>
      </x:c>
      <x:c r="AV15" s="20" t="n">
        <x:f>-'D10_LE'!AV19</x:f>
        <x:v>0</x:v>
      </x:c>
      <x:c r="AW15" s="20" t="n">
        <x:f>-'D10_LE'!AW19</x:f>
        <x:v>0</x:v>
      </x:c>
      <x:c r="AX15" s="20" t="n">
        <x:f>-'D10_LE'!AX19</x:f>
        <x:v>0</x:v>
      </x:c>
      <x:c r="AY15" s="20" t="n">
        <x:f>-'D10_LE'!AY19</x:f>
        <x:v>0</x:v>
      </x:c>
      <x:c r="AZ15" s="20" t="n">
        <x:f>-'D10_LE'!AZ19</x:f>
        <x:v>0</x:v>
      </x:c>
      <x:c r="BA15" s="20" t="n">
        <x:f>-'D10_LE'!BA19</x:f>
        <x:v>0</x:v>
      </x:c>
      <x:c r="BB15" s="20" t="n">
        <x:f>-'D10_LE'!BB19</x:f>
        <x:v>0</x:v>
      </x:c>
      <x:c r="BC15" s="20" t="n">
        <x:f>-'D10_LE'!BC19</x:f>
        <x:v>0</x:v>
      </x:c>
      <x:c r="BD15" s="20" t="n">
        <x:f>-'D10_LE'!BD19</x:f>
        <x:v>0</x:v>
      </x:c>
      <x:c r="BE15" s="20" t="n">
        <x:f>-'D10_LE'!BE19</x:f>
        <x:v>8925</x:v>
      </x:c>
      <x:c r="BF15" s="20" t="n">
        <x:f>-'D10_LE'!BF19</x:f>
        <x:v>0</x:v>
      </x:c>
      <x:c r="BG15" s="20" t="n">
        <x:f>-'D10_LE'!BG19</x:f>
        <x:v>5950</x:v>
      </x:c>
      <x:c r="BH15" s="20" t="n">
        <x:f>-'D10_LE'!BH19</x:f>
        <x:v>5950</x:v>
      </x:c>
      <x:c r="BI15" s="20" t="n">
        <x:f>-'D10_LE'!BI19</x:f>
        <x:v>2975</x:v>
      </x:c>
      <x:c r="BJ15" s="20" t="n">
        <x:f>-'D10_LE'!BJ19</x:f>
        <x:v>2975</x:v>
      </x:c>
      <x:c r="BK15" s="20" t="n">
        <x:f>-'D10_LE'!BK19</x:f>
        <x:v>0</x:v>
      </x:c>
      <x:c r="BL15" s="20" t="n">
        <x:f>-'D10_LE'!BL19</x:f>
        <x:v>2975</x:v>
      </x:c>
      <x:c r="BM15" s="20" t="n">
        <x:f>-'D10_LE'!BM19</x:f>
        <x:v>5950</x:v>
      </x:c>
      <x:c r="BN15" s="20" t="n">
        <x:f>-'D10_LE'!BN19</x:f>
        <x:v>2975</x:v>
      </x:c>
      <x:c r="BO15" s="20" t="n">
        <x:f>-'D10_LE'!BO19</x:f>
        <x:v>0</x:v>
      </x:c>
    </x:row>
    <x:row r="16" ht="42" customHeight="1">
      <x:c r="A16" s="3" t="str">
        <x:v>PRE_FINANCING</x:v>
      </x:c>
      <x:c r="B16" s="3" t="str">
        <x:v>Total pre-financing cash consumption</x:v>
      </x:c>
      <x:c r="C16" s="3" t="str">
        <x:v>EUR</x:v>
      </x:c>
      <x:c r="D16" s="3" t="str">
        <x:v>SUM</x:v>
      </x:c>
      <x:c r="E16" s="19" t="n">
        <x:f>SUM(H16:BO16)</x:f>
        <x:v>10397177.375963604</x:v>
      </x:c>
      <x:c r="F16" s="3" t="str"/>
      <x:c r="G16" s="2"/>
      <x:c r="H16" s="19" t="n">
        <x:f>H14+H15</x:f>
        <x:v>20395.859999999997</x:v>
      </x:c>
      <x:c r="I16" s="19" t="n">
        <x:f>I14+I15</x:f>
        <x:v>46505.44000000002</x:v>
      </x:c>
      <x:c r="J16" s="19" t="n">
        <x:f>J14+J15</x:f>
        <x:v>55301.550000000025</x:v>
      </x:c>
      <x:c r="K16" s="19" t="n">
        <x:f>K14+K15</x:f>
        <x:v>102514.86000000002</x:v>
      </x:c>
      <x:c r="L16" s="19" t="n">
        <x:f>L14+L15</x:f>
        <x:v>102805.85000000002</x:v>
      </x:c>
      <x:c r="M16" s="19" t="n">
        <x:f>M14+M15</x:f>
        <x:v>120926.00999999998</x:v>
      </x:c>
      <x:c r="N16" s="19" t="n">
        <x:f>N14+N15</x:f>
        <x:v>107877.41071250002</x:v>
      </x:c>
      <x:c r="O16" s="19" t="n">
        <x:f>O14+O15</x:f>
        <x:v>115293.74663048002</x:v>
      </x:c>
      <x:c r="P16" s="19" t="n">
        <x:f>P14+P15</x:f>
        <x:v>137375.5340637681</x:v>
      </x:c>
      <x:c r="Q16" s="19" t="n">
        <x:f>Q14+Q15</x:f>
        <x:v>162735.20095247333</x:v>
      </x:c>
      <x:c r="R16" s="19" t="n">
        <x:f>R14+R15</x:f>
        <x:v>201194.2317009187</x:v>
      </x:c>
      <x:c r="S16" s="19" t="n">
        <x:f>S14+S15</x:f>
        <x:v>193358.6096607802</x:v>
      </x:c>
      <x:c r="T16" s="19" t="n">
        <x:f>T14+T15</x:f>
        <x:v>227070.79178149588</x:v>
      </x:c>
      <x:c r="U16" s="19" t="n">
        <x:f>U14+U15</x:f>
        <x:v>254904.3323845112</x:v>
      </x:c>
      <x:c r="V16" s="19" t="n">
        <x:f>V14+V15</x:f>
        <x:v>247900.58743872982</x:v>
      </x:c>
      <x:c r="W16" s="19" t="n">
        <x:f>W14+W15</x:f>
        <x:v>240445.2162519984</x:v>
      </x:c>
      <x:c r="X16" s="19" t="n">
        <x:f>X14+X15</x:f>
        <x:v>239098.8219291795</x:v>
      </x:c>
      <x:c r="Y16" s="19" t="n">
        <x:f>Y14+Y15</x:f>
        <x:v>237332.4618383603</x:v>
      </x:c>
      <x:c r="Z16" s="19" t="n">
        <x:f>Z14+Z15</x:f>
        <x:v>255859.21831036563</x:v>
      </x:c>
      <x:c r="AA16" s="19" t="n">
        <x:f>AA14+AA15</x:f>
        <x:v>236523.57197585385</x:v>
      </x:c>
      <x:c r="AB16" s="19" t="n">
        <x:f>AB14+AB15</x:f>
        <x:v>237140.88448409457</x:v>
      </x:c>
      <x:c r="AC16" s="19" t="n">
        <x:f>AC14+AC15</x:f>
        <x:v>236171.27438225996</x:v>
      </x:c>
      <x:c r="AD16" s="19" t="n">
        <x:f>AD14+AD15</x:f>
        <x:v>232429.30583464893</x:v>
      </x:c>
      <x:c r="AE16" s="19" t="n">
        <x:f>AE14+AE15</x:f>
        <x:v>237718.96409904154</x:v>
      </x:c>
      <x:c r="AF16" s="19" t="n">
        <x:f>AF14+AF15</x:f>
        <x:v>250003.35411712495</x:v>
      </x:c>
      <x:c r="AG16" s="19" t="n">
        <x:f>AG14+AG15</x:f>
        <x:v>278991.8761289011</x:v>
      </x:c>
      <x:c r="AH16" s="19" t="n">
        <x:f>AH14+AH15</x:f>
        <x:v>283906.72412959475</x:v>
      </x:c>
      <x:c r="AI16" s="19" t="n">
        <x:f>AI14+AI15</x:f>
        <x:v>268825.8822469377</x:v>
      </x:c>
      <x:c r="AJ16" s="19" t="n">
        <x:f>AJ14+AJ15</x:f>
        <x:v>261160.0445094415</x:v>
      </x:c>
      <x:c r="AK16" s="19" t="n">
        <x:f>AK14+AK15</x:f>
        <x:v>255016.5753433089</x:v>
      </x:c>
      <x:c r="AL16" s="19" t="n">
        <x:f>AL14+AL15</x:f>
        <x:v>253238.60231901094</x:v>
      </x:c>
      <x:c r="AM16" s="19" t="n">
        <x:f>AM14+AM15</x:f>
        <x:v>242499.05704716378</x:v>
      </x:c>
      <x:c r="AN16" s="19" t="n">
        <x:f>AN14+AN15</x:f>
        <x:v>236167.5926561123</x:v>
      </x:c>
      <x:c r="AO16" s="19" t="n">
        <x:f>AO14+AO15</x:f>
        <x:v>235234.39154087525</x:v>
      </x:c>
      <x:c r="AP16" s="19" t="n">
        <x:f>AP14+AP15</x:f>
        <x:v>223050.82230311207</x:v>
      </x:c>
      <x:c r="AQ16" s="19" t="n">
        <x:f>AQ14+AQ15</x:f>
        <x:v>216577.35479718557</x:v>
      </x:c>
      <x:c r="AR16" s="19" t="n">
        <x:f>AR14+AR15</x:f>
        <x:v>219528.94454905484</x:v>
      </x:c>
      <x:c r="AS16" s="19" t="n">
        <x:f>AS14+AS15</x:f>
        <x:v>234669.44765703354</x:v>
      </x:c>
      <x:c r="AT16" s="19" t="n">
        <x:f>AT14+AT15</x:f>
        <x:v>235702.15342692664</x:v>
      </x:c>
      <x:c r="AU16" s="19" t="n">
        <x:f>AU14+AU15</x:f>
        <x:v>222160.72429850308</x:v>
      </x:c>
      <x:c r="AV16" s="19" t="n">
        <x:f>AV14+AV15</x:f>
        <x:v>205453.2718894214</x:v>
      </x:c>
      <x:c r="AW16" s="19" t="n">
        <x:f>AW14+AW15</x:f>
        <x:v>195621.3051054487</x:v>
      </x:c>
      <x:c r="AX16" s="19" t="n">
        <x:f>AX14+AX15</x:f>
        <x:v>196062.32647610543</x:v>
      </x:c>
      <x:c r="AY16" s="19" t="n">
        <x:f>AY14+AY15</x:f>
        <x:v>175863.88285893545</x:v>
      </x:c>
      <x:c r="AZ16" s="19" t="n">
        <x:f>AZ14+AZ15</x:f>
        <x:v>165950.91975711804</x:v>
      </x:c>
      <x:c r="BA16" s="19" t="n">
        <x:f>BA14+BA15</x:f>
        <x:v>168019.5743027783</x:v>
      </x:c>
      <x:c r="BB16" s="19" t="n">
        <x:f>BB14+BB15</x:f>
        <x:v>145960.71176196128</x:v>
      </x:c>
      <x:c r="BC16" s="19" t="n">
        <x:f>BC14+BC15</x:f>
        <x:v>135974.14812059305</x:v>
      </x:c>
      <x:c r="BD16" s="19" t="n">
        <x:f>BD14+BD15</x:f>
        <x:v>144863.34972043725</x:v>
      </x:c>
      <x:c r="BE16" s="19" t="n">
        <x:f>BE14+BE15</x:f>
        <x:v>123415.82867534336</x:v>
      </x:c>
      <x:c r="BF16" s="19" t="n">
        <x:f>BF14+BF15</x:f>
        <x:v>114331.5349148569</x:v>
      </x:c>
      <x:c r="BG16" s="19" t="n">
        <x:f>BG14+BG15</x:f>
        <x:v>110555.96696237184</x:v>
      </x:c>
      <x:c r="BH16" s="19" t="n">
        <x:f>BH14+BH15</x:f>
        <x:v>84145.13218040997</x:v>
      </x:c>
      <x:c r="BI16" s="19" t="n">
        <x:f>BI14+BI15</x:f>
        <x:v>69416.89387417119</x:v>
      </x:c>
      <x:c r="BJ16" s="19" t="n">
        <x:f>BJ14+BJ15</x:f>
        <x:v>75092.13517158583</x:v>
      </x:c>
      <x:c r="BK16" s="19" t="n">
        <x:f>BK14+BK15</x:f>
        <x:v>42529.19651231228</x:v>
      </x:c>
      <x:c r="BL16" s="19" t="n">
        <x:f>BL14+BL15</x:f>
        <x:v>32845.184435448726</x:v>
      </x:c>
      <x:c r="BM16" s="19" t="n">
        <x:f>BM14+BM15</x:f>
        <x:v>43071.061445718864</x:v>
      </x:c>
      <x:c r="BN16" s="19" t="n">
        <x:f>BN14+BN15</x:f>
        <x:v>8515.298899501679</x:v>
      </x:c>
      <x:c r="BO16" s="19" t="n">
        <x:f>BO14+BO15</x:f>
        <x:v>-6123.628602659679</x:v>
      </x:c>
    </x:row>
    <x:row r="17" ht="42" customHeight="1">
      <x:c r="A17" s="3" t="str">
        <x:v>FUNDING</x:v>
      </x:c>
      <x:c r="B17" s="3" t="str">
        <x:v>Equity and debt receipts</x:v>
      </x:c>
      <x:c r="C17" s="3" t="str">
        <x:v>EUR</x:v>
      </x:c>
      <x:c r="D17" s="3" t="str">
        <x:v>SUM</x:v>
      </x:c>
      <x:c r="E17" s="19" t="n">
        <x:f>SUM(H17:BO17)</x:f>
        <x:v>17025000</x:v>
      </x:c>
      <x:c r="F17" s="3" t="str"/>
      <x:c r="G17" s="2"/>
      <x:c r="H17" s="20" t="n">
        <x:f>SUMIFS('Journal'!$Z$11:$Z$1147,'Journal'!$C$11:$C$1147,H$6)</x:f>
        <x:v>1025000</x:v>
      </x:c>
      <x:c r="I17" s="20" t="n">
        <x:f>SUMIFS('Journal'!$Z$11:$Z$1147,'Journal'!$C$11:$C$1147,I$6)</x:f>
        <x:v>0</x:v>
      </x:c>
      <x:c r="J17" s="20" t="n">
        <x:f>SUMIFS('Journal'!$Z$11:$Z$1147,'Journal'!$C$11:$C$1147,J$6)</x:f>
        <x:v>0</x:v>
      </x:c>
      <x:c r="K17" s="20" t="n">
        <x:f>SUMIFS('Journal'!$Z$11:$Z$1147,'Journal'!$C$11:$C$1147,K$6)</x:f>
        <x:v>0</x:v>
      </x:c>
      <x:c r="L17" s="20" t="n">
        <x:f>SUMIFS('Journal'!$Z$11:$Z$1147,'Journal'!$C$11:$C$1147,L$6)</x:f>
        <x:v>0</x:v>
      </x:c>
      <x:c r="M17" s="20" t="n">
        <x:f>SUMIFS('Journal'!$Z$11:$Z$1147,'Journal'!$C$11:$C$1147,M$6)</x:f>
        <x:v>0</x:v>
      </x:c>
      <x:c r="N17" s="20" t="n">
        <x:f>'D10_LE'!N31</x:f>
        <x:v>0</x:v>
      </x:c>
      <x:c r="O17" s="20" t="n">
        <x:f>'D10_LE'!O31</x:f>
        <x:v>4000000</x:v>
      </x:c>
      <x:c r="P17" s="20" t="n">
        <x:f>'D10_LE'!P31</x:f>
        <x:v>0</x:v>
      </x:c>
      <x:c r="Q17" s="20" t="n">
        <x:f>'D10_LE'!Q31</x:f>
        <x:v>0</x:v>
      </x:c>
      <x:c r="R17" s="20" t="n">
        <x:f>'D10_LE'!R31</x:f>
        <x:v>0</x:v>
      </x:c>
      <x:c r="S17" s="20" t="n">
        <x:f>'D10_LE'!S31</x:f>
        <x:v>0</x:v>
      </x:c>
      <x:c r="T17" s="20" t="n">
        <x:f>'D10_LE'!T31</x:f>
        <x:v>0</x:v>
      </x:c>
      <x:c r="U17" s="20" t="n">
        <x:f>'D10_LE'!U31</x:f>
        <x:v>0</x:v>
      </x:c>
      <x:c r="V17" s="20" t="n">
        <x:f>'D10_LE'!V31</x:f>
        <x:v>0</x:v>
      </x:c>
      <x:c r="W17" s="20" t="n">
        <x:f>'D10_LE'!W31</x:f>
        <x:v>0</x:v>
      </x:c>
      <x:c r="X17" s="20" t="n">
        <x:f>'D10_LE'!X31</x:f>
        <x:v>0</x:v>
      </x:c>
      <x:c r="Y17" s="20" t="n">
        <x:f>'D10_LE'!Y31</x:f>
        <x:v>0</x:v>
      </x:c>
      <x:c r="Z17" s="20" t="n">
        <x:f>'D10_LE'!Z31</x:f>
        <x:v>12000000</x:v>
      </x:c>
      <x:c r="AA17" s="20" t="n">
        <x:f>'D10_LE'!AA31</x:f>
        <x:v>0</x:v>
      </x:c>
      <x:c r="AB17" s="20" t="n">
        <x:f>'D10_LE'!AB31</x:f>
        <x:v>0</x:v>
      </x:c>
      <x:c r="AC17" s="20" t="n">
        <x:f>'D10_LE'!AC31</x:f>
        <x:v>0</x:v>
      </x:c>
      <x:c r="AD17" s="20" t="n">
        <x:f>'D10_LE'!AD31</x:f>
        <x:v>0</x:v>
      </x:c>
      <x:c r="AE17" s="20" t="n">
        <x:f>'D10_LE'!AE31</x:f>
        <x:v>0</x:v>
      </x:c>
      <x:c r="AF17" s="20" t="n">
        <x:f>'D10_LE'!AF31</x:f>
        <x:v>0</x:v>
      </x:c>
      <x:c r="AG17" s="20" t="n">
        <x:f>'D10_LE'!AG31</x:f>
        <x:v>0</x:v>
      </x:c>
      <x:c r="AH17" s="20" t="n">
        <x:f>'D10_LE'!AH31</x:f>
        <x:v>0</x:v>
      </x:c>
      <x:c r="AI17" s="20" t="n">
        <x:f>'D10_LE'!AI31</x:f>
        <x:v>0</x:v>
      </x:c>
      <x:c r="AJ17" s="20" t="n">
        <x:f>'D10_LE'!AJ31</x:f>
        <x:v>0</x:v>
      </x:c>
      <x:c r="AK17" s="20" t="n">
        <x:f>'D10_LE'!AK31</x:f>
        <x:v>0</x:v>
      </x:c>
      <x:c r="AL17" s="20" t="n">
        <x:f>'D10_LE'!AL31</x:f>
        <x:v>0</x:v>
      </x:c>
      <x:c r="AM17" s="20" t="n">
        <x:f>'D10_LE'!AM31</x:f>
        <x:v>0</x:v>
      </x:c>
      <x:c r="AN17" s="20" t="n">
        <x:f>'D10_LE'!AN31</x:f>
        <x:v>0</x:v>
      </x:c>
      <x:c r="AO17" s="20" t="n">
        <x:f>'D10_LE'!AO31</x:f>
        <x:v>0</x:v>
      </x:c>
      <x:c r="AP17" s="20" t="n">
        <x:f>'D10_LE'!AP31</x:f>
        <x:v>0</x:v>
      </x:c>
      <x:c r="AQ17" s="20" t="n">
        <x:f>'D10_LE'!AQ31</x:f>
        <x:v>0</x:v>
      </x:c>
      <x:c r="AR17" s="20" t="n">
        <x:f>'D10_LE'!AR31</x:f>
        <x:v>0</x:v>
      </x:c>
      <x:c r="AS17" s="20" t="n">
        <x:f>'D10_LE'!AS31</x:f>
        <x:v>0</x:v>
      </x:c>
      <x:c r="AT17" s="20" t="n">
        <x:f>'D10_LE'!AT31</x:f>
        <x:v>0</x:v>
      </x:c>
      <x:c r="AU17" s="20" t="n">
        <x:f>'D10_LE'!AU31</x:f>
        <x:v>0</x:v>
      </x:c>
      <x:c r="AV17" s="20" t="n">
        <x:f>'D10_LE'!AV31</x:f>
        <x:v>0</x:v>
      </x:c>
      <x:c r="AW17" s="20" t="n">
        <x:f>'D10_LE'!AW31</x:f>
        <x:v>0</x:v>
      </x:c>
      <x:c r="AX17" s="20" t="n">
        <x:f>'D10_LE'!AX31</x:f>
        <x:v>0</x:v>
      </x:c>
      <x:c r="AY17" s="20" t="n">
        <x:f>'D10_LE'!AY31</x:f>
        <x:v>0</x:v>
      </x:c>
      <x:c r="AZ17" s="20" t="n">
        <x:f>'D10_LE'!AZ31</x:f>
        <x:v>0</x:v>
      </x:c>
      <x:c r="BA17" s="20" t="n">
        <x:f>'D10_LE'!BA31</x:f>
        <x:v>0</x:v>
      </x:c>
      <x:c r="BB17" s="20" t="n">
        <x:f>'D10_LE'!BB31</x:f>
        <x:v>0</x:v>
      </x:c>
      <x:c r="BC17" s="20" t="n">
        <x:f>'D10_LE'!BC31</x:f>
        <x:v>0</x:v>
      </x:c>
      <x:c r="BD17" s="20" t="n">
        <x:f>'D10_LE'!BD31</x:f>
        <x:v>0</x:v>
      </x:c>
      <x:c r="BE17" s="20" t="n">
        <x:f>'D10_LE'!BE31</x:f>
        <x:v>0</x:v>
      </x:c>
      <x:c r="BF17" s="20" t="n">
        <x:f>'D10_LE'!BF31</x:f>
        <x:v>0</x:v>
      </x:c>
      <x:c r="BG17" s="20" t="n">
        <x:f>'D10_LE'!BG31</x:f>
        <x:v>0</x:v>
      </x:c>
      <x:c r="BH17" s="20" t="n">
        <x:f>'D10_LE'!BH31</x:f>
        <x:v>0</x:v>
      </x:c>
      <x:c r="BI17" s="20" t="n">
        <x:f>'D10_LE'!BI31</x:f>
        <x:v>0</x:v>
      </x:c>
      <x:c r="BJ17" s="20" t="n">
        <x:f>'D10_LE'!BJ31</x:f>
        <x:v>0</x:v>
      </x:c>
      <x:c r="BK17" s="20" t="n">
        <x:f>'D10_LE'!BK31</x:f>
        <x:v>0</x:v>
      </x:c>
      <x:c r="BL17" s="20" t="n">
        <x:f>'D10_LE'!BL31</x:f>
        <x:v>0</x:v>
      </x:c>
      <x:c r="BM17" s="20" t="n">
        <x:f>'D10_LE'!BM31</x:f>
        <x:v>0</x:v>
      </x:c>
      <x:c r="BN17" s="20" t="n">
        <x:f>'D10_LE'!BN31</x:f>
        <x:v>0</x:v>
      </x:c>
      <x:c r="BO17" s="20" t="n">
        <x:f>'D10_LE'!BO31</x:f>
        <x:v>0</x:v>
      </x:c>
    </x:row>
    <x:row r="18" ht="42" customHeight="1">
      <x:c r="A18" s="3" t="str">
        <x:v>ROUND_FEES</x:v>
      </x:c>
      <x:c r="B18" s="3" t="str">
        <x:v>Gross round-fee payments</x:v>
      </x:c>
      <x:c r="C18" s="3" t="str">
        <x:v>EUR</x:v>
      </x:c>
      <x:c r="D18" s="3" t="str">
        <x:v>SUM</x:v>
      </x:c>
      <x:c r="E18" s="19" t="n">
        <x:f>SUM(H18:BO18)</x:f>
        <x:v>176715</x:v>
      </x:c>
      <x:c r="F18" s="3" t="str"/>
      <x:c r="G18" s="2"/>
      <x:c r="H18" s="20" t="n">
        <x:f>SUMIFS('Journal'!$AA$11:$AA$1147,'Journal'!$C$11:$C$1147,H$6)</x:f>
        <x:v>0</x:v>
      </x:c>
      <x:c r="I18" s="20" t="n">
        <x:f>SUMIFS('Journal'!$AA$11:$AA$1147,'Journal'!$C$11:$C$1147,I$6)</x:f>
        <x:v>0</x:v>
      </x:c>
      <x:c r="J18" s="20" t="n">
        <x:f>SUMIFS('Journal'!$AA$11:$AA$1147,'Journal'!$C$11:$C$1147,J$6)</x:f>
        <x:v>0</x:v>
      </x:c>
      <x:c r="K18" s="20" t="n">
        <x:f>SUMIFS('Journal'!$AA$11:$AA$1147,'Journal'!$C$11:$C$1147,K$6)</x:f>
        <x:v>0</x:v>
      </x:c>
      <x:c r="L18" s="20" t="n">
        <x:f>SUMIFS('Journal'!$AA$11:$AA$1147,'Journal'!$C$11:$C$1147,L$6)</x:f>
        <x:v>0</x:v>
      </x:c>
      <x:c r="M18" s="20" t="n">
        <x:f>SUMIFS('Journal'!$AA$11:$AA$1147,'Journal'!$C$11:$C$1147,M$6)</x:f>
        <x:v>0</x:v>
      </x:c>
      <x:c r="N18" s="20" t="n">
        <x:f>'D10_LE'!N31-'D10_LE'!N23</x:f>
        <x:v>0</x:v>
      </x:c>
      <x:c r="O18" s="20" t="n">
        <x:f>'D10_LE'!O31-'D10_LE'!O23</x:f>
        <x:v>45815</x:v>
      </x:c>
      <x:c r="P18" s="20" t="n">
        <x:f>'D10_LE'!P31-'D10_LE'!P23</x:f>
        <x:v>0</x:v>
      </x:c>
      <x:c r="Q18" s="20" t="n">
        <x:f>'D10_LE'!Q31-'D10_LE'!Q23</x:f>
        <x:v>0</x:v>
      </x:c>
      <x:c r="R18" s="20" t="n">
        <x:f>'D10_LE'!R31-'D10_LE'!R23</x:f>
        <x:v>0</x:v>
      </x:c>
      <x:c r="S18" s="20" t="n">
        <x:f>'D10_LE'!S31-'D10_LE'!S23</x:f>
        <x:v>0</x:v>
      </x:c>
      <x:c r="T18" s="20" t="n">
        <x:f>'D10_LE'!T31-'D10_LE'!T23</x:f>
        <x:v>0</x:v>
      </x:c>
      <x:c r="U18" s="20" t="n">
        <x:f>'D10_LE'!U31-'D10_LE'!U23</x:f>
        <x:v>0</x:v>
      </x:c>
      <x:c r="V18" s="20" t="n">
        <x:f>'D10_LE'!V31-'D10_LE'!V23</x:f>
        <x:v>0</x:v>
      </x:c>
      <x:c r="W18" s="20" t="n">
        <x:f>'D10_LE'!W31-'D10_LE'!W23</x:f>
        <x:v>0</x:v>
      </x:c>
      <x:c r="X18" s="20" t="n">
        <x:f>'D10_LE'!X31-'D10_LE'!X23</x:f>
        <x:v>0</x:v>
      </x:c>
      <x:c r="Y18" s="20" t="n">
        <x:f>'D10_LE'!Y31-'D10_LE'!Y23</x:f>
        <x:v>0</x:v>
      </x:c>
      <x:c r="Z18" s="20" t="n">
        <x:f>'D10_LE'!Z31-'D10_LE'!Z23</x:f>
        <x:v>130900</x:v>
      </x:c>
      <x:c r="AA18" s="20" t="n">
        <x:f>'D10_LE'!AA31-'D10_LE'!AA23</x:f>
        <x:v>0</x:v>
      </x:c>
      <x:c r="AB18" s="20" t="n">
        <x:f>'D10_LE'!AB31-'D10_LE'!AB23</x:f>
        <x:v>0</x:v>
      </x:c>
      <x:c r="AC18" s="20" t="n">
        <x:f>'D10_LE'!AC31-'D10_LE'!AC23</x:f>
        <x:v>0</x:v>
      </x:c>
      <x:c r="AD18" s="20" t="n">
        <x:f>'D10_LE'!AD31-'D10_LE'!AD23</x:f>
        <x:v>0</x:v>
      </x:c>
      <x:c r="AE18" s="20" t="n">
        <x:f>'D10_LE'!AE31-'D10_LE'!AE23</x:f>
        <x:v>0</x:v>
      </x:c>
      <x:c r="AF18" s="20" t="n">
        <x:f>'D10_LE'!AF31-'D10_LE'!AF23</x:f>
        <x:v>0</x:v>
      </x:c>
      <x:c r="AG18" s="20" t="n">
        <x:f>'D10_LE'!AG31-'D10_LE'!AG23</x:f>
        <x:v>0</x:v>
      </x:c>
      <x:c r="AH18" s="20" t="n">
        <x:f>'D10_LE'!AH31-'D10_LE'!AH23</x:f>
        <x:v>0</x:v>
      </x:c>
      <x:c r="AI18" s="20" t="n">
        <x:f>'D10_LE'!AI31-'D10_LE'!AI23</x:f>
        <x:v>0</x:v>
      </x:c>
      <x:c r="AJ18" s="20" t="n">
        <x:f>'D10_LE'!AJ31-'D10_LE'!AJ23</x:f>
        <x:v>0</x:v>
      </x:c>
      <x:c r="AK18" s="20" t="n">
        <x:f>'D10_LE'!AK31-'D10_LE'!AK23</x:f>
        <x:v>0</x:v>
      </x:c>
      <x:c r="AL18" s="20" t="n">
        <x:f>'D10_LE'!AL31-'D10_LE'!AL23</x:f>
        <x:v>0</x:v>
      </x:c>
      <x:c r="AM18" s="20" t="n">
        <x:f>'D10_LE'!AM31-'D10_LE'!AM23</x:f>
        <x:v>0</x:v>
      </x:c>
      <x:c r="AN18" s="20" t="n">
        <x:f>'D10_LE'!AN31-'D10_LE'!AN23</x:f>
        <x:v>0</x:v>
      </x:c>
      <x:c r="AO18" s="20" t="n">
        <x:f>'D10_LE'!AO31-'D10_LE'!AO23</x:f>
        <x:v>0</x:v>
      </x:c>
      <x:c r="AP18" s="20" t="n">
        <x:f>'D10_LE'!AP31-'D10_LE'!AP23</x:f>
        <x:v>0</x:v>
      </x:c>
      <x:c r="AQ18" s="20" t="n">
        <x:f>'D10_LE'!AQ31-'D10_LE'!AQ23</x:f>
        <x:v>0</x:v>
      </x:c>
      <x:c r="AR18" s="20" t="n">
        <x:f>'D10_LE'!AR31-'D10_LE'!AR23</x:f>
        <x:v>0</x:v>
      </x:c>
      <x:c r="AS18" s="20" t="n">
        <x:f>'D10_LE'!AS31-'D10_LE'!AS23</x:f>
        <x:v>0</x:v>
      </x:c>
      <x:c r="AT18" s="20" t="n">
        <x:f>'D10_LE'!AT31-'D10_LE'!AT23</x:f>
        <x:v>0</x:v>
      </x:c>
      <x:c r="AU18" s="20" t="n">
        <x:f>'D10_LE'!AU31-'D10_LE'!AU23</x:f>
        <x:v>0</x:v>
      </x:c>
      <x:c r="AV18" s="20" t="n">
        <x:f>'D10_LE'!AV31-'D10_LE'!AV23</x:f>
        <x:v>0</x:v>
      </x:c>
      <x:c r="AW18" s="20" t="n">
        <x:f>'D10_LE'!AW31-'D10_LE'!AW23</x:f>
        <x:v>0</x:v>
      </x:c>
      <x:c r="AX18" s="20" t="n">
        <x:f>'D10_LE'!AX31-'D10_LE'!AX23</x:f>
        <x:v>0</x:v>
      </x:c>
      <x:c r="AY18" s="20" t="n">
        <x:f>'D10_LE'!AY31-'D10_LE'!AY23</x:f>
        <x:v>0</x:v>
      </x:c>
      <x:c r="AZ18" s="20" t="n">
        <x:f>'D10_LE'!AZ31-'D10_LE'!AZ23</x:f>
        <x:v>0</x:v>
      </x:c>
      <x:c r="BA18" s="20" t="n">
        <x:f>'D10_LE'!BA31-'D10_LE'!BA23</x:f>
        <x:v>0</x:v>
      </x:c>
      <x:c r="BB18" s="20" t="n">
        <x:f>'D10_LE'!BB31-'D10_LE'!BB23</x:f>
        <x:v>0</x:v>
      </x:c>
      <x:c r="BC18" s="20" t="n">
        <x:f>'D10_LE'!BC31-'D10_LE'!BC23</x:f>
        <x:v>0</x:v>
      </x:c>
      <x:c r="BD18" s="20" t="n">
        <x:f>'D10_LE'!BD31-'D10_LE'!BD23</x:f>
        <x:v>0</x:v>
      </x:c>
      <x:c r="BE18" s="20" t="n">
        <x:f>'D10_LE'!BE31-'D10_LE'!BE23</x:f>
        <x:v>0</x:v>
      </x:c>
      <x:c r="BF18" s="20" t="n">
        <x:f>'D10_LE'!BF31-'D10_LE'!BF23</x:f>
        <x:v>0</x:v>
      </x:c>
      <x:c r="BG18" s="20" t="n">
        <x:f>'D10_LE'!BG31-'D10_LE'!BG23</x:f>
        <x:v>0</x:v>
      </x:c>
      <x:c r="BH18" s="20" t="n">
        <x:f>'D10_LE'!BH31-'D10_LE'!BH23</x:f>
        <x:v>0</x:v>
      </x:c>
      <x:c r="BI18" s="20" t="n">
        <x:f>'D10_LE'!BI31-'D10_LE'!BI23</x:f>
        <x:v>0</x:v>
      </x:c>
      <x:c r="BJ18" s="20" t="n">
        <x:f>'D10_LE'!BJ31-'D10_LE'!BJ23</x:f>
        <x:v>0</x:v>
      </x:c>
      <x:c r="BK18" s="20" t="n">
        <x:f>'D10_LE'!BK31-'D10_LE'!BK23</x:f>
        <x:v>0</x:v>
      </x:c>
      <x:c r="BL18" s="20" t="n">
        <x:f>'D10_LE'!BL31-'D10_LE'!BL23</x:f>
        <x:v>0</x:v>
      </x:c>
      <x:c r="BM18" s="20" t="n">
        <x:f>'D10_LE'!BM31-'D10_LE'!BM23</x:f>
        <x:v>0</x:v>
      </x:c>
      <x:c r="BN18" s="20" t="n">
        <x:f>'D10_LE'!BN31-'D10_LE'!BN23</x:f>
        <x:v>0</x:v>
      </x:c>
      <x:c r="BO18" s="20" t="n">
        <x:f>'D10_LE'!BO31-'D10_LE'!BO23</x:f>
        <x:v>0</x:v>
      </x:c>
    </x:row>
    <x:row r="19" ht="42" customHeight="1">
      <x:c r="A19" s="3" t="str">
        <x:v>CLOSE</x:v>
      </x:c>
      <x:c r="B19" s="3" t="str">
        <x:v>Closing bank cash</x:v>
      </x:c>
      <x:c r="C19" s="3" t="str">
        <x:v>EUR</x:v>
      </x:c>
      <x:c r="D19" s="3" t="str">
        <x:v>END</x:v>
      </x:c>
      <x:c r="E19" s="19" t="n">
        <x:f>BO19</x:f>
        <x:v>6451107.62403639</x:v>
      </x:c>
      <x:c r="F19" s="3" t="str"/>
      <x:c r="G19" s="2"/>
      <x:c r="H19" s="19" t="n">
        <x:f>H11-H16+H17-H18</x:f>
        <x:v>1004604.14</x:v>
      </x:c>
      <x:c r="I19" s="19" t="n">
        <x:f>I11-I16+I17-I18</x:f>
        <x:v>958098.7</x:v>
      </x:c>
      <x:c r="J19" s="19" t="n">
        <x:f>J11-J16+J17-J18</x:f>
        <x:v>902797.1499999999</x:v>
      </x:c>
      <x:c r="K19" s="19" t="n">
        <x:f>K11-K16+K17-K18</x:f>
        <x:v>800282.2899999999</x:v>
      </x:c>
      <x:c r="L19" s="19" t="n">
        <x:f>L11-L16+L17-L18</x:f>
        <x:v>697476.44</x:v>
      </x:c>
      <x:c r="M19" s="19" t="n">
        <x:f>M11-M16+M17-M18</x:f>
        <x:v>576550.4299999999</x:v>
      </x:c>
      <x:c r="N19" s="19" t="n">
        <x:f>N11-N16+N17-N18</x:f>
        <x:v>468673.01928749995</x:v>
      </x:c>
      <x:c r="O19" s="19" t="n">
        <x:f>O11-O16+O17-O18</x:f>
        <x:v>4307564.27265702</x:v>
      </x:c>
      <x:c r="P19" s="19" t="n">
        <x:f>P11-P16+P17-P18</x:f>
        <x:v>4170188.738593252</x:v>
      </x:c>
      <x:c r="Q19" s="19" t="n">
        <x:f>Q11-Q16+Q17-Q18</x:f>
        <x:v>4007453.5376407783</x:v>
      </x:c>
      <x:c r="R19" s="19" t="n">
        <x:f>R11-R16+R17-R18</x:f>
        <x:v>3806259.3059398597</x:v>
      </x:c>
      <x:c r="S19" s="19" t="n">
        <x:f>S11-S16+S17-S18</x:f>
        <x:v>3612900.6962790797</x:v>
      </x:c>
      <x:c r="T19" s="19" t="n">
        <x:f>T11-T16+T17-T18</x:f>
        <x:v>3385829.904497584</x:v>
      </x:c>
      <x:c r="U19" s="19" t="n">
        <x:f>U11-U16+U17-U18</x:f>
        <x:v>3130925.5721130725</x:v>
      </x:c>
      <x:c r="V19" s="19" t="n">
        <x:f>V11-V16+V17-V18</x:f>
        <x:v>2883024.984674343</x:v>
      </x:c>
      <x:c r="W19" s="19" t="n">
        <x:f>W11-W16+W17-W18</x:f>
        <x:v>2642579.7684223447</x:v>
      </x:c>
      <x:c r="X19" s="19" t="n">
        <x:f>X11-X16+X17-X18</x:f>
        <x:v>2403480.946493165</x:v>
      </x:c>
      <x:c r="Y19" s="19" t="n">
        <x:f>Y11-Y16+Y17-Y18</x:f>
        <x:v>2166148.4846548047</x:v>
      </x:c>
      <x:c r="Z19" s="19" t="n">
        <x:f>Z11-Z16+Z17-Z18</x:f>
        <x:v>13779389.26634444</x:v>
      </x:c>
      <x:c r="AA19" s="19" t="n">
        <x:f>AA11-AA16+AA17-AA18</x:f>
        <x:v>13542865.694368586</x:v>
      </x:c>
      <x:c r="AB19" s="19" t="n">
        <x:f>AB11-AB16+AB17-AB18</x:f>
        <x:v>13305724.809884492</x:v>
      </x:c>
      <x:c r="AC19" s="19" t="n">
        <x:f>AC11-AC16+AC17-AC18</x:f>
        <x:v>13069553.535502233</x:v>
      </x:c>
      <x:c r="AD19" s="19" t="n">
        <x:f>AD11-AD16+AD17-AD18</x:f>
        <x:v>12837124.229667583</x:v>
      </x:c>
      <x:c r="AE19" s="19" t="n">
        <x:f>AE11-AE16+AE17-AE18</x:f>
        <x:v>12599405.265568541</x:v>
      </x:c>
      <x:c r="AF19" s="19" t="n">
        <x:f>AF11-AF16+AF17-AF18</x:f>
        <x:v>12349401.911451416</x:v>
      </x:c>
      <x:c r="AG19" s="19" t="n">
        <x:f>AG11-AG16+AG17-AG18</x:f>
        <x:v>12070410.035322515</x:v>
      </x:c>
      <x:c r="AH19" s="19" t="n">
        <x:f>AH11-AH16+AH17-AH18</x:f>
        <x:v>11786503.31119292</x:v>
      </x:c>
      <x:c r="AI19" s="19" t="n">
        <x:f>AI11-AI16+AI17-AI18</x:f>
        <x:v>11517677.428945983</x:v>
      </x:c>
      <x:c r="AJ19" s="19" t="n">
        <x:f>AJ11-AJ16+AJ17-AJ18</x:f>
        <x:v>11256517.384436542</x:v>
      </x:c>
      <x:c r="AK19" s="19" t="n">
        <x:f>AK11-AK16+AK17-AK18</x:f>
        <x:v>11001500.809093233</x:v>
      </x:c>
      <x:c r="AL19" s="19" t="n">
        <x:f>AL11-AL16+AL17-AL18</x:f>
        <x:v>10748262.206774222</x:v>
      </x:c>
      <x:c r="AM19" s="19" t="n">
        <x:f>AM11-AM16+AM17-AM18</x:f>
        <x:v>10505763.149727058</x:v>
      </x:c>
      <x:c r="AN19" s="19" t="n">
        <x:f>AN11-AN16+AN17-AN18</x:f>
        <x:v>10269595.557070944</x:v>
      </x:c>
      <x:c r="AO19" s="19" t="n">
        <x:f>AO11-AO16+AO17-AO18</x:f>
        <x:v>10034361.165530069</x:v>
      </x:c>
      <x:c r="AP19" s="19" t="n">
        <x:f>AP11-AP16+AP17-AP18</x:f>
        <x:v>9811310.343226956</x:v>
      </x:c>
      <x:c r="AQ19" s="19" t="n">
        <x:f>AQ11-AQ16+AQ17-AQ18</x:f>
        <x:v>9594732.98842977</x:v>
      </x:c>
      <x:c r="AR19" s="19" t="n">
        <x:f>AR11-AR16+AR17-AR18</x:f>
        <x:v>9375204.043880716</x:v>
      </x:c>
      <x:c r="AS19" s="19" t="n">
        <x:f>AS11-AS16+AS17-AS18</x:f>
        <x:v>9140534.596223682</x:v>
      </x:c>
      <x:c r="AT19" s="19" t="n">
        <x:f>AT11-AT16+AT17-AT18</x:f>
        <x:v>8904832.442796756</x:v>
      </x:c>
      <x:c r="AU19" s="19" t="n">
        <x:f>AU11-AU16+AU17-AU18</x:f>
        <x:v>8682671.718498252</x:v>
      </x:c>
      <x:c r="AV19" s="19" t="n">
        <x:f>AV11-AV16+AV17-AV18</x:f>
        <x:v>8477218.44660883</x:v>
      </x:c>
      <x:c r="AW19" s="19" t="n">
        <x:f>AW11-AW16+AW17-AW18</x:f>
        <x:v>8281597.141503382</x:v>
      </x:c>
      <x:c r="AX19" s="19" t="n">
        <x:f>AX11-AX16+AX17-AX18</x:f>
        <x:v>8085534.815027276</x:v>
      </x:c>
      <x:c r="AY19" s="19" t="n">
        <x:f>AY11-AY16+AY17-AY18</x:f>
        <x:v>7909670.93216834</x:v>
      </x:c>
      <x:c r="AZ19" s="19" t="n">
        <x:f>AZ11-AZ16+AZ17-AZ18</x:f>
        <x:v>7743720.012411222</x:v>
      </x:c>
      <x:c r="BA19" s="19" t="n">
        <x:f>BA11-BA16+BA17-BA18</x:f>
        <x:v>7575700.438108443</x:v>
      </x:c>
      <x:c r="BB19" s="19" t="n">
        <x:f>BB11-BB16+BB17-BB18</x:f>
        <x:v>7429739.726346482</x:v>
      </x:c>
      <x:c r="BC19" s="19" t="n">
        <x:f>BC11-BC16+BC17-BC18</x:f>
        <x:v>7293765.578225888</x:v>
      </x:c>
      <x:c r="BD19" s="19" t="n">
        <x:f>BD11-BD16+BD17-BD18</x:f>
        <x:v>7148902.228505451</x:v>
      </x:c>
      <x:c r="BE19" s="19" t="n">
        <x:f>BE11-BE16+BE17-BE18</x:f>
        <x:v>7025486.399830108</x:v>
      </x:c>
      <x:c r="BF19" s="19" t="n">
        <x:f>BF11-BF16+BF17-BF18</x:f>
        <x:v>6911154.864915251</x:v>
      </x:c>
      <x:c r="BG19" s="19" t="n">
        <x:f>BG11-BG16+BG17-BG18</x:f>
        <x:v>6800598.897952879</x:v>
      </x:c>
      <x:c r="BH19" s="19" t="n">
        <x:f>BH11-BH16+BH17-BH18</x:f>
        <x:v>6716453.765772469</x:v>
      </x:c>
      <x:c r="BI19" s="19" t="n">
        <x:f>BI11-BI16+BI17-BI18</x:f>
        <x:v>6647036.871898298</x:v>
      </x:c>
      <x:c r="BJ19" s="19" t="n">
        <x:f>BJ11-BJ16+BJ17-BJ18</x:f>
        <x:v>6571944.736726712</x:v>
      </x:c>
      <x:c r="BK19" s="19" t="n">
        <x:f>BK11-BK16+BK17-BK18</x:f>
        <x:v>6529415.5402144</x:v>
      </x:c>
      <x:c r="BL19" s="19" t="n">
        <x:f>BL11-BL16+BL17-BL18</x:f>
        <x:v>6496570.355778951</x:v>
      </x:c>
      <x:c r="BM19" s="19" t="n">
        <x:f>BM11-BM16+BM17-BM18</x:f>
        <x:v>6453499.294333233</x:v>
      </x:c>
      <x:c r="BN19" s="19" t="n">
        <x:f>BN11-BN16+BN17-BN18</x:f>
        <x:v>6444983.995433731</x:v>
      </x:c>
      <x:c r="BO19" s="19" t="n">
        <x:f>BO11-BO16+BO17-BO18</x:f>
        <x:v>6451107.62403639</x:v>
      </x:c>
    </x:row>
    <x:row r="20" ht="42" customHeight="1">
      <x:c r="A20" s="3" t="str">
        <x:v>USABLE</x:v>
      </x:c>
      <x:c r="B20" s="3" t="str">
        <x:v>Usable cash</x:v>
      </x:c>
      <x:c r="C20" s="3" t="str">
        <x:v>EUR</x:v>
      </x:c>
      <x:c r="D20" s="3" t="str">
        <x:v>END</x:v>
      </x:c>
      <x:c r="E20" s="19" t="n">
        <x:f>BO20</x:f>
        <x:v>6451107.62403639</x:v>
      </x:c>
      <x:c r="F20" s="3" t="str"/>
      <x:c r="G20" s="2"/>
      <x:c r="H20" s="19" t="n">
        <x:f>H19</x:f>
        <x:v>1004604.14</x:v>
      </x:c>
      <x:c r="I20" s="19" t="n">
        <x:f>I19</x:f>
        <x:v>958098.7</x:v>
      </x:c>
      <x:c r="J20" s="19" t="n">
        <x:f>J19</x:f>
        <x:v>902797.1499999999</x:v>
      </x:c>
      <x:c r="K20" s="19" t="n">
        <x:f>K19</x:f>
        <x:v>800282.2899999999</x:v>
      </x:c>
      <x:c r="L20" s="19" t="n">
        <x:f>L19</x:f>
        <x:v>697476.44</x:v>
      </x:c>
      <x:c r="M20" s="19" t="n">
        <x:f>M19</x:f>
        <x:v>576550.4299999999</x:v>
      </x:c>
      <x:c r="N20" s="19" t="n">
        <x:f>N19</x:f>
        <x:v>468673.01928749995</x:v>
      </x:c>
      <x:c r="O20" s="19" t="n">
        <x:f>O19</x:f>
        <x:v>4307564.27265702</x:v>
      </x:c>
      <x:c r="P20" s="19" t="n">
        <x:f>P19</x:f>
        <x:v>4170188.738593252</x:v>
      </x:c>
      <x:c r="Q20" s="19" t="n">
        <x:f>Q19</x:f>
        <x:v>4007453.5376407783</x:v>
      </x:c>
      <x:c r="R20" s="19" t="n">
        <x:f>R19</x:f>
        <x:v>3806259.3059398597</x:v>
      </x:c>
      <x:c r="S20" s="19" t="n">
        <x:f>S19</x:f>
        <x:v>3612900.6962790797</x:v>
      </x:c>
      <x:c r="T20" s="19" t="n">
        <x:f>T19</x:f>
        <x:v>3385829.904497584</x:v>
      </x:c>
      <x:c r="U20" s="19" t="n">
        <x:f>U19</x:f>
        <x:v>3130925.5721130725</x:v>
      </x:c>
      <x:c r="V20" s="19" t="n">
        <x:f>V19</x:f>
        <x:v>2883024.984674343</x:v>
      </x:c>
      <x:c r="W20" s="19" t="n">
        <x:f>W19</x:f>
        <x:v>2642579.7684223447</x:v>
      </x:c>
      <x:c r="X20" s="19" t="n">
        <x:f>X19</x:f>
        <x:v>2403480.946493165</x:v>
      </x:c>
      <x:c r="Y20" s="19" t="n">
        <x:f>Y19</x:f>
        <x:v>2166148.4846548047</x:v>
      </x:c>
      <x:c r="Z20" s="19" t="n">
        <x:f>Z19</x:f>
        <x:v>13779389.26634444</x:v>
      </x:c>
      <x:c r="AA20" s="19" t="n">
        <x:f>AA19</x:f>
        <x:v>13542865.694368586</x:v>
      </x:c>
      <x:c r="AB20" s="19" t="n">
        <x:f>AB19</x:f>
        <x:v>13305724.809884492</x:v>
      </x:c>
      <x:c r="AC20" s="19" t="n">
        <x:f>AC19</x:f>
        <x:v>13069553.535502233</x:v>
      </x:c>
      <x:c r="AD20" s="19" t="n">
        <x:f>AD19</x:f>
        <x:v>12837124.229667583</x:v>
      </x:c>
      <x:c r="AE20" s="19" t="n">
        <x:f>AE19</x:f>
        <x:v>12599405.265568541</x:v>
      </x:c>
      <x:c r="AF20" s="19" t="n">
        <x:f>AF19</x:f>
        <x:v>12349401.911451416</x:v>
      </x:c>
      <x:c r="AG20" s="19" t="n">
        <x:f>AG19</x:f>
        <x:v>12070410.035322515</x:v>
      </x:c>
      <x:c r="AH20" s="19" t="n">
        <x:f>AH19</x:f>
        <x:v>11786503.31119292</x:v>
      </x:c>
      <x:c r="AI20" s="19" t="n">
        <x:f>AI19</x:f>
        <x:v>11517677.428945983</x:v>
      </x:c>
      <x:c r="AJ20" s="19" t="n">
        <x:f>AJ19</x:f>
        <x:v>11256517.384436542</x:v>
      </x:c>
      <x:c r="AK20" s="19" t="n">
        <x:f>AK19</x:f>
        <x:v>11001500.809093233</x:v>
      </x:c>
      <x:c r="AL20" s="19" t="n">
        <x:f>AL19</x:f>
        <x:v>10748262.206774222</x:v>
      </x:c>
      <x:c r="AM20" s="19" t="n">
        <x:f>AM19</x:f>
        <x:v>10505763.149727058</x:v>
      </x:c>
      <x:c r="AN20" s="19" t="n">
        <x:f>AN19</x:f>
        <x:v>10269595.557070944</x:v>
      </x:c>
      <x:c r="AO20" s="19" t="n">
        <x:f>AO19</x:f>
        <x:v>10034361.165530069</x:v>
      </x:c>
      <x:c r="AP20" s="19" t="n">
        <x:f>AP19</x:f>
        <x:v>9811310.343226956</x:v>
      </x:c>
      <x:c r="AQ20" s="19" t="n">
        <x:f>AQ19</x:f>
        <x:v>9594732.98842977</x:v>
      </x:c>
      <x:c r="AR20" s="19" t="n">
        <x:f>AR19</x:f>
        <x:v>9375204.043880716</x:v>
      </x:c>
      <x:c r="AS20" s="19" t="n">
        <x:f>AS19</x:f>
        <x:v>9140534.596223682</x:v>
      </x:c>
      <x:c r="AT20" s="19" t="n">
        <x:f>AT19</x:f>
        <x:v>8904832.442796756</x:v>
      </x:c>
      <x:c r="AU20" s="19" t="n">
        <x:f>AU19</x:f>
        <x:v>8682671.718498252</x:v>
      </x:c>
      <x:c r="AV20" s="19" t="n">
        <x:f>AV19</x:f>
        <x:v>8477218.44660883</x:v>
      </x:c>
      <x:c r="AW20" s="19" t="n">
        <x:f>AW19</x:f>
        <x:v>8281597.141503382</x:v>
      </x:c>
      <x:c r="AX20" s="19" t="n">
        <x:f>AX19</x:f>
        <x:v>8085534.815027276</x:v>
      </x:c>
      <x:c r="AY20" s="19" t="n">
        <x:f>AY19</x:f>
        <x:v>7909670.93216834</x:v>
      </x:c>
      <x:c r="AZ20" s="19" t="n">
        <x:f>AZ19</x:f>
        <x:v>7743720.012411222</x:v>
      </x:c>
      <x:c r="BA20" s="19" t="n">
        <x:f>BA19</x:f>
        <x:v>7575700.438108443</x:v>
      </x:c>
      <x:c r="BB20" s="19" t="n">
        <x:f>BB19</x:f>
        <x:v>7429739.726346482</x:v>
      </x:c>
      <x:c r="BC20" s="19" t="n">
        <x:f>BC19</x:f>
        <x:v>7293765.578225888</x:v>
      </x:c>
      <x:c r="BD20" s="19" t="n">
        <x:f>BD19</x:f>
        <x:v>7148902.228505451</x:v>
      </x:c>
      <x:c r="BE20" s="19" t="n">
        <x:f>BE19</x:f>
        <x:v>7025486.399830108</x:v>
      </x:c>
      <x:c r="BF20" s="19" t="n">
        <x:f>BF19</x:f>
        <x:v>6911154.864915251</x:v>
      </x:c>
      <x:c r="BG20" s="19" t="n">
        <x:f>BG19</x:f>
        <x:v>6800598.897952879</x:v>
      </x:c>
      <x:c r="BH20" s="19" t="n">
        <x:f>BH19</x:f>
        <x:v>6716453.765772469</x:v>
      </x:c>
      <x:c r="BI20" s="19" t="n">
        <x:f>BI19</x:f>
        <x:v>6647036.871898298</x:v>
      </x:c>
      <x:c r="BJ20" s="19" t="n">
        <x:f>BJ19</x:f>
        <x:v>6571944.736726712</x:v>
      </x:c>
      <x:c r="BK20" s="19" t="n">
        <x:f>BK19</x:f>
        <x:v>6529415.5402144</x:v>
      </x:c>
      <x:c r="BL20" s="19" t="n">
        <x:f>BL19</x:f>
        <x:v>6496570.355778951</x:v>
      </x:c>
      <x:c r="BM20" s="19" t="n">
        <x:f>BM19</x:f>
        <x:v>6453499.294333233</x:v>
      </x:c>
      <x:c r="BN20" s="19" t="n">
        <x:f>BN19</x:f>
        <x:v>6444983.995433731</x:v>
      </x:c>
      <x:c r="BO20" s="19" t="n">
        <x:f>BO19</x:f>
        <x:v>6451107.62403639</x:v>
      </x:c>
    </x:row>
    <x:row r="21" ht="42" customHeight="1">
      <x:c r="A21" s="3" t="str">
        <x:v>BUFFER</x:v>
      </x:c>
      <x:c r="B21" s="3" t="str">
        <x:v>Forward operating cash buffer</x:v>
      </x:c>
      <x:c r="C21" s="3" t="str">
        <x:v>EUR</x:v>
      </x:c>
      <x:c r="D21" s="3" t="str">
        <x:v>END</x:v>
      </x:c>
      <x:c r="E21" s="19" t="n">
        <x:f>BO21</x:f>
        <x:v>0</x:v>
      </x:c>
      <x:c r="F21" s="3" t="str"/>
      <x:c r="G21" s="2"/>
      <x:c r="H21" s="20" t="n">
        <x:f>'Cover'!$C$38*MAX(0,SUM(I14:K14)/MIN('Cover'!$C$36,'Cover'!$C$34-H$6))</x:f>
        <x:v>378893.7000000001</x:v>
      </x:c>
      <x:c r="I21" s="20" t="n">
        <x:f>'Cover'!$C$38*MAX(0,SUM(J14:L14)/MIN('Cover'!$C$36,'Cover'!$C$34-I$6))</x:f>
        <x:v>497444.52000000014</x:v>
      </x:c>
      <x:c r="J21" s="20" t="n">
        <x:f>'Cover'!$C$38*MAX(0,SUM(K14:M14)/MIN('Cover'!$C$36,'Cover'!$C$34-J$6))</x:f>
        <x:v>622743.44</x:v>
      </x:c>
      <x:c r="K21" s="20" t="n">
        <x:f>'Cover'!$C$38*MAX(0,SUM(L14:N14)/MIN('Cover'!$C$36,'Cover'!$C$34-K$6))</x:f>
        <x:v>639418.541425</x:v>
      </x:c>
      <x:c r="L21" s="20" t="n">
        <x:f>'Cover'!$C$38*MAX(0,SUM(M14:O14)/MIN('Cover'!$C$36,'Cover'!$C$34-L$6))</x:f>
        <x:v>676294.3346859601</x:v>
      </x:c>
      <x:c r="M21" s="20" t="n">
        <x:f>'Cover'!$C$38*MAX(0,SUM(N14:P14)/MIN('Cover'!$C$36,'Cover'!$C$34-M$6))</x:f>
        <x:v>709193.3828134963</x:v>
      </x:c>
      <x:c r="N21" s="20" t="n">
        <x:f>'Cover'!$C$38*MAX(0,SUM(O14:Q14)/MIN('Cover'!$C$36,'Cover'!$C$34-N$6))</x:f>
        <x:v>812958.963293443</x:v>
      </x:c>
      <x:c r="O21" s="20" t="n">
        <x:f>'Cover'!$C$38*MAX(0,SUM(P14:R14)/MIN('Cover'!$C$36,'Cover'!$C$34-O$6))</x:f>
        <x:v>978809.9334343201</x:v>
      </x:c>
      <x:c r="P21" s="20" t="n">
        <x:f>'Cover'!$C$38*MAX(0,SUM(Q14:S14)/MIN('Cover'!$C$36,'Cover'!$C$34-P$6))</x:f>
        <x:v>1096726.0846283445</x:v>
      </x:c>
      <x:c r="Q21" s="20" t="n">
        <x:f>'Cover'!$C$38*MAX(0,SUM(R14:T14)/MIN('Cover'!$C$36,'Cover'!$C$34-Q$6))</x:f>
        <x:v>1237297.2662863897</x:v>
      </x:c>
      <x:c r="R21" s="20" t="n">
        <x:f>'Cover'!$C$38*MAX(0,SUM(S14:U14)/MIN('Cover'!$C$36,'Cover'!$C$34-R$6))</x:f>
        <x:v>1344717.4676535744</x:v>
      </x:c>
      <x:c r="S21" s="20" t="n">
        <x:f>'Cover'!$C$38*MAX(0,SUM(T14:V14)/MIN('Cover'!$C$36,'Cover'!$C$34-S$6))</x:f>
        <x:v>1453801.4232094737</x:v>
      </x:c>
      <x:c r="T21" s="20" t="n">
        <x:f>'Cover'!$C$38*MAX(0,SUM(U14:W14)/MIN('Cover'!$C$36,'Cover'!$C$34-T$6))</x:f>
        <x:v>1480550.2721504788</x:v>
      </x:c>
      <x:c r="U21" s="20" t="n">
        <x:f>'Cover'!$C$38*MAX(0,SUM(V14:X14)/MIN('Cover'!$C$36,'Cover'!$C$34-U$6))</x:f>
        <x:v>1454889.2512398155</x:v>
      </x:c>
      <x:c r="V21" s="20" t="n">
        <x:f>'Cover'!$C$38*MAX(0,SUM(W14:Y14)/MIN('Cover'!$C$36,'Cover'!$C$34-V$6))</x:f>
        <x:v>1433753.0000390764</x:v>
      </x:c>
      <x:c r="W21" s="20" t="n">
        <x:f>'Cover'!$C$38*MAX(0,SUM(X14:Z14)/MIN('Cover'!$C$36,'Cover'!$C$34-W$6))</x:f>
        <x:v>1464581.004155811</x:v>
      </x:c>
      <x:c r="X21" s="20" t="n">
        <x:f>'Cover'!$C$38*MAX(0,SUM(Y14:AA14)/MIN('Cover'!$C$36,'Cover'!$C$34-X$6))</x:f>
        <x:v>1453480.5042491595</x:v>
      </x:c>
      <x:c r="Y21" s="20" t="n">
        <x:f>'Cover'!$C$38*MAX(0,SUM(Z14:AB14)/MIN('Cover'!$C$36,'Cover'!$C$34-Y$6))</x:f>
        <x:v>1453097.349540628</x:v>
      </x:c>
      <x:c r="Z21" s="20" t="n">
        <x:f>'Cover'!$C$38*MAX(0,SUM(AA14:AC14)/MIN('Cover'!$C$36,'Cover'!$C$34-Z$6))</x:f>
        <x:v>1413721.4616844167</x:v>
      </x:c>
      <x:c r="AA21" s="20" t="n">
        <x:f>'Cover'!$C$38*MAX(0,SUM(AB14:AD14)/MIN('Cover'!$C$36,'Cover'!$C$34-AA$6))</x:f>
        <x:v>1411482.9294020068</x:v>
      </x:c>
      <x:c r="AB21" s="20" t="n">
        <x:f>'Cover'!$C$38*MAX(0,SUM(AC14:AE14)/MIN('Cover'!$C$36,'Cover'!$C$34-AB$6))</x:f>
        <x:v>1412639.088631901</x:v>
      </x:c>
      <x:c r="AC21" s="20" t="n">
        <x:f>'Cover'!$C$38*MAX(0,SUM(AD14:AF14)/MIN('Cover'!$C$36,'Cover'!$C$34-AC$6))</x:f>
        <x:v>1434353.2481016307</x:v>
      </x:c>
      <x:c r="AD21" s="20" t="n">
        <x:f>'Cover'!$C$38*MAX(0,SUM(AE14:AG14)/MIN('Cover'!$C$36,'Cover'!$C$34-AD$6))</x:f>
        <x:v>1527478.388690135</x:v>
      </x:c>
      <x:c r="AE21" s="20" t="n">
        <x:f>'Cover'!$C$38*MAX(0,SUM(AF14:AH14)/MIN('Cover'!$C$36,'Cover'!$C$34-AE$6))</x:f>
        <x:v>1619853.9087512419</x:v>
      </x:c>
      <x:c r="AF21" s="20" t="n">
        <x:f>'Cover'!$C$38*MAX(0,SUM(AG14:AI14)/MIN('Cover'!$C$36,'Cover'!$C$34-AF$6))</x:f>
        <x:v>1663448.9650108675</x:v>
      </x:c>
      <x:c r="AG21" s="20" t="n">
        <x:f>'Cover'!$C$38*MAX(0,SUM(AH14:AJ14)/MIN('Cover'!$C$36,'Cover'!$C$34-AG$6))</x:f>
        <x:v>1627785.3017719479</x:v>
      </x:c>
      <x:c r="AH21" s="20" t="n">
        <x:f>'Cover'!$C$38*MAX(0,SUM(AI14:AK14)/MIN('Cover'!$C$36,'Cover'!$C$34-AH$6))</x:f>
        <x:v>1570005.0041993763</x:v>
      </x:c>
      <x:c r="AI21" s="20" t="n">
        <x:f>'Cover'!$C$38*MAX(0,SUM(AJ14:AL14)/MIN('Cover'!$C$36,'Cover'!$C$34-AI$6))</x:f>
        <x:v>1538830.4443435227</x:v>
      </x:c>
      <x:c r="AJ21" s="20" t="n">
        <x:f>'Cover'!$C$38*MAX(0,SUM(AK14:AM14)/MIN('Cover'!$C$36,'Cover'!$C$34-AJ$6))</x:f>
        <x:v>1501508.4694189671</x:v>
      </x:c>
      <x:c r="AK21" s="20" t="n">
        <x:f>'Cover'!$C$38*MAX(0,SUM(AL14:AN14)/MIN('Cover'!$C$36,'Cover'!$C$34-AK$6))</x:f>
        <x:v>1463810.504044574</x:v>
      </x:c>
      <x:c r="AL21" s="20" t="n">
        <x:f>'Cover'!$C$38*MAX(0,SUM(AM14:AO14)/MIN('Cover'!$C$36,'Cover'!$C$34-AL$6))</x:f>
        <x:v>1427802.0824883026</x:v>
      </x:c>
      <x:c r="AM21" s="20" t="n">
        <x:f>'Cover'!$C$38*MAX(0,SUM(AN14:AP14)/MIN('Cover'!$C$36,'Cover'!$C$34-AM$6))</x:f>
        <x:v>1388905.6130001992</x:v>
      </x:c>
      <x:c r="AN21" s="20" t="n">
        <x:f>'Cover'!$C$38*MAX(0,SUM(AO14:AQ14)/MIN('Cover'!$C$36,'Cover'!$C$34-AN$6))</x:f>
        <x:v>1349725.137282346</x:v>
      </x:c>
      <x:c r="AO21" s="20" t="n">
        <x:f>'Cover'!$C$38*MAX(0,SUM(AP14:AR14)/MIN('Cover'!$C$36,'Cover'!$C$34-AO$6))</x:f>
        <x:v>1318314.243298705</x:v>
      </x:c>
      <x:c r="AP21" s="20" t="n">
        <x:f>'Cover'!$C$38*MAX(0,SUM(AQ14:AS14)/MIN('Cover'!$C$36,'Cover'!$C$34-AP$6))</x:f>
        <x:v>1341551.4940065478</x:v>
      </x:c>
      <x:c r="AQ21" s="20" t="n">
        <x:f>'Cover'!$C$38*MAX(0,SUM(AR14:AT14)/MIN('Cover'!$C$36,'Cover'!$C$34-AQ$6))</x:f>
        <x:v>1379801.09126603</x:v>
      </x:c>
      <x:c r="AR21" s="20" t="n">
        <x:f>'Cover'!$C$38*MAX(0,SUM(AS14:AU14)/MIN('Cover'!$C$36,'Cover'!$C$34-AR$6))</x:f>
        <x:v>1385064.6507649263</x:v>
      </x:c>
      <x:c r="AS21" s="20" t="n">
        <x:f>'Cover'!$C$38*MAX(0,SUM(AT14:AV14)/MIN('Cover'!$C$36,'Cover'!$C$34-AS$6))</x:f>
        <x:v>1326632.2992297022</x:v>
      </x:c>
      <x:c r="AT21" s="20" t="n">
        <x:f>'Cover'!$C$38*MAX(0,SUM(AU14:AW14)/MIN('Cover'!$C$36,'Cover'!$C$34-AT$6))</x:f>
        <x:v>1246470.6025867462</x:v>
      </x:c>
      <x:c r="AU21" s="20" t="n">
        <x:f>'Cover'!$C$38*MAX(0,SUM(AV14:AX14)/MIN('Cover'!$C$36,'Cover'!$C$34-AU$6))</x:f>
        <x:v>1194273.8069419512</x:v>
      </x:c>
      <x:c r="AV21" s="20" t="n">
        <x:f>'Cover'!$C$38*MAX(0,SUM(AW14:AY14)/MIN('Cover'!$C$36,'Cover'!$C$34-AV$6))</x:f>
        <x:v>1135095.0288809792</x:v>
      </x:c>
      <x:c r="AW21" s="20" t="n">
        <x:f>'Cover'!$C$38*MAX(0,SUM(AX14:AZ14)/MIN('Cover'!$C$36,'Cover'!$C$34-AW$6))</x:f>
        <x:v>1075754.258184318</x:v>
      </x:c>
      <x:c r="AX21" s="20" t="n">
        <x:f>'Cover'!$C$38*MAX(0,SUM(AY14:BA14)/MIN('Cover'!$C$36,'Cover'!$C$34-AX$6))</x:f>
        <x:v>1019668.7538376636</x:v>
      </x:c>
      <x:c r="AY21" s="20" t="n">
        <x:f>'Cover'!$C$38*MAX(0,SUM(AZ14:BB14)/MIN('Cover'!$C$36,'Cover'!$C$34-AY$6))</x:f>
        <x:v>959862.4116437153</x:v>
      </x:c>
      <x:c r="AZ21" s="20" t="n">
        <x:f>'Cover'!$C$38*MAX(0,SUM(BA14:BC14)/MIN('Cover'!$C$36,'Cover'!$C$34-AZ$6))</x:f>
        <x:v>899908.8683706652</x:v>
      </x:c>
      <x:c r="BA21" s="20" t="n">
        <x:f>'Cover'!$C$38*MAX(0,SUM(BB14:BD14)/MIN('Cover'!$C$36,'Cover'!$C$34-BA$6))</x:f>
        <x:v>853596.4192059832</x:v>
      </x:c>
      <x:c r="BB21" s="20" t="n">
        <x:f>'Cover'!$C$38*MAX(0,SUM(BC14:BE14)/MIN('Cover'!$C$36,'Cover'!$C$34-BB$6))</x:f>
        <x:v>790656.6530327473</x:v>
      </x:c>
      <x:c r="BC21" s="20" t="n">
        <x:f>'Cover'!$C$38*MAX(0,SUM(BD14:BF14)/MIN('Cover'!$C$36,'Cover'!$C$34-BC$6))</x:f>
        <x:v>747371.426621275</x:v>
      </x:c>
      <x:c r="BD21" s="20" t="n">
        <x:f>'Cover'!$C$38*MAX(0,SUM(BE14:BG14)/MIN('Cover'!$C$36,'Cover'!$C$34-BD$6))</x:f>
        <x:v>666856.6611051442</x:v>
      </x:c>
      <x:c r="BE21" s="20" t="n">
        <x:f>'Cover'!$C$38*MAX(0,SUM(BF14:BH14)/MIN('Cover'!$C$36,'Cover'!$C$34-BE$6))</x:f>
        <x:v>594265.2681152774</x:v>
      </x:c>
      <x:c r="BF21" s="20" t="n">
        <x:f>'Cover'!$C$38*MAX(0,SUM(BG14:BI14)/MIN('Cover'!$C$36,'Cover'!$C$34-BF$6))</x:f>
        <x:v>498485.986033906</x:v>
      </x:c>
      <x:c r="BG21" s="20" t="n">
        <x:f>'Cover'!$C$38*MAX(0,SUM(BH14:BJ14)/MIN('Cover'!$C$36,'Cover'!$C$34-BG$6))</x:f>
        <x:v>433508.322452334</x:v>
      </x:c>
      <x:c r="BH21" s="20" t="n">
        <x:f>'Cover'!$C$38*MAX(0,SUM(BI14:BK14)/MIN('Cover'!$C$36,'Cover'!$C$34-BH$6))</x:f>
        <x:v>362176.4511161386</x:v>
      </x:c>
      <x:c r="BI21" s="20" t="n">
        <x:f>'Cover'!$C$38*MAX(0,SUM(BJ14:BL14)/MIN('Cover'!$C$36,'Cover'!$C$34-BI$6))</x:f>
        <x:v>289033.0322386937</x:v>
      </x:c>
      <x:c r="BJ21" s="20" t="n">
        <x:f>'Cover'!$C$38*MAX(0,SUM(BK14:BM14)/MIN('Cover'!$C$36,'Cover'!$C$34-BJ$6))</x:f>
        <x:v>219040.88478695974</x:v>
      </x:c>
      <x:c r="BK21" s="20" t="n">
        <x:f>'Cover'!$C$38*MAX(0,SUM(BL14:BN14)/MIN('Cover'!$C$36,'Cover'!$C$34-BK$6))</x:f>
        <x:v>145063.08956133854</x:v>
      </x:c>
      <x:c r="BL21" s="20" t="n">
        <x:f>'Cover'!$C$38*MAX(0,SUM(BM14:BO14)/MIN('Cover'!$C$36,'Cover'!$C$34-BL$6))</x:f>
        <x:v>73075.46348512173</x:v>
      </x:c>
      <x:c r="BM21" s="20" t="n">
        <x:f>'Cover'!$C$38*MAX(0,SUM(BN14:BO14)/MIN('Cover'!$C$36,'Cover'!$C$34-BM$6))</x:f>
        <x:v>0</x:v>
      </x:c>
      <x:c r="BN21" s="20" t="n">
        <x:f>'Cover'!$C$38*MAX(0,SUM(BO14:BO14)/MIN('Cover'!$C$36,'Cover'!$C$34-BN$6))</x:f>
        <x:v>0</x:v>
      </x:c>
      <x:c r="BO21" s="19" t="n">
        <x:f>0</x:f>
        <x:v>0</x:v>
      </x:c>
    </x:row>
    <x:row r="22" ht="42" customHeight="1">
      <x:c r="A22" s="3" t="str">
        <x:v>FUNDS</x:v>
      </x:c>
      <x:c r="B22" s="3" t="str">
        <x:v>Eligible prudential funds</x:v>
      </x:c>
      <x:c r="C22" s="3" t="str">
        <x:v>EUR</x:v>
      </x:c>
      <x:c r="D22" s="3" t="str">
        <x:v>END</x:v>
      </x:c>
      <x:c r="E22" s="19" t="n">
        <x:f>BO22</x:f>
        <x:v>5897396.434406808</x:v>
      </x:c>
      <x:c r="F22" s="3" t="str"/>
      <x:c r="G22" s="2"/>
      <x:c r="H22" s="20" t="n">
        <x:f>'D10_LE'!H59</x:f>
        <x:v>-19634.08999999999</x:v>
      </x:c>
      <x:c r="I22" s="20" t="n">
        <x:f>'D10_LE'!I59</x:f>
        <x:v>-61241.57999999999</x:v>
      </x:c>
      <x:c r="J22" s="20" t="n">
        <x:f>'D10_LE'!J59</x:f>
        <x:v>-146204.51999999996</x:v>
      </x:c>
      <x:c r="K22" s="20" t="n">
        <x:f>'D10_LE'!K59</x:f>
        <x:v>-240016.21999999997</x:v>
      </x:c>
      <x:c r="L22" s="20" t="n">
        <x:f>'D10_LE'!L59</x:f>
        <x:v>-356604.73</x:v>
      </x:c>
      <x:c r="M22" s="20" t="n">
        <x:f>'D10_LE'!M59</x:f>
        <x:v>-466657.8</x:v>
      </x:c>
      <x:c r="N22" s="20" t="n">
        <x:f>'D10_LE'!N59</x:f>
        <x:v>-577455.5215080366</x:v>
      </x:c>
      <x:c r="O22" s="20" t="n">
        <x:f>'D10_LE'!O59</x:f>
        <x:v>4283736.519109425</x:v>
      </x:c>
      <x:c r="P22" s="20" t="n">
        <x:f>'D10_LE'!P59</x:f>
        <x:v>4127438.8967380426</x:v>
      </x:c>
      <x:c r="Q22" s="20" t="n">
        <x:f>'D10_LE'!Q59</x:f>
        <x:v>3924897.6427895967</x:v>
      </x:c>
      <x:c r="R22" s="20" t="n">
        <x:f>'D10_LE'!R59</x:f>
        <x:v>3727975.0245981384</x:v>
      </x:c>
      <x:c r="S22" s="20" t="n">
        <x:f>'D10_LE'!S59</x:f>
        <x:v>3526714.2940471848</x:v>
      </x:c>
      <x:c r="T22" s="20" t="n">
        <x:f>'D10_LE'!T59</x:f>
        <x:v>3241845.392879866</x:v>
      </x:c>
      <x:c r="U22" s="20" t="n">
        <x:f>'D10_LE'!U59</x:f>
        <x:v>2991722.3492987915</x:v>
      </x:c>
      <x:c r="V22" s="20" t="n">
        <x:f>'D10_LE'!V59</x:f>
        <x:v>2743227.269517876</x:v>
      </x:c>
      <x:c r="W22" s="20" t="n">
        <x:f>'D10_LE'!W59</x:f>
        <x:v>2496458.324548125</x:v>
      </x:c>
      <x:c r="X22" s="20" t="n">
        <x:f>'D10_LE'!X59</x:f>
        <x:v>2251499.3620028137</x:v>
      </x:c>
      <x:c r="Y22" s="20" t="n">
        <x:f>'D10_LE'!Y59</x:f>
        <x:v>2008419.5220709604</x:v>
      </x:c>
      <x:c r="Z22" s="20" t="n">
        <x:f>'D10_LE'!Z59</x:f>
        <x:v>13621178.610291824</x:v>
      </x:c>
      <x:c r="AA22" s="20" t="n">
        <x:f>'D10_LE'!AA59</x:f>
        <x:v>13376687.695060207</x:v>
      </x:c>
      <x:c r="AB22" s="20" t="n">
        <x:f>'D10_LE'!AB59</x:f>
        <x:v>13134244.43682681</x:v>
      </x:c>
      <x:c r="AC22" s="20" t="n">
        <x:f>'D10_LE'!AC59</x:f>
        <x:v>12893632.713911237</x:v>
      </x:c>
      <x:c r="AD22" s="20" t="n">
        <x:f>'D10_LE'!AD59</x:f>
        <x:v>12655022.786150655</x:v>
      </x:c>
      <x:c r="AE22" s="20" t="n">
        <x:f>'D10_LE'!AE59</x:f>
        <x:v>12393244.98543205</x:v>
      </x:c>
      <x:c r="AF22" s="20" t="n">
        <x:f>'D10_LE'!AF59</x:f>
        <x:v>12098232.550528372</x:v>
      </x:c>
      <x:c r="AG22" s="20" t="n">
        <x:f>'D10_LE'!AG59</x:f>
        <x:v>11808820.751579933</x:v>
      </x:c>
      <x:c r="AH22" s="20" t="n">
        <x:f>'D10_LE'!AH59</x:f>
        <x:v>11525206.598406544</x:v>
      </x:c>
      <x:c r="AI22" s="20" t="n">
        <x:f>'D10_LE'!AI59</x:f>
        <x:v>11247569.73085075</x:v>
      </x:c>
      <x:c r="AJ22" s="20" t="n">
        <x:f>'D10_LE'!AJ59</x:f>
        <x:v>10976065.021138985</x:v>
      </x:c>
      <x:c r="AK22" s="20" t="n">
        <x:f>'D10_LE'!AK59</x:f>
        <x:v>10710829.856351402</x:v>
      </x:c>
      <x:c r="AL22" s="20" t="n">
        <x:f>'D10_LE'!AL59</x:f>
        <x:v>10451989.505339747</x:v>
      </x:c>
      <x:c r="AM22" s="20" t="n">
        <x:f>'D10_LE'!AM59</x:f>
        <x:v>10199646.67274049</x:v>
      </x:c>
      <x:c r="AN22" s="20" t="n">
        <x:f>'D10_LE'!AN59</x:f>
        <x:v>9953901.78772347</x:v>
      </x:c>
      <x:c r="AO22" s="20" t="n">
        <x:f>'D10_LE'!AO59</x:f>
        <x:v>9714747.79666863</x:v>
      </x:c>
      <x:c r="AP22" s="20" t="n">
        <x:f>'D10_LE'!AP59</x:f>
        <x:v>9482301.766644496</x:v>
      </x:c>
      <x:c r="AQ22" s="20" t="n">
        <x:f>'D10_LE'!AQ59</x:f>
        <x:v>9247190.984495569</x:v>
      </x:c>
      <x:c r="AR22" s="20" t="n">
        <x:f>'D10_LE'!AR59</x:f>
        <x:v>8990743.82831606</x:v>
      </x:c>
      <x:c r="AS22" s="20" t="n">
        <x:f>'D10_LE'!AS59</x:f>
        <x:v>8743757.960625561</x:v>
      </x:c>
      <x:c r="AT22" s="20" t="n">
        <x:f>'D10_LE'!AT59</x:f>
        <x:v>8506464.169815404</x:v>
      </x:c>
      <x:c r="AU22" s="20" t="n">
        <x:f>'D10_LE'!AU59</x:f>
        <x:v>8278950.026958625</x:v>
      </x:c>
      <x:c r="AV22" s="20" t="n">
        <x:f>'D10_LE'!AV59</x:f>
        <x:v>8061224.908492778</x:v>
      </x:c>
      <x:c r="AW22" s="20" t="n">
        <x:f>'D10_LE'!AW59</x:f>
        <x:v>7853370.472337195</x:v>
      </x:c>
      <x:c r="AX22" s="20" t="n">
        <x:f>'D10_LE'!AX59</x:f>
        <x:v>7655385.013078559</x:v>
      </x:c>
      <x:c r="AY22" s="20" t="n">
        <x:f>'D10_LE'!AY59</x:f>
        <x:v>7467383.863476066</x:v>
      </x:c>
      <x:c r="AZ22" s="20" t="n">
        <x:f>'D10_LE'!AZ59</x:f>
        <x:v>7289501.14282633</x:v>
      </x:c>
      <x:c r="BA22" s="20" t="n">
        <x:f>'D10_LE'!BA59</x:f>
        <x:v>7121681.55386892</x:v>
      </x:c>
      <x:c r="BB22" s="20" t="n">
        <x:f>'D10_LE'!BB59</x:f>
        <x:v>6963905.520415613</x:v>
      </x:c>
      <x:c r="BC22" s="20" t="n">
        <x:f>'D10_LE'!BC59</x:f>
        <x:v>6806782.497155229</x:v>
      </x:c>
      <x:c r="BD22" s="20" t="n">
        <x:f>'D10_LE'!BD59</x:f>
        <x:v>6665702.207217038</x:v>
      </x:c>
      <x:c r="BE22" s="20" t="n">
        <x:f>'D10_LE'!BE59</x:f>
        <x:v>6536740.008777122</x:v>
      </x:c>
      <x:c r="BF22" s="20" t="n">
        <x:f>'D10_LE'!BF59</x:f>
        <x:v>6419749.19319558</x:v>
      </x:c>
      <x:c r="BG22" s="20" t="n">
        <x:f>'D10_LE'!BG59</x:f>
        <x:v>6314710.394759112</x:v>
      </x:c>
      <x:c r="BH22" s="20" t="n">
        <x:f>'D10_LE'!BH59</x:f>
        <x:v>6221666.936851462</x:v>
      </x:c>
      <x:c r="BI22" s="20" t="n">
        <x:f>'D10_LE'!BI59</x:f>
        <x:v>6140629.271278291</x:v>
      </x:c>
      <x:c r="BJ22" s="20" t="n">
        <x:f>'D10_LE'!BJ59</x:f>
        <x:v>6071732.04672001</x:v>
      </x:c>
      <x:c r="BK22" s="20" t="n">
        <x:f>'D10_LE'!BK59</x:f>
        <x:v>6014807.240554612</x:v>
      </x:c>
      <x:c r="BL22" s="20" t="n">
        <x:f>'D10_LE'!BL59</x:f>
        <x:v>5969804.71885483</x:v>
      </x:c>
      <x:c r="BM22" s="20" t="n">
        <x:f>'D10_LE'!BM59</x:f>
        <x:v>5936774.385937732</x:v>
      </x:c>
      <x:c r="BN22" s="20" t="n">
        <x:f>'D10_LE'!BN59</x:f>
        <x:v>5915757.534586522</x:v>
      </x:c>
      <x:c r="BO22" s="20" t="n">
        <x:f>'D10_LE'!BO59</x:f>
        <x:v>5897396.434406808</x:v>
      </x:c>
    </x:row>
    <x:row r="23" ht="42" customHeight="1">
      <x:c r="A23" s="3" t="str">
        <x:v>REQUIRED</x:v>
      </x:c>
      <x:c r="B23" s="3" t="str">
        <x:v>Statutory capital requirement</x:v>
      </x:c>
      <x:c r="C23" s="3" t="str">
        <x:v>EUR</x:v>
      </x:c>
      <x:c r="D23" s="3" t="str">
        <x:v>END</x:v>
      </x:c>
      <x:c r="E23" s="19" t="n">
        <x:f>BO23</x:f>
        <x:v>1455928.9479561087</x:v>
      </x:c>
      <x:c r="F23" s="3" t="str"/>
      <x:c r="G23" s="2"/>
      <x:c r="H23" s="20" t="n">
        <x:f>'D10_LE'!H51</x:f>
        <x:v>891263.8850394198</x:v>
      </x:c>
      <x:c r="I23" s="20" t="n">
        <x:f>'D10_LE'!I51</x:f>
        <x:v>891263.8850394198</x:v>
      </x:c>
      <x:c r="J23" s="20" t="n">
        <x:f>'D10_LE'!J51</x:f>
        <x:v>891263.8850394198</x:v>
      </x:c>
      <x:c r="K23" s="20" t="n">
        <x:f>'D10_LE'!K51</x:f>
        <x:v>891263.8850394198</x:v>
      </x:c>
      <x:c r="L23" s="20" t="n">
        <x:f>'D10_LE'!L51</x:f>
        <x:v>891263.8850394198</x:v>
      </x:c>
      <x:c r="M23" s="20" t="n">
        <x:f>'D10_LE'!M51</x:f>
        <x:v>891263.8850394198</x:v>
      </x:c>
      <x:c r="N23" s="20" t="n">
        <x:f>'D10_LE'!N51</x:f>
        <x:v>891263.8850394198</x:v>
      </x:c>
      <x:c r="O23" s="20" t="n">
        <x:f>'D10_LE'!O51</x:f>
        <x:v>891263.8850394198</x:v>
      </x:c>
      <x:c r="P23" s="20" t="n">
        <x:f>'D10_LE'!P51</x:f>
        <x:v>891263.8850394198</x:v>
      </x:c>
      <x:c r="Q23" s="20" t="n">
        <x:f>'D10_LE'!Q51</x:f>
        <x:v>891263.8850394198</x:v>
      </x:c>
      <x:c r="R23" s="20" t="n">
        <x:f>'D10_LE'!R51</x:f>
        <x:v>891263.8850394198</x:v>
      </x:c>
      <x:c r="S23" s="20" t="n">
        <x:f>'D10_LE'!S51</x:f>
        <x:v>891263.8850394198</x:v>
      </x:c>
      <x:c r="T23" s="20" t="n">
        <x:f>'D10_LE'!T51</x:f>
        <x:v>891263.8850394198</x:v>
      </x:c>
      <x:c r="U23" s="20" t="n">
        <x:f>'D10_LE'!U51</x:f>
        <x:v>891263.8850394198</x:v>
      </x:c>
      <x:c r="V23" s="20" t="n">
        <x:f>'D10_LE'!V51</x:f>
        <x:v>891263.8850394198</x:v>
      </x:c>
      <x:c r="W23" s="20" t="n">
        <x:f>'D10_LE'!W51</x:f>
        <x:v>891263.8850394198</x:v>
      </x:c>
      <x:c r="X23" s="20" t="n">
        <x:f>'D10_LE'!X51</x:f>
        <x:v>891263.8850394198</x:v>
      </x:c>
      <x:c r="Y23" s="20" t="n">
        <x:f>'D10_LE'!Y51</x:f>
        <x:v>891263.8850394198</x:v>
      </x:c>
      <x:c r="Z23" s="20" t="n">
        <x:f>'D10_LE'!Z51</x:f>
        <x:v>891263.8850394198</x:v>
      </x:c>
      <x:c r="AA23" s="20" t="n">
        <x:f>'D10_LE'!AA51</x:f>
        <x:v>891263.8850394198</x:v>
      </x:c>
      <x:c r="AB23" s="20" t="n">
        <x:f>'D10_LE'!AB51</x:f>
        <x:v>891263.8850394198</x:v>
      </x:c>
      <x:c r="AC23" s="20" t="n">
        <x:f>'D10_LE'!AC51</x:f>
        <x:v>891263.8850394198</x:v>
      </x:c>
      <x:c r="AD23" s="20" t="n">
        <x:f>'D10_LE'!AD51</x:f>
        <x:v>891263.8850394198</x:v>
      </x:c>
      <x:c r="AE23" s="20" t="n">
        <x:f>'D10_LE'!AE51</x:f>
        <x:v>891263.8850394198</x:v>
      </x:c>
      <x:c r="AF23" s="20" t="n">
        <x:f>'D10_LE'!AF51</x:f>
        <x:v>891263.8999622616</x:v>
      </x:c>
      <x:c r="AG23" s="20" t="n">
        <x:f>'D10_LE'!AG51</x:f>
        <x:v>891263.8999622616</x:v>
      </x:c>
      <x:c r="AH23" s="20" t="n">
        <x:f>'D10_LE'!AH51</x:f>
        <x:v>891263.8999622616</x:v>
      </x:c>
      <x:c r="AI23" s="20" t="n">
        <x:f>'D10_LE'!AI51</x:f>
        <x:v>891263.8999622616</x:v>
      </x:c>
      <x:c r="AJ23" s="20" t="n">
        <x:f>'D10_LE'!AJ51</x:f>
        <x:v>891263.8999622616</x:v>
      </x:c>
      <x:c r="AK23" s="20" t="n">
        <x:f>'D10_LE'!AK51</x:f>
        <x:v>891263.8999622616</x:v>
      </x:c>
      <x:c r="AL23" s="20" t="n">
        <x:f>'D10_LE'!AL51</x:f>
        <x:v>891263.8999622616</x:v>
      </x:c>
      <x:c r="AM23" s="20" t="n">
        <x:f>'D10_LE'!AM51</x:f>
        <x:v>891263.8999622616</x:v>
      </x:c>
      <x:c r="AN23" s="20" t="n">
        <x:f>'D10_LE'!AN51</x:f>
        <x:v>891263.8999622616</x:v>
      </x:c>
      <x:c r="AO23" s="20" t="n">
        <x:f>'D10_LE'!AO51</x:f>
        <x:v>891263.8999622616</x:v>
      </x:c>
      <x:c r="AP23" s="20" t="n">
        <x:f>'D10_LE'!AP51</x:f>
        <x:v>891263.8999622616</x:v>
      </x:c>
      <x:c r="AQ23" s="20" t="n">
        <x:f>'D10_LE'!AQ51</x:f>
        <x:v>891263.8999622616</x:v>
      </x:c>
      <x:c r="AR23" s="20" t="n">
        <x:f>'D10_LE'!AR51</x:f>
        <x:v>1169495.1753471403</x:v>
      </x:c>
      <x:c r="AS23" s="20" t="n">
        <x:f>'D10_LE'!AS51</x:f>
        <x:v>1169495.1753471403</x:v>
      </x:c>
      <x:c r="AT23" s="20" t="n">
        <x:f>'D10_LE'!AT51</x:f>
        <x:v>1169495.1753471403</x:v>
      </x:c>
      <x:c r="AU23" s="20" t="n">
        <x:f>'D10_LE'!AU51</x:f>
        <x:v>1169495.1753471403</x:v>
      </x:c>
      <x:c r="AV23" s="20" t="n">
        <x:f>'D10_LE'!AV51</x:f>
        <x:v>1169495.1753471403</x:v>
      </x:c>
      <x:c r="AW23" s="20" t="n">
        <x:f>'D10_LE'!AW51</x:f>
        <x:v>1169495.1753471403</x:v>
      </x:c>
      <x:c r="AX23" s="20" t="n">
        <x:f>'D10_LE'!AX51</x:f>
        <x:v>1169495.1753471403</x:v>
      </x:c>
      <x:c r="AY23" s="20" t="n">
        <x:f>'D10_LE'!AY51</x:f>
        <x:v>1169495.1753471403</x:v>
      </x:c>
      <x:c r="AZ23" s="20" t="n">
        <x:f>'D10_LE'!AZ51</x:f>
        <x:v>1169495.1753471403</x:v>
      </x:c>
      <x:c r="BA23" s="20" t="n">
        <x:f>'D10_LE'!BA51</x:f>
        <x:v>1169495.1753471403</x:v>
      </x:c>
      <x:c r="BB23" s="20" t="n">
        <x:f>'D10_LE'!BB51</x:f>
        <x:v>1169495.1753471403</x:v>
      </x:c>
      <x:c r="BC23" s="20" t="n">
        <x:f>'D10_LE'!BC51</x:f>
        <x:v>1169495.1753471403</x:v>
      </x:c>
      <x:c r="BD23" s="20" t="n">
        <x:f>'D10_LE'!BD51</x:f>
        <x:v>1455928.9479561087</x:v>
      </x:c>
      <x:c r="BE23" s="20" t="n">
        <x:f>'D10_LE'!BE51</x:f>
        <x:v>1455928.9479561087</x:v>
      </x:c>
      <x:c r="BF23" s="20" t="n">
        <x:f>'D10_LE'!BF51</x:f>
        <x:v>1455928.9479561087</x:v>
      </x:c>
      <x:c r="BG23" s="20" t="n">
        <x:f>'D10_LE'!BG51</x:f>
        <x:v>1455928.9479561087</x:v>
      </x:c>
      <x:c r="BH23" s="20" t="n">
        <x:f>'D10_LE'!BH51</x:f>
        <x:v>1455928.9479561087</x:v>
      </x:c>
      <x:c r="BI23" s="20" t="n">
        <x:f>'D10_LE'!BI51</x:f>
        <x:v>1455928.9479561087</x:v>
      </x:c>
      <x:c r="BJ23" s="20" t="n">
        <x:f>'D10_LE'!BJ51</x:f>
        <x:v>1455928.9479561087</x:v>
      </x:c>
      <x:c r="BK23" s="20" t="n">
        <x:f>'D10_LE'!BK51</x:f>
        <x:v>1455928.9479561087</x:v>
      </x:c>
      <x:c r="BL23" s="20" t="n">
        <x:f>'D10_LE'!BL51</x:f>
        <x:v>1455928.9479561087</x:v>
      </x:c>
      <x:c r="BM23" s="20" t="n">
        <x:f>'D10_LE'!BM51</x:f>
        <x:v>1455928.9479561087</x:v>
      </x:c>
      <x:c r="BN23" s="20" t="n">
        <x:f>'D10_LE'!BN51</x:f>
        <x:v>1455928.9479561087</x:v>
      </x:c>
      <x:c r="BO23" s="20" t="n">
        <x:f>'D10_LE'!BO51</x:f>
        <x:v>1455928.9479561087</x:v>
      </x:c>
    </x:row>
    <x:row r="24" ht="42" customHeight="1">
      <x:c r="A24" s="3" t="str">
        <x:v>HEADROOM</x:v>
      </x:c>
      <x:c r="B24" s="3" t="str">
        <x:v>Statutory prudential headroom</x:v>
      </x:c>
      <x:c r="C24" s="3" t="str">
        <x:v>EUR</x:v>
      </x:c>
      <x:c r="D24" s="3" t="str">
        <x:v>END</x:v>
      </x:c>
      <x:c r="E24" s="19" t="n">
        <x:f>BO24</x:f>
        <x:v>4441467.486450699</x:v>
      </x:c>
      <x:c r="F24" s="3" t="str"/>
      <x:c r="G24" s="2"/>
      <x:c r="H24" s="19" t="n">
        <x:f>H22-H23</x:f>
        <x:v>-910897.9750394197</x:v>
      </x:c>
      <x:c r="I24" s="19" t="n">
        <x:f>I22-I23</x:f>
        <x:v>-952505.4650394197</x:v>
      </x:c>
      <x:c r="J24" s="19" t="n">
        <x:f>J22-J23</x:f>
        <x:v>-1037468.4050394197</x:v>
      </x:c>
      <x:c r="K24" s="19" t="n">
        <x:f>K22-K23</x:f>
        <x:v>-1131280.1050394196</x:v>
      </x:c>
      <x:c r="L24" s="19" t="n">
        <x:f>L22-L23</x:f>
        <x:v>-1247868.6150394198</x:v>
      </x:c>
      <x:c r="M24" s="19" t="n">
        <x:f>M22-M23</x:f>
        <x:v>-1357921.6850394197</x:v>
      </x:c>
      <x:c r="N24" s="19" t="n">
        <x:f>N22-N23</x:f>
        <x:v>-1468719.4065474565</x:v>
      </x:c>
      <x:c r="O24" s="19" t="n">
        <x:f>O22-O23</x:f>
        <x:v>3392472.6340700053</x:v>
      </x:c>
      <x:c r="P24" s="19" t="n">
        <x:f>P22-P23</x:f>
        <x:v>3236175.0116986227</x:v>
      </x:c>
      <x:c r="Q24" s="19" t="n">
        <x:f>Q22-Q23</x:f>
        <x:v>3033633.757750177</x:v>
      </x:c>
      <x:c r="R24" s="19" t="n">
        <x:f>R22-R23</x:f>
        <x:v>2836711.1395587185</x:v>
      </x:c>
      <x:c r="S24" s="19" t="n">
        <x:f>S22-S23</x:f>
        <x:v>2635450.409007765</x:v>
      </x:c>
      <x:c r="T24" s="19" t="n">
        <x:f>T22-T23</x:f>
        <x:v>2350581.507840446</x:v>
      </x:c>
      <x:c r="U24" s="19" t="n">
        <x:f>U22-U23</x:f>
        <x:v>2100458.4642593716</x:v>
      </x:c>
      <x:c r="V24" s="19" t="n">
        <x:f>V22-V23</x:f>
        <x:v>1851963.3844784563</x:v>
      </x:c>
      <x:c r="W24" s="19" t="n">
        <x:f>W22-W23</x:f>
        <x:v>1605194.439508705</x:v>
      </x:c>
      <x:c r="X24" s="19" t="n">
        <x:f>X22-X23</x:f>
        <x:v>1360235.4769633939</x:v>
      </x:c>
      <x:c r="Y24" s="19" t="n">
        <x:f>Y22-Y23</x:f>
        <x:v>1117155.6370315407</x:v>
      </x:c>
      <x:c r="Z24" s="19" t="n">
        <x:f>Z22-Z23</x:f>
        <x:v>12729914.725252405</x:v>
      </x:c>
      <x:c r="AA24" s="19" t="n">
        <x:f>AA22-AA23</x:f>
        <x:v>12485423.810020788</x:v>
      </x:c>
      <x:c r="AB24" s="19" t="n">
        <x:f>AB22-AB23</x:f>
        <x:v>12242980.551787391</x:v>
      </x:c>
      <x:c r="AC24" s="19" t="n">
        <x:f>AC22-AC23</x:f>
        <x:v>12002368.828871818</x:v>
      </x:c>
      <x:c r="AD24" s="19" t="n">
        <x:f>AD22-AD23</x:f>
        <x:v>11763758.901111236</x:v>
      </x:c>
      <x:c r="AE24" s="19" t="n">
        <x:f>AE22-AE23</x:f>
        <x:v>11501981.10039263</x:v>
      </x:c>
      <x:c r="AF24" s="19" t="n">
        <x:f>AF22-AF23</x:f>
        <x:v>11206968.65056611</x:v>
      </x:c>
      <x:c r="AG24" s="19" t="n">
        <x:f>AG22-AG23</x:f>
        <x:v>10917556.851617672</x:v>
      </x:c>
      <x:c r="AH24" s="19" t="n">
        <x:f>AH22-AH23</x:f>
        <x:v>10633942.698444283</x:v>
      </x:c>
      <x:c r="AI24" s="19" t="n">
        <x:f>AI22-AI23</x:f>
        <x:v>10356305.83088849</x:v>
      </x:c>
      <x:c r="AJ24" s="19" t="n">
        <x:f>AJ22-AJ23</x:f>
        <x:v>10084801.121176723</x:v>
      </x:c>
      <x:c r="AK24" s="19" t="n">
        <x:f>AK22-AK23</x:f>
        <x:v>9819565.95638914</x:v>
      </x:c>
      <x:c r="AL24" s="19" t="n">
        <x:f>AL22-AL23</x:f>
        <x:v>9560725.605377486</x:v>
      </x:c>
      <x:c r="AM24" s="19" t="n">
        <x:f>AM22-AM23</x:f>
        <x:v>9308382.772778228</x:v>
      </x:c>
      <x:c r="AN24" s="19" t="n">
        <x:f>AN22-AN23</x:f>
        <x:v>9062637.88776121</x:v>
      </x:c>
      <x:c r="AO24" s="19" t="n">
        <x:f>AO22-AO23</x:f>
        <x:v>8823483.896706369</x:v>
      </x:c>
      <x:c r="AP24" s="19" t="n">
        <x:f>AP22-AP23</x:f>
        <x:v>8591037.866682235</x:v>
      </x:c>
      <x:c r="AQ24" s="19" t="n">
        <x:f>AQ22-AQ23</x:f>
        <x:v>8355927.084533308</x:v>
      </x:c>
      <x:c r="AR24" s="19" t="n">
        <x:f>AR22-AR23</x:f>
        <x:v>7821248.652968921</x:v>
      </x:c>
      <x:c r="AS24" s="19" t="n">
        <x:f>AS22-AS23</x:f>
        <x:v>7574262.785278421</x:v>
      </x:c>
      <x:c r="AT24" s="19" t="n">
        <x:f>AT22-AT23</x:f>
        <x:v>7336968.994468264</x:v>
      </x:c>
      <x:c r="AU24" s="19" t="n">
        <x:f>AU22-AU23</x:f>
        <x:v>7109454.851611485</x:v>
      </x:c>
      <x:c r="AV24" s="19" t="n">
        <x:f>AV22-AV23</x:f>
        <x:v>6891729.733145638</x:v>
      </x:c>
      <x:c r="AW24" s="19" t="n">
        <x:f>AW22-AW23</x:f>
        <x:v>6683875.296990055</x:v>
      </x:c>
      <x:c r="AX24" s="19" t="n">
        <x:f>AX22-AX23</x:f>
        <x:v>6485889.837731419</x:v>
      </x:c>
      <x:c r="AY24" s="19" t="n">
        <x:f>AY22-AY23</x:f>
        <x:v>6297888.688128926</x:v>
      </x:c>
      <x:c r="AZ24" s="19" t="n">
        <x:f>AZ22-AZ23</x:f>
        <x:v>6120005.96747919</x:v>
      </x:c>
      <x:c r="BA24" s="19" t="n">
        <x:f>BA22-BA23</x:f>
        <x:v>5952186.37852178</x:v>
      </x:c>
      <x:c r="BB24" s="19" t="n">
        <x:f>BB22-BB23</x:f>
        <x:v>5794410.345068473</x:v>
      </x:c>
      <x:c r="BC24" s="19" t="n">
        <x:f>BC22-BC23</x:f>
        <x:v>5637287.321808089</x:v>
      </x:c>
      <x:c r="BD24" s="19" t="n">
        <x:f>BD22-BD23</x:f>
        <x:v>5209773.259260929</x:v>
      </x:c>
      <x:c r="BE24" s="19" t="n">
        <x:f>BE22-BE23</x:f>
        <x:v>5080811.0608210135</x:v>
      </x:c>
      <x:c r="BF24" s="19" t="n">
        <x:f>BF22-BF23</x:f>
        <x:v>4963820.245239471</x:v>
      </x:c>
      <x:c r="BG24" s="19" t="n">
        <x:f>BG22-BG23</x:f>
        <x:v>4858781.446803004</x:v>
      </x:c>
      <x:c r="BH24" s="19" t="n">
        <x:f>BH22-BH23</x:f>
        <x:v>4765737.988895354</x:v>
      </x:c>
      <x:c r="BI24" s="19" t="n">
        <x:f>BI22-BI23</x:f>
        <x:v>4684700.3233221825</x:v>
      </x:c>
      <x:c r="BJ24" s="19" t="n">
        <x:f>BJ22-BJ23</x:f>
        <x:v>4615803.098763902</x:v>
      </x:c>
      <x:c r="BK24" s="19" t="n">
        <x:f>BK22-BK23</x:f>
        <x:v>4558878.292598504</x:v>
      </x:c>
      <x:c r="BL24" s="19" t="n">
        <x:f>BL22-BL23</x:f>
        <x:v>4513875.770898721</x:v>
      </x:c>
      <x:c r="BM24" s="19" t="n">
        <x:f>BM22-BM23</x:f>
        <x:v>4480845.437981623</x:v>
      </x:c>
      <x:c r="BN24" s="19" t="n">
        <x:f>BN22-BN23</x:f>
        <x:v>4459828.586630413</x:v>
      </x:c>
      <x:c r="BO24" s="19" t="n">
        <x:f>BO22-BO23</x:f>
        <x:v>4441467.486450699</x:v>
      </x:c>
    </x:row>
    <x:row r="25" ht="42" customHeight="1">
      <x:c r="A25" s="3" t="str">
        <x:v>MGMT_HEADROOM</x:v>
      </x:c>
      <x:c r="B25" s="3" t="str">
        <x:v>Management prudential headroom</x:v>
      </x:c>
      <x:c r="C25" s="3" t="str">
        <x:v>EUR</x:v>
      </x:c>
      <x:c r="D25" s="3" t="str">
        <x:v>END</x:v>
      </x:c>
      <x:c r="E25" s="19" t="n">
        <x:f>BO25</x:f>
        <x:v>4150281.696859477</x:v>
      </x:c>
      <x:c r="F25" s="3" t="str"/>
      <x:c r="G25" s="2"/>
      <x:c r="H25" s="20" t="n">
        <x:f>H22-'D10_LE'!H55</x:f>
        <x:v>-1089150.7520473038</x:v>
      </x:c>
      <x:c r="I25" s="20" t="n">
        <x:f>I22-'D10_LE'!I55</x:f>
        <x:v>-1130758.2420473038</x:v>
      </x:c>
      <x:c r="J25" s="20" t="n">
        <x:f>J22-'D10_LE'!J55</x:f>
        <x:v>-1215721.1820473038</x:v>
      </x:c>
      <x:c r="K25" s="20" t="n">
        <x:f>K22-'D10_LE'!K55</x:f>
        <x:v>-1309532.8820473037</x:v>
      </x:c>
      <x:c r="L25" s="20" t="n">
        <x:f>L22-'D10_LE'!L55</x:f>
        <x:v>-1426121.3920473037</x:v>
      </x:c>
      <x:c r="M25" s="20" t="n">
        <x:f>M22-'D10_LE'!M55</x:f>
        <x:v>-1536174.4620473038</x:v>
      </x:c>
      <x:c r="N25" s="20" t="n">
        <x:f>N22-'D10_LE'!N55</x:f>
        <x:v>-1646972.1835553404</x:v>
      </x:c>
      <x:c r="O25" s="20" t="n">
        <x:f>O22-'D10_LE'!O55</x:f>
        <x:v>3214219.8570621214</x:v>
      </x:c>
      <x:c r="P25" s="20" t="n">
        <x:f>P22-'D10_LE'!P55</x:f>
        <x:v>3057922.234690739</x:v>
      </x:c>
      <x:c r="Q25" s="20" t="n">
        <x:f>Q22-'D10_LE'!Q55</x:f>
        <x:v>2855380.980742293</x:v>
      </x:c>
      <x:c r="R25" s="20" t="n">
        <x:f>R22-'D10_LE'!R55</x:f>
        <x:v>2658458.3625508347</x:v>
      </x:c>
      <x:c r="S25" s="20" t="n">
        <x:f>S22-'D10_LE'!S55</x:f>
        <x:v>2457197.631999881</x:v>
      </x:c>
      <x:c r="T25" s="20" t="n">
        <x:f>T22-'D10_LE'!T55</x:f>
        <x:v>2172328.7308325623</x:v>
      </x:c>
      <x:c r="U25" s="20" t="n">
        <x:f>U22-'D10_LE'!U55</x:f>
        <x:v>1922205.6872514877</x:v>
      </x:c>
      <x:c r="V25" s="20" t="n">
        <x:f>V22-'D10_LE'!V55</x:f>
        <x:v>1673710.6074705725</x:v>
      </x:c>
      <x:c r="W25" s="20" t="n">
        <x:f>W22-'D10_LE'!W55</x:f>
        <x:v>1426941.662500821</x:v>
      </x:c>
      <x:c r="X25" s="20" t="n">
        <x:f>X22-'D10_LE'!X55</x:f>
        <x:v>1181982.69995551</x:v>
      </x:c>
      <x:c r="Y25" s="20" t="n">
        <x:f>Y22-'D10_LE'!Y55</x:f>
        <x:v>938902.8600236566</x:v>
      </x:c>
      <x:c r="Z25" s="20" t="n">
        <x:f>Z22-'D10_LE'!Z55</x:f>
        <x:v>12551661.94824452</x:v>
      </x:c>
      <x:c r="AA25" s="20" t="n">
        <x:f>AA22-'D10_LE'!AA55</x:f>
        <x:v>12307171.033012902</x:v>
      </x:c>
      <x:c r="AB25" s="20" t="n">
        <x:f>AB22-'D10_LE'!AB55</x:f>
        <x:v>12064727.774779506</x:v>
      </x:c>
      <x:c r="AC25" s="20" t="n">
        <x:f>AC22-'D10_LE'!AC55</x:f>
        <x:v>11824116.051863933</x:v>
      </x:c>
      <x:c r="AD25" s="20" t="n">
        <x:f>AD22-'D10_LE'!AD55</x:f>
        <x:v>11585506.12410335</x:v>
      </x:c>
      <x:c r="AE25" s="20" t="n">
        <x:f>AE22-'D10_LE'!AE55</x:f>
        <x:v>11323728.323384745</x:v>
      </x:c>
      <x:c r="AF25" s="20" t="n">
        <x:f>AF22-'D10_LE'!AF55</x:f>
        <x:v>11028715.870573658</x:v>
      </x:c>
      <x:c r="AG25" s="20" t="n">
        <x:f>AG22-'D10_LE'!AG55</x:f>
        <x:v>10739304.07162522</x:v>
      </x:c>
      <x:c r="AH25" s="20" t="n">
        <x:f>AH22-'D10_LE'!AH55</x:f>
        <x:v>10455689.91845183</x:v>
      </x:c>
      <x:c r="AI25" s="20" t="n">
        <x:f>AI22-'D10_LE'!AI55</x:f>
        <x:v>10178053.050896037</x:v>
      </x:c>
      <x:c r="AJ25" s="20" t="n">
        <x:f>AJ22-'D10_LE'!AJ55</x:f>
        <x:v>9906548.341184271</x:v>
      </x:c>
      <x:c r="AK25" s="20" t="n">
        <x:f>AK22-'D10_LE'!AK55</x:f>
        <x:v>9641313.176396688</x:v>
      </x:c>
      <x:c r="AL25" s="20" t="n">
        <x:f>AL22-'D10_LE'!AL55</x:f>
        <x:v>9382472.825385034</x:v>
      </x:c>
      <x:c r="AM25" s="20" t="n">
        <x:f>AM22-'D10_LE'!AM55</x:f>
        <x:v>9130129.992785776</x:v>
      </x:c>
      <x:c r="AN25" s="20" t="n">
        <x:f>AN22-'D10_LE'!AN55</x:f>
        <x:v>8884385.107768757</x:v>
      </x:c>
      <x:c r="AO25" s="20" t="n">
        <x:f>AO22-'D10_LE'!AO55</x:f>
        <x:v>8645231.116713917</x:v>
      </x:c>
      <x:c r="AP25" s="20" t="n">
        <x:f>AP22-'D10_LE'!AP55</x:f>
        <x:v>8412785.086689783</x:v>
      </x:c>
      <x:c r="AQ25" s="20" t="n">
        <x:f>AQ22-'D10_LE'!AQ55</x:f>
        <x:v>8177674.304540855</x:v>
      </x:c>
      <x:c r="AR25" s="20" t="n">
        <x:f>AR22-'D10_LE'!AR55</x:f>
        <x:v>7587349.617899492</x:v>
      </x:c>
      <x:c r="AS25" s="20" t="n">
        <x:f>AS22-'D10_LE'!AS55</x:f>
        <x:v>7340363.7502089925</x:v>
      </x:c>
      <x:c r="AT25" s="20" t="n">
        <x:f>AT22-'D10_LE'!AT55</x:f>
        <x:v>7103069.959398836</x:v>
      </x:c>
      <x:c r="AU25" s="20" t="n">
        <x:f>AU22-'D10_LE'!AU55</x:f>
        <x:v>6875555.816542056</x:v>
      </x:c>
      <x:c r="AV25" s="20" t="n">
        <x:f>AV22-'D10_LE'!AV55</x:f>
        <x:v>6657830.69807621</x:v>
      </x:c>
      <x:c r="AW25" s="20" t="n">
        <x:f>AW22-'D10_LE'!AW55</x:f>
        <x:v>6449976.261920626</x:v>
      </x:c>
      <x:c r="AX25" s="20" t="n">
        <x:f>AX22-'D10_LE'!AX55</x:f>
        <x:v>6251990.802661991</x:v>
      </x:c>
      <x:c r="AY25" s="20" t="n">
        <x:f>AY22-'D10_LE'!AY55</x:f>
        <x:v>6063989.6530594975</x:v>
      </x:c>
      <x:c r="AZ25" s="20" t="n">
        <x:f>AZ22-'D10_LE'!AZ55</x:f>
        <x:v>5886106.9324097615</x:v>
      </x:c>
      <x:c r="BA25" s="20" t="n">
        <x:f>BA22-'D10_LE'!BA55</x:f>
        <x:v>5718287.343452351</x:v>
      </x:c>
      <x:c r="BB25" s="20" t="n">
        <x:f>BB22-'D10_LE'!BB55</x:f>
        <x:v>5560511.309999045</x:v>
      </x:c>
      <x:c r="BC25" s="20" t="n">
        <x:f>BC22-'D10_LE'!BC55</x:f>
        <x:v>5403388.28673866</x:v>
      </x:c>
      <x:c r="BD25" s="20" t="n">
        <x:f>BD22-'D10_LE'!BD55</x:f>
        <x:v>4918587.469669707</x:v>
      </x:c>
      <x:c r="BE25" s="20" t="n">
        <x:f>BE22-'D10_LE'!BE55</x:f>
        <x:v>4789625.271229791</x:v>
      </x:c>
      <x:c r="BF25" s="20" t="n">
        <x:f>BF22-'D10_LE'!BF55</x:f>
        <x:v>4672634.455648249</x:v>
      </x:c>
      <x:c r="BG25" s="20" t="n">
        <x:f>BG22-'D10_LE'!BG55</x:f>
        <x:v>4567595.6572117815</x:v>
      </x:c>
      <x:c r="BH25" s="20" t="n">
        <x:f>BH22-'D10_LE'!BH55</x:f>
        <x:v>4474552.199304132</x:v>
      </x:c>
      <x:c r="BI25" s="20" t="n">
        <x:f>BI22-'D10_LE'!BI55</x:f>
        <x:v>4393514.53373096</x:v>
      </x:c>
      <x:c r="BJ25" s="20" t="n">
        <x:f>BJ22-'D10_LE'!BJ55</x:f>
        <x:v>4324617.30917268</x:v>
      </x:c>
      <x:c r="BK25" s="20" t="n">
        <x:f>BK22-'D10_LE'!BK55</x:f>
        <x:v>4267692.503007282</x:v>
      </x:c>
      <x:c r="BL25" s="20" t="n">
        <x:f>BL22-'D10_LE'!BL55</x:f>
        <x:v>4222689.981307499</x:v>
      </x:c>
      <x:c r="BM25" s="20" t="n">
        <x:f>BM22-'D10_LE'!BM55</x:f>
        <x:v>4189659.648390401</x:v>
      </x:c>
      <x:c r="BN25" s="20" t="n">
        <x:f>BN22-'D10_LE'!BN55</x:f>
        <x:v>4168642.7970391912</x:v>
      </x:c>
      <x:c r="BO25" s="20" t="n">
        <x:f>BO22-'D10_LE'!BO55</x:f>
        <x:v>4150281.696859477</x:v>
      </x:c>
    </x:row>
    <x:row r="26" ht="42" customHeight="1">
      <x:c r="A26" s="3" t="str">
        <x:v>NEGATIVE</x:v>
      </x:c>
      <x:c r="B26" s="3" t="str">
        <x:v>Future month-end cash deficit</x:v>
      </x:c>
      <x:c r="C26" s="3" t="str">
        <x:v>flag</x:v>
      </x:c>
      <x:c r="D26" s="3" t="str">
        <x:v>MAX</x:v>
      </x:c>
      <x:c r="E26" s="6" t="n">
        <x:f>MAX(H26:BO26)</x:f>
        <x:v>0</x:v>
      </x:c>
      <x:c r="F26" s="3" t="str"/>
      <x:c r="G26" s="2"/>
      <x:c r="H26" s="22" t="n">
        <x:f>IF(AND(H$6&gt;'Cover'!$C$37,H19&lt;0),1,0)</x:f>
        <x:v>0</x:v>
      </x:c>
      <x:c r="I26" s="22" t="n">
        <x:f>IF(AND(I$6&gt;'Cover'!$C$37,I19&lt;0),1,0)</x:f>
        <x:v>0</x:v>
      </x:c>
      <x:c r="J26" s="22" t="n">
        <x:f>IF(AND(J$6&gt;'Cover'!$C$37,J19&lt;0),1,0)</x:f>
        <x:v>0</x:v>
      </x:c>
      <x:c r="K26" s="22" t="n">
        <x:f>IF(AND(K$6&gt;'Cover'!$C$37,K19&lt;0),1,0)</x:f>
        <x:v>0</x:v>
      </x:c>
      <x:c r="L26" s="22" t="n">
        <x:f>IF(AND(L$6&gt;'Cover'!$C$37,L19&lt;0),1,0)</x:f>
        <x:v>0</x:v>
      </x:c>
      <x:c r="M26" s="22" t="n">
        <x:f>IF(AND(M$6&gt;'Cover'!$C$37,M19&lt;0),1,0)</x:f>
        <x:v>0</x:v>
      </x:c>
      <x:c r="N26" s="22" t="n">
        <x:f>IF(AND(N$6&gt;'Cover'!$C$37,N19&lt;0),1,0)</x:f>
        <x:v>0</x:v>
      </x:c>
      <x:c r="O26" s="22" t="n">
        <x:f>IF(AND(O$6&gt;'Cover'!$C$37,O19&lt;0),1,0)</x:f>
        <x:v>0</x:v>
      </x:c>
      <x:c r="P26" s="22" t="n">
        <x:f>IF(AND(P$6&gt;'Cover'!$C$37,P19&lt;0),1,0)</x:f>
        <x:v>0</x:v>
      </x:c>
      <x:c r="Q26" s="22" t="n">
        <x:f>IF(AND(Q$6&gt;'Cover'!$C$37,Q19&lt;0),1,0)</x:f>
        <x:v>0</x:v>
      </x:c>
      <x:c r="R26" s="22" t="n">
        <x:f>IF(AND(R$6&gt;'Cover'!$C$37,R19&lt;0),1,0)</x:f>
        <x:v>0</x:v>
      </x:c>
      <x:c r="S26" s="22" t="n">
        <x:f>IF(AND(S$6&gt;'Cover'!$C$37,S19&lt;0),1,0)</x:f>
        <x:v>0</x:v>
      </x:c>
      <x:c r="T26" s="22" t="n">
        <x:f>IF(AND(T$6&gt;'Cover'!$C$37,T19&lt;0),1,0)</x:f>
        <x:v>0</x:v>
      </x:c>
      <x:c r="U26" s="22" t="n">
        <x:f>IF(AND(U$6&gt;'Cover'!$C$37,U19&lt;0),1,0)</x:f>
        <x:v>0</x:v>
      </x:c>
      <x:c r="V26" s="22" t="n">
        <x:f>IF(AND(V$6&gt;'Cover'!$C$37,V19&lt;0),1,0)</x:f>
        <x:v>0</x:v>
      </x:c>
      <x:c r="W26" s="22" t="n">
        <x:f>IF(AND(W$6&gt;'Cover'!$C$37,W19&lt;0),1,0)</x:f>
        <x:v>0</x:v>
      </x:c>
      <x:c r="X26" s="22" t="n">
        <x:f>IF(AND(X$6&gt;'Cover'!$C$37,X19&lt;0),1,0)</x:f>
        <x:v>0</x:v>
      </x:c>
      <x:c r="Y26" s="22" t="n">
        <x:f>IF(AND(Y$6&gt;'Cover'!$C$37,Y19&lt;0),1,0)</x:f>
        <x:v>0</x:v>
      </x:c>
      <x:c r="Z26" s="22" t="n">
        <x:f>IF(AND(Z$6&gt;'Cover'!$C$37,Z19&lt;0),1,0)</x:f>
        <x:v>0</x:v>
      </x:c>
      <x:c r="AA26" s="22" t="n">
        <x:f>IF(AND(AA$6&gt;'Cover'!$C$37,AA19&lt;0),1,0)</x:f>
        <x:v>0</x:v>
      </x:c>
      <x:c r="AB26" s="22" t="n">
        <x:f>IF(AND(AB$6&gt;'Cover'!$C$37,AB19&lt;0),1,0)</x:f>
        <x:v>0</x:v>
      </x:c>
      <x:c r="AC26" s="22" t="n">
        <x:f>IF(AND(AC$6&gt;'Cover'!$C$37,AC19&lt;0),1,0)</x:f>
        <x:v>0</x:v>
      </x:c>
      <x:c r="AD26" s="22" t="n">
        <x:f>IF(AND(AD$6&gt;'Cover'!$C$37,AD19&lt;0),1,0)</x:f>
        <x:v>0</x:v>
      </x:c>
      <x:c r="AE26" s="22" t="n">
        <x:f>IF(AND(AE$6&gt;'Cover'!$C$37,AE19&lt;0),1,0)</x:f>
        <x:v>0</x:v>
      </x:c>
      <x:c r="AF26" s="22" t="n">
        <x:f>IF(AND(AF$6&gt;'Cover'!$C$37,AF19&lt;0),1,0)</x:f>
        <x:v>0</x:v>
      </x:c>
      <x:c r="AG26" s="22" t="n">
        <x:f>IF(AND(AG$6&gt;'Cover'!$C$37,AG19&lt;0),1,0)</x:f>
        <x:v>0</x:v>
      </x:c>
      <x:c r="AH26" s="22" t="n">
        <x:f>IF(AND(AH$6&gt;'Cover'!$C$37,AH19&lt;0),1,0)</x:f>
        <x:v>0</x:v>
      </x:c>
      <x:c r="AI26" s="22" t="n">
        <x:f>IF(AND(AI$6&gt;'Cover'!$C$37,AI19&lt;0),1,0)</x:f>
        <x:v>0</x:v>
      </x:c>
      <x:c r="AJ26" s="22" t="n">
        <x:f>IF(AND(AJ$6&gt;'Cover'!$C$37,AJ19&lt;0),1,0)</x:f>
        <x:v>0</x:v>
      </x:c>
      <x:c r="AK26" s="22" t="n">
        <x:f>IF(AND(AK$6&gt;'Cover'!$C$37,AK19&lt;0),1,0)</x:f>
        <x:v>0</x:v>
      </x:c>
      <x:c r="AL26" s="22" t="n">
        <x:f>IF(AND(AL$6&gt;'Cover'!$C$37,AL19&lt;0),1,0)</x:f>
        <x:v>0</x:v>
      </x:c>
      <x:c r="AM26" s="22" t="n">
        <x:f>IF(AND(AM$6&gt;'Cover'!$C$37,AM19&lt;0),1,0)</x:f>
        <x:v>0</x:v>
      </x:c>
      <x:c r="AN26" s="22" t="n">
        <x:f>IF(AND(AN$6&gt;'Cover'!$C$37,AN19&lt;0),1,0)</x:f>
        <x:v>0</x:v>
      </x:c>
      <x:c r="AO26" s="22" t="n">
        <x:f>IF(AND(AO$6&gt;'Cover'!$C$37,AO19&lt;0),1,0)</x:f>
        <x:v>0</x:v>
      </x:c>
      <x:c r="AP26" s="22" t="n">
        <x:f>IF(AND(AP$6&gt;'Cover'!$C$37,AP19&lt;0),1,0)</x:f>
        <x:v>0</x:v>
      </x:c>
      <x:c r="AQ26" s="22" t="n">
        <x:f>IF(AND(AQ$6&gt;'Cover'!$C$37,AQ19&lt;0),1,0)</x:f>
        <x:v>0</x:v>
      </x:c>
      <x:c r="AR26" s="22" t="n">
        <x:f>IF(AND(AR$6&gt;'Cover'!$C$37,AR19&lt;0),1,0)</x:f>
        <x:v>0</x:v>
      </x:c>
      <x:c r="AS26" s="22" t="n">
        <x:f>IF(AND(AS$6&gt;'Cover'!$C$37,AS19&lt;0),1,0)</x:f>
        <x:v>0</x:v>
      </x:c>
      <x:c r="AT26" s="22" t="n">
        <x:f>IF(AND(AT$6&gt;'Cover'!$C$37,AT19&lt;0),1,0)</x:f>
        <x:v>0</x:v>
      </x:c>
      <x:c r="AU26" s="22" t="n">
        <x:f>IF(AND(AU$6&gt;'Cover'!$C$37,AU19&lt;0),1,0)</x:f>
        <x:v>0</x:v>
      </x:c>
      <x:c r="AV26" s="22" t="n">
        <x:f>IF(AND(AV$6&gt;'Cover'!$C$37,AV19&lt;0),1,0)</x:f>
        <x:v>0</x:v>
      </x:c>
      <x:c r="AW26" s="22" t="n">
        <x:f>IF(AND(AW$6&gt;'Cover'!$C$37,AW19&lt;0),1,0)</x:f>
        <x:v>0</x:v>
      </x:c>
      <x:c r="AX26" s="22" t="n">
        <x:f>IF(AND(AX$6&gt;'Cover'!$C$37,AX19&lt;0),1,0)</x:f>
        <x:v>0</x:v>
      </x:c>
      <x:c r="AY26" s="22" t="n">
        <x:f>IF(AND(AY$6&gt;'Cover'!$C$37,AY19&lt;0),1,0)</x:f>
        <x:v>0</x:v>
      </x:c>
      <x:c r="AZ26" s="22" t="n">
        <x:f>IF(AND(AZ$6&gt;'Cover'!$C$37,AZ19&lt;0),1,0)</x:f>
        <x:v>0</x:v>
      </x:c>
      <x:c r="BA26" s="22" t="n">
        <x:f>IF(AND(BA$6&gt;'Cover'!$C$37,BA19&lt;0),1,0)</x:f>
        <x:v>0</x:v>
      </x:c>
      <x:c r="BB26" s="22" t="n">
        <x:f>IF(AND(BB$6&gt;'Cover'!$C$37,BB19&lt;0),1,0)</x:f>
        <x:v>0</x:v>
      </x:c>
      <x:c r="BC26" s="22" t="n">
        <x:f>IF(AND(BC$6&gt;'Cover'!$C$37,BC19&lt;0),1,0)</x:f>
        <x:v>0</x:v>
      </x:c>
      <x:c r="BD26" s="22" t="n">
        <x:f>IF(AND(BD$6&gt;'Cover'!$C$37,BD19&lt;0),1,0)</x:f>
        <x:v>0</x:v>
      </x:c>
      <x:c r="BE26" s="22" t="n">
        <x:f>IF(AND(BE$6&gt;'Cover'!$C$37,BE19&lt;0),1,0)</x:f>
        <x:v>0</x:v>
      </x:c>
      <x:c r="BF26" s="22" t="n">
        <x:f>IF(AND(BF$6&gt;'Cover'!$C$37,BF19&lt;0),1,0)</x:f>
        <x:v>0</x:v>
      </x:c>
      <x:c r="BG26" s="22" t="n">
        <x:f>IF(AND(BG$6&gt;'Cover'!$C$37,BG19&lt;0),1,0)</x:f>
        <x:v>0</x:v>
      </x:c>
      <x:c r="BH26" s="22" t="n">
        <x:f>IF(AND(BH$6&gt;'Cover'!$C$37,BH19&lt;0),1,0)</x:f>
        <x:v>0</x:v>
      </x:c>
      <x:c r="BI26" s="22" t="n">
        <x:f>IF(AND(BI$6&gt;'Cover'!$C$37,BI19&lt;0),1,0)</x:f>
        <x:v>0</x:v>
      </x:c>
      <x:c r="BJ26" s="22" t="n">
        <x:f>IF(AND(BJ$6&gt;'Cover'!$C$37,BJ19&lt;0),1,0)</x:f>
        <x:v>0</x:v>
      </x:c>
      <x:c r="BK26" s="22" t="n">
        <x:f>IF(AND(BK$6&gt;'Cover'!$C$37,BK19&lt;0),1,0)</x:f>
        <x:v>0</x:v>
      </x:c>
      <x:c r="BL26" s="22" t="n">
        <x:f>IF(AND(BL$6&gt;'Cover'!$C$37,BL19&lt;0),1,0)</x:f>
        <x:v>0</x:v>
      </x:c>
      <x:c r="BM26" s="22" t="n">
        <x:f>IF(AND(BM$6&gt;'Cover'!$C$37,BM19&lt;0),1,0)</x:f>
        <x:v>0</x:v>
      </x:c>
      <x:c r="BN26" s="22" t="n">
        <x:f>IF(AND(BN$6&gt;'Cover'!$C$37,BN19&lt;0),1,0)</x:f>
        <x:v>0</x:v>
      </x:c>
      <x:c r="BO26" s="22" t="n">
        <x:f>IF(AND(BO$6&gt;'Cover'!$C$37,BO19&lt;0),1,0)</x:f>
        <x:v>0</x:v>
      </x:c>
    </x:row>
    <x:row r="27" ht="42" customHeight="1">
      <x:c r="A27" s="3" t="str">
        <x:v>BUFFER_BREACH</x:v>
      </x:c>
      <x:c r="B27" s="3" t="str">
        <x:v>Future month-end buffer breach</x:v>
      </x:c>
      <x:c r="C27" s="3" t="str">
        <x:v>flag</x:v>
      </x:c>
      <x:c r="D27" s="3" t="str">
        <x:v>MAX</x:v>
      </x:c>
      <x:c r="E27" s="6" t="n">
        <x:f>MAX(H27:BO27)</x:f>
        <x:v>1</x:v>
      </x:c>
      <x:c r="F27" s="3" t="str"/>
      <x:c r="G27" s="2"/>
      <x:c r="H27" s="22" t="n">
        <x:f>IF(AND(H$6&gt;'Cover'!$C$37,H19&lt;H21),1,0)</x:f>
        <x:v>0</x:v>
      </x:c>
      <x:c r="I27" s="22" t="n">
        <x:f>IF(AND(I$6&gt;'Cover'!$C$37,I19&lt;I21),1,0)</x:f>
        <x:v>0</x:v>
      </x:c>
      <x:c r="J27" s="22" t="n">
        <x:f>IF(AND(J$6&gt;'Cover'!$C$37,J19&lt;J21),1,0)</x:f>
        <x:v>0</x:v>
      </x:c>
      <x:c r="K27" s="22" t="n">
        <x:f>IF(AND(K$6&gt;'Cover'!$C$37,K19&lt;K21),1,0)</x:f>
        <x:v>0</x:v>
      </x:c>
      <x:c r="L27" s="22" t="n">
        <x:f>IF(AND(L$6&gt;'Cover'!$C$37,L19&lt;L21),1,0)</x:f>
        <x:v>0</x:v>
      </x:c>
      <x:c r="M27" s="22" t="n">
        <x:f>IF(AND(M$6&gt;'Cover'!$C$37,M19&lt;M21),1,0)</x:f>
        <x:v>0</x:v>
      </x:c>
      <x:c r="N27" s="22" t="n">
        <x:f>IF(AND(N$6&gt;'Cover'!$C$37,N19&lt;N21),1,0)</x:f>
        <x:v>1</x:v>
      </x:c>
      <x:c r="O27" s="22" t="n">
        <x:f>IF(AND(O$6&gt;'Cover'!$C$37,O19&lt;O21),1,0)</x:f>
        <x:v>0</x:v>
      </x:c>
      <x:c r="P27" s="22" t="n">
        <x:f>IF(AND(P$6&gt;'Cover'!$C$37,P19&lt;P21),1,0)</x:f>
        <x:v>0</x:v>
      </x:c>
      <x:c r="Q27" s="22" t="n">
        <x:f>IF(AND(Q$6&gt;'Cover'!$C$37,Q19&lt;Q21),1,0)</x:f>
        <x:v>0</x:v>
      </x:c>
      <x:c r="R27" s="22" t="n">
        <x:f>IF(AND(R$6&gt;'Cover'!$C$37,R19&lt;R21),1,0)</x:f>
        <x:v>0</x:v>
      </x:c>
      <x:c r="S27" s="22" t="n">
        <x:f>IF(AND(S$6&gt;'Cover'!$C$37,S19&lt;S21),1,0)</x:f>
        <x:v>0</x:v>
      </x:c>
      <x:c r="T27" s="22" t="n">
        <x:f>IF(AND(T$6&gt;'Cover'!$C$37,T19&lt;T21),1,0)</x:f>
        <x:v>0</x:v>
      </x:c>
      <x:c r="U27" s="22" t="n">
        <x:f>IF(AND(U$6&gt;'Cover'!$C$37,U19&lt;U21),1,0)</x:f>
        <x:v>0</x:v>
      </x:c>
      <x:c r="V27" s="22" t="n">
        <x:f>IF(AND(V$6&gt;'Cover'!$C$37,V19&lt;V21),1,0)</x:f>
        <x:v>0</x:v>
      </x:c>
      <x:c r="W27" s="22" t="n">
        <x:f>IF(AND(W$6&gt;'Cover'!$C$37,W19&lt;W21),1,0)</x:f>
        <x:v>0</x:v>
      </x:c>
      <x:c r="X27" s="22" t="n">
        <x:f>IF(AND(X$6&gt;'Cover'!$C$37,X19&lt;X21),1,0)</x:f>
        <x:v>0</x:v>
      </x:c>
      <x:c r="Y27" s="22" t="n">
        <x:f>IF(AND(Y$6&gt;'Cover'!$C$37,Y19&lt;Y21),1,0)</x:f>
        <x:v>0</x:v>
      </x:c>
      <x:c r="Z27" s="22" t="n">
        <x:f>IF(AND(Z$6&gt;'Cover'!$C$37,Z19&lt;Z21),1,0)</x:f>
        <x:v>0</x:v>
      </x:c>
      <x:c r="AA27" s="22" t="n">
        <x:f>IF(AND(AA$6&gt;'Cover'!$C$37,AA19&lt;AA21),1,0)</x:f>
        <x:v>0</x:v>
      </x:c>
      <x:c r="AB27" s="22" t="n">
        <x:f>IF(AND(AB$6&gt;'Cover'!$C$37,AB19&lt;AB21),1,0)</x:f>
        <x:v>0</x:v>
      </x:c>
      <x:c r="AC27" s="22" t="n">
        <x:f>IF(AND(AC$6&gt;'Cover'!$C$37,AC19&lt;AC21),1,0)</x:f>
        <x:v>0</x:v>
      </x:c>
      <x:c r="AD27" s="22" t="n">
        <x:f>IF(AND(AD$6&gt;'Cover'!$C$37,AD19&lt;AD21),1,0)</x:f>
        <x:v>0</x:v>
      </x:c>
      <x:c r="AE27" s="22" t="n">
        <x:f>IF(AND(AE$6&gt;'Cover'!$C$37,AE19&lt;AE21),1,0)</x:f>
        <x:v>0</x:v>
      </x:c>
      <x:c r="AF27" s="22" t="n">
        <x:f>IF(AND(AF$6&gt;'Cover'!$C$37,AF19&lt;AF21),1,0)</x:f>
        <x:v>0</x:v>
      </x:c>
      <x:c r="AG27" s="22" t="n">
        <x:f>IF(AND(AG$6&gt;'Cover'!$C$37,AG19&lt;AG21),1,0)</x:f>
        <x:v>0</x:v>
      </x:c>
      <x:c r="AH27" s="22" t="n">
        <x:f>IF(AND(AH$6&gt;'Cover'!$C$37,AH19&lt;AH21),1,0)</x:f>
        <x:v>0</x:v>
      </x:c>
      <x:c r="AI27" s="22" t="n">
        <x:f>IF(AND(AI$6&gt;'Cover'!$C$37,AI19&lt;AI21),1,0)</x:f>
        <x:v>0</x:v>
      </x:c>
      <x:c r="AJ27" s="22" t="n">
        <x:f>IF(AND(AJ$6&gt;'Cover'!$C$37,AJ19&lt;AJ21),1,0)</x:f>
        <x:v>0</x:v>
      </x:c>
      <x:c r="AK27" s="22" t="n">
        <x:f>IF(AND(AK$6&gt;'Cover'!$C$37,AK19&lt;AK21),1,0)</x:f>
        <x:v>0</x:v>
      </x:c>
      <x:c r="AL27" s="22" t="n">
        <x:f>IF(AND(AL$6&gt;'Cover'!$C$37,AL19&lt;AL21),1,0)</x:f>
        <x:v>0</x:v>
      </x:c>
      <x:c r="AM27" s="22" t="n">
        <x:f>IF(AND(AM$6&gt;'Cover'!$C$37,AM19&lt;AM21),1,0)</x:f>
        <x:v>0</x:v>
      </x:c>
      <x:c r="AN27" s="22" t="n">
        <x:f>IF(AND(AN$6&gt;'Cover'!$C$37,AN19&lt;AN21),1,0)</x:f>
        <x:v>0</x:v>
      </x:c>
      <x:c r="AO27" s="22" t="n">
        <x:f>IF(AND(AO$6&gt;'Cover'!$C$37,AO19&lt;AO21),1,0)</x:f>
        <x:v>0</x:v>
      </x:c>
      <x:c r="AP27" s="22" t="n">
        <x:f>IF(AND(AP$6&gt;'Cover'!$C$37,AP19&lt;AP21),1,0)</x:f>
        <x:v>0</x:v>
      </x:c>
      <x:c r="AQ27" s="22" t="n">
        <x:f>IF(AND(AQ$6&gt;'Cover'!$C$37,AQ19&lt;AQ21),1,0)</x:f>
        <x:v>0</x:v>
      </x:c>
      <x:c r="AR27" s="22" t="n">
        <x:f>IF(AND(AR$6&gt;'Cover'!$C$37,AR19&lt;AR21),1,0)</x:f>
        <x:v>0</x:v>
      </x:c>
      <x:c r="AS27" s="22" t="n">
        <x:f>IF(AND(AS$6&gt;'Cover'!$C$37,AS19&lt;AS21),1,0)</x:f>
        <x:v>0</x:v>
      </x:c>
      <x:c r="AT27" s="22" t="n">
        <x:f>IF(AND(AT$6&gt;'Cover'!$C$37,AT19&lt;AT21),1,0)</x:f>
        <x:v>0</x:v>
      </x:c>
      <x:c r="AU27" s="22" t="n">
        <x:f>IF(AND(AU$6&gt;'Cover'!$C$37,AU19&lt;AU21),1,0)</x:f>
        <x:v>0</x:v>
      </x:c>
      <x:c r="AV27" s="22" t="n">
        <x:f>IF(AND(AV$6&gt;'Cover'!$C$37,AV19&lt;AV21),1,0)</x:f>
        <x:v>0</x:v>
      </x:c>
      <x:c r="AW27" s="22" t="n">
        <x:f>IF(AND(AW$6&gt;'Cover'!$C$37,AW19&lt;AW21),1,0)</x:f>
        <x:v>0</x:v>
      </x:c>
      <x:c r="AX27" s="22" t="n">
        <x:f>IF(AND(AX$6&gt;'Cover'!$C$37,AX19&lt;AX21),1,0)</x:f>
        <x:v>0</x:v>
      </x:c>
      <x:c r="AY27" s="22" t="n">
        <x:f>IF(AND(AY$6&gt;'Cover'!$C$37,AY19&lt;AY21),1,0)</x:f>
        <x:v>0</x:v>
      </x:c>
      <x:c r="AZ27" s="22" t="n">
        <x:f>IF(AND(AZ$6&gt;'Cover'!$C$37,AZ19&lt;AZ21),1,0)</x:f>
        <x:v>0</x:v>
      </x:c>
      <x:c r="BA27" s="22" t="n">
        <x:f>IF(AND(BA$6&gt;'Cover'!$C$37,BA19&lt;BA21),1,0)</x:f>
        <x:v>0</x:v>
      </x:c>
      <x:c r="BB27" s="22" t="n">
        <x:f>IF(AND(BB$6&gt;'Cover'!$C$37,BB19&lt;BB21),1,0)</x:f>
        <x:v>0</x:v>
      </x:c>
      <x:c r="BC27" s="22" t="n">
        <x:f>IF(AND(BC$6&gt;'Cover'!$C$37,BC19&lt;BC21),1,0)</x:f>
        <x:v>0</x:v>
      </x:c>
      <x:c r="BD27" s="22" t="n">
        <x:f>IF(AND(BD$6&gt;'Cover'!$C$37,BD19&lt;BD21),1,0)</x:f>
        <x:v>0</x:v>
      </x:c>
      <x:c r="BE27" s="22" t="n">
        <x:f>IF(AND(BE$6&gt;'Cover'!$C$37,BE19&lt;BE21),1,0)</x:f>
        <x:v>0</x:v>
      </x:c>
      <x:c r="BF27" s="22" t="n">
        <x:f>IF(AND(BF$6&gt;'Cover'!$C$37,BF19&lt;BF21),1,0)</x:f>
        <x:v>0</x:v>
      </x:c>
      <x:c r="BG27" s="22" t="n">
        <x:f>IF(AND(BG$6&gt;'Cover'!$C$37,BG19&lt;BG21),1,0)</x:f>
        <x:v>0</x:v>
      </x:c>
      <x:c r="BH27" s="22" t="n">
        <x:f>IF(AND(BH$6&gt;'Cover'!$C$37,BH19&lt;BH21),1,0)</x:f>
        <x:v>0</x:v>
      </x:c>
      <x:c r="BI27" s="22" t="n">
        <x:f>IF(AND(BI$6&gt;'Cover'!$C$37,BI19&lt;BI21),1,0)</x:f>
        <x:v>0</x:v>
      </x:c>
      <x:c r="BJ27" s="22" t="n">
        <x:f>IF(AND(BJ$6&gt;'Cover'!$C$37,BJ19&lt;BJ21),1,0)</x:f>
        <x:v>0</x:v>
      </x:c>
      <x:c r="BK27" s="22" t="n">
        <x:f>IF(AND(BK$6&gt;'Cover'!$C$37,BK19&lt;BK21),1,0)</x:f>
        <x:v>0</x:v>
      </x:c>
      <x:c r="BL27" s="22" t="n">
        <x:f>IF(AND(BL$6&gt;'Cover'!$C$37,BL19&lt;BL21),1,0)</x:f>
        <x:v>0</x:v>
      </x:c>
      <x:c r="BM27" s="22" t="n">
        <x:f>IF(AND(BM$6&gt;'Cover'!$C$37,BM19&lt;BM21),1,0)</x:f>
        <x:v>0</x:v>
      </x:c>
      <x:c r="BN27" s="22" t="n">
        <x:f>IF(AND(BN$6&gt;'Cover'!$C$37,BN19&lt;BN21),1,0)</x:f>
        <x:v>0</x:v>
      </x:c>
      <x:c r="BO27" s="22" t="n">
        <x:f>IF(AND(BO$6&gt;'Cover'!$C$37,BO19&lt;BO21),1,0)</x:f>
        <x:v>0</x:v>
      </x:c>
    </x:row>
    <x:row r="28" ht="42" customHeight="1">
      <x:c r="A28" s="3" t="str">
        <x:v>PRUDENTIAL</x:v>
      </x:c>
      <x:c r="B28" s="3" t="str">
        <x:v>Future month-end prudential shortfall</x:v>
      </x:c>
      <x:c r="C28" s="3" t="str">
        <x:v>flag</x:v>
      </x:c>
      <x:c r="D28" s="3" t="str">
        <x:v>MAX</x:v>
      </x:c>
      <x:c r="E28" s="6" t="n">
        <x:f>MAX(H28:BO28)</x:f>
        <x:v>0</x:v>
      </x:c>
      <x:c r="F28" s="3" t="str"/>
      <x:c r="G28" s="2"/>
      <x:c r="H28" s="22" t="n">
        <x:f>IF(AND(H$6&gt;'Cover'!$C$37,AND(H$6&gt;='Parameters'!$E$11,H22&lt;H23)),1,0)</x:f>
        <x:v>0</x:v>
      </x:c>
      <x:c r="I28" s="22" t="n">
        <x:f>IF(AND(I$6&gt;'Cover'!$C$37,AND(I$6&gt;='Parameters'!$E$11,I22&lt;I23)),1,0)</x:f>
        <x:v>0</x:v>
      </x:c>
      <x:c r="J28" s="22" t="n">
        <x:f>IF(AND(J$6&gt;'Cover'!$C$37,AND(J$6&gt;='Parameters'!$E$11,J22&lt;J23)),1,0)</x:f>
        <x:v>0</x:v>
      </x:c>
      <x:c r="K28" s="22" t="n">
        <x:f>IF(AND(K$6&gt;'Cover'!$C$37,AND(K$6&gt;='Parameters'!$E$11,K22&lt;K23)),1,0)</x:f>
        <x:v>0</x:v>
      </x:c>
      <x:c r="L28" s="22" t="n">
        <x:f>IF(AND(L$6&gt;'Cover'!$C$37,AND(L$6&gt;='Parameters'!$E$11,L22&lt;L23)),1,0)</x:f>
        <x:v>0</x:v>
      </x:c>
      <x:c r="M28" s="22" t="n">
        <x:f>IF(AND(M$6&gt;'Cover'!$C$37,AND(M$6&gt;='Parameters'!$E$11,M22&lt;M23)),1,0)</x:f>
        <x:v>0</x:v>
      </x:c>
      <x:c r="N28" s="22" t="n">
        <x:f>IF(AND(N$6&gt;'Cover'!$C$37,AND(N$6&gt;='Parameters'!$E$11,N22&lt;N23)),1,0)</x:f>
        <x:v>0</x:v>
      </x:c>
      <x:c r="O28" s="22" t="n">
        <x:f>IF(AND(O$6&gt;'Cover'!$C$37,AND(O$6&gt;='Parameters'!$E$11,O22&lt;O23)),1,0)</x:f>
        <x:v>0</x:v>
      </x:c>
      <x:c r="P28" s="22" t="n">
        <x:f>IF(AND(P$6&gt;'Cover'!$C$37,AND(P$6&gt;='Parameters'!$E$11,P22&lt;P23)),1,0)</x:f>
        <x:v>0</x:v>
      </x:c>
      <x:c r="Q28" s="22" t="n">
        <x:f>IF(AND(Q$6&gt;'Cover'!$C$37,AND(Q$6&gt;='Parameters'!$E$11,Q22&lt;Q23)),1,0)</x:f>
        <x:v>0</x:v>
      </x:c>
      <x:c r="R28" s="22" t="n">
        <x:f>IF(AND(R$6&gt;'Cover'!$C$37,AND(R$6&gt;='Parameters'!$E$11,R22&lt;R23)),1,0)</x:f>
        <x:v>0</x:v>
      </x:c>
      <x:c r="S28" s="22" t="n">
        <x:f>IF(AND(S$6&gt;'Cover'!$C$37,AND(S$6&gt;='Parameters'!$E$11,S22&lt;S23)),1,0)</x:f>
        <x:v>0</x:v>
      </x:c>
      <x:c r="T28" s="22" t="n">
        <x:f>IF(AND(T$6&gt;'Cover'!$C$37,AND(T$6&gt;='Parameters'!$E$11,T22&lt;T23)),1,0)</x:f>
        <x:v>0</x:v>
      </x:c>
      <x:c r="U28" s="22" t="n">
        <x:f>IF(AND(U$6&gt;'Cover'!$C$37,AND(U$6&gt;='Parameters'!$E$11,U22&lt;U23)),1,0)</x:f>
        <x:v>0</x:v>
      </x:c>
      <x:c r="V28" s="22" t="n">
        <x:f>IF(AND(V$6&gt;'Cover'!$C$37,AND(V$6&gt;='Parameters'!$E$11,V22&lt;V23)),1,0)</x:f>
        <x:v>0</x:v>
      </x:c>
      <x:c r="W28" s="22" t="n">
        <x:f>IF(AND(W$6&gt;'Cover'!$C$37,AND(W$6&gt;='Parameters'!$E$11,W22&lt;W23)),1,0)</x:f>
        <x:v>0</x:v>
      </x:c>
      <x:c r="X28" s="22" t="n">
        <x:f>IF(AND(X$6&gt;'Cover'!$C$37,AND(X$6&gt;='Parameters'!$E$11,X22&lt;X23)),1,0)</x:f>
        <x:v>0</x:v>
      </x:c>
      <x:c r="Y28" s="22" t="n">
        <x:f>IF(AND(Y$6&gt;'Cover'!$C$37,AND(Y$6&gt;='Parameters'!$E$11,Y22&lt;Y23)),1,0)</x:f>
        <x:v>0</x:v>
      </x:c>
      <x:c r="Z28" s="22" t="n">
        <x:f>IF(AND(Z$6&gt;'Cover'!$C$37,AND(Z$6&gt;='Parameters'!$E$11,Z22&lt;Z23)),1,0)</x:f>
        <x:v>0</x:v>
      </x:c>
      <x:c r="AA28" s="22" t="n">
        <x:f>IF(AND(AA$6&gt;'Cover'!$C$37,AND(AA$6&gt;='Parameters'!$E$11,AA22&lt;AA23)),1,0)</x:f>
        <x:v>0</x:v>
      </x:c>
      <x:c r="AB28" s="22" t="n">
        <x:f>IF(AND(AB$6&gt;'Cover'!$C$37,AND(AB$6&gt;='Parameters'!$E$11,AB22&lt;AB23)),1,0)</x:f>
        <x:v>0</x:v>
      </x:c>
      <x:c r="AC28" s="22" t="n">
        <x:f>IF(AND(AC$6&gt;'Cover'!$C$37,AND(AC$6&gt;='Parameters'!$E$11,AC22&lt;AC23)),1,0)</x:f>
        <x:v>0</x:v>
      </x:c>
      <x:c r="AD28" s="22" t="n">
        <x:f>IF(AND(AD$6&gt;'Cover'!$C$37,AND(AD$6&gt;='Parameters'!$E$11,AD22&lt;AD23)),1,0)</x:f>
        <x:v>0</x:v>
      </x:c>
      <x:c r="AE28" s="22" t="n">
        <x:f>IF(AND(AE$6&gt;'Cover'!$C$37,AND(AE$6&gt;='Parameters'!$E$11,AE22&lt;AE23)),1,0)</x:f>
        <x:v>0</x:v>
      </x:c>
      <x:c r="AF28" s="22" t="n">
        <x:f>IF(AND(AF$6&gt;'Cover'!$C$37,AND(AF$6&gt;='Parameters'!$E$11,AF22&lt;AF23)),1,0)</x:f>
        <x:v>0</x:v>
      </x:c>
      <x:c r="AG28" s="22" t="n">
        <x:f>IF(AND(AG$6&gt;'Cover'!$C$37,AND(AG$6&gt;='Parameters'!$E$11,AG22&lt;AG23)),1,0)</x:f>
        <x:v>0</x:v>
      </x:c>
      <x:c r="AH28" s="22" t="n">
        <x:f>IF(AND(AH$6&gt;'Cover'!$C$37,AND(AH$6&gt;='Parameters'!$E$11,AH22&lt;AH23)),1,0)</x:f>
        <x:v>0</x:v>
      </x:c>
      <x:c r="AI28" s="22" t="n">
        <x:f>IF(AND(AI$6&gt;'Cover'!$C$37,AND(AI$6&gt;='Parameters'!$E$11,AI22&lt;AI23)),1,0)</x:f>
        <x:v>0</x:v>
      </x:c>
      <x:c r="AJ28" s="22" t="n">
        <x:f>IF(AND(AJ$6&gt;'Cover'!$C$37,AND(AJ$6&gt;='Parameters'!$E$11,AJ22&lt;AJ23)),1,0)</x:f>
        <x:v>0</x:v>
      </x:c>
      <x:c r="AK28" s="22" t="n">
        <x:f>IF(AND(AK$6&gt;'Cover'!$C$37,AND(AK$6&gt;='Parameters'!$E$11,AK22&lt;AK23)),1,0)</x:f>
        <x:v>0</x:v>
      </x:c>
      <x:c r="AL28" s="22" t="n">
        <x:f>IF(AND(AL$6&gt;'Cover'!$C$37,AND(AL$6&gt;='Parameters'!$E$11,AL22&lt;AL23)),1,0)</x:f>
        <x:v>0</x:v>
      </x:c>
      <x:c r="AM28" s="22" t="n">
        <x:f>IF(AND(AM$6&gt;'Cover'!$C$37,AND(AM$6&gt;='Parameters'!$E$11,AM22&lt;AM23)),1,0)</x:f>
        <x:v>0</x:v>
      </x:c>
      <x:c r="AN28" s="22" t="n">
        <x:f>IF(AND(AN$6&gt;'Cover'!$C$37,AND(AN$6&gt;='Parameters'!$E$11,AN22&lt;AN23)),1,0)</x:f>
        <x:v>0</x:v>
      </x:c>
      <x:c r="AO28" s="22" t="n">
        <x:f>IF(AND(AO$6&gt;'Cover'!$C$37,AND(AO$6&gt;='Parameters'!$E$11,AO22&lt;AO23)),1,0)</x:f>
        <x:v>0</x:v>
      </x:c>
      <x:c r="AP28" s="22" t="n">
        <x:f>IF(AND(AP$6&gt;'Cover'!$C$37,AND(AP$6&gt;='Parameters'!$E$11,AP22&lt;AP23)),1,0)</x:f>
        <x:v>0</x:v>
      </x:c>
      <x:c r="AQ28" s="22" t="n">
        <x:f>IF(AND(AQ$6&gt;'Cover'!$C$37,AND(AQ$6&gt;='Parameters'!$E$11,AQ22&lt;AQ23)),1,0)</x:f>
        <x:v>0</x:v>
      </x:c>
      <x:c r="AR28" s="22" t="n">
        <x:f>IF(AND(AR$6&gt;'Cover'!$C$37,AND(AR$6&gt;='Parameters'!$E$11,AR22&lt;AR23)),1,0)</x:f>
        <x:v>0</x:v>
      </x:c>
      <x:c r="AS28" s="22" t="n">
        <x:f>IF(AND(AS$6&gt;'Cover'!$C$37,AND(AS$6&gt;='Parameters'!$E$11,AS22&lt;AS23)),1,0)</x:f>
        <x:v>0</x:v>
      </x:c>
      <x:c r="AT28" s="22" t="n">
        <x:f>IF(AND(AT$6&gt;'Cover'!$C$37,AND(AT$6&gt;='Parameters'!$E$11,AT22&lt;AT23)),1,0)</x:f>
        <x:v>0</x:v>
      </x:c>
      <x:c r="AU28" s="22" t="n">
        <x:f>IF(AND(AU$6&gt;'Cover'!$C$37,AND(AU$6&gt;='Parameters'!$E$11,AU22&lt;AU23)),1,0)</x:f>
        <x:v>0</x:v>
      </x:c>
      <x:c r="AV28" s="22" t="n">
        <x:f>IF(AND(AV$6&gt;'Cover'!$C$37,AND(AV$6&gt;='Parameters'!$E$11,AV22&lt;AV23)),1,0)</x:f>
        <x:v>0</x:v>
      </x:c>
      <x:c r="AW28" s="22" t="n">
        <x:f>IF(AND(AW$6&gt;'Cover'!$C$37,AND(AW$6&gt;='Parameters'!$E$11,AW22&lt;AW23)),1,0)</x:f>
        <x:v>0</x:v>
      </x:c>
      <x:c r="AX28" s="22" t="n">
        <x:f>IF(AND(AX$6&gt;'Cover'!$C$37,AND(AX$6&gt;='Parameters'!$E$11,AX22&lt;AX23)),1,0)</x:f>
        <x:v>0</x:v>
      </x:c>
      <x:c r="AY28" s="22" t="n">
        <x:f>IF(AND(AY$6&gt;'Cover'!$C$37,AND(AY$6&gt;='Parameters'!$E$11,AY22&lt;AY23)),1,0)</x:f>
        <x:v>0</x:v>
      </x:c>
      <x:c r="AZ28" s="22" t="n">
        <x:f>IF(AND(AZ$6&gt;'Cover'!$C$37,AND(AZ$6&gt;='Parameters'!$E$11,AZ22&lt;AZ23)),1,0)</x:f>
        <x:v>0</x:v>
      </x:c>
      <x:c r="BA28" s="22" t="n">
        <x:f>IF(AND(BA$6&gt;'Cover'!$C$37,AND(BA$6&gt;='Parameters'!$E$11,BA22&lt;BA23)),1,0)</x:f>
        <x:v>0</x:v>
      </x:c>
      <x:c r="BB28" s="22" t="n">
        <x:f>IF(AND(BB$6&gt;'Cover'!$C$37,AND(BB$6&gt;='Parameters'!$E$11,BB22&lt;BB23)),1,0)</x:f>
        <x:v>0</x:v>
      </x:c>
      <x:c r="BC28" s="22" t="n">
        <x:f>IF(AND(BC$6&gt;'Cover'!$C$37,AND(BC$6&gt;='Parameters'!$E$11,BC22&lt;BC23)),1,0)</x:f>
        <x:v>0</x:v>
      </x:c>
      <x:c r="BD28" s="22" t="n">
        <x:f>IF(AND(BD$6&gt;'Cover'!$C$37,AND(BD$6&gt;='Parameters'!$E$11,BD22&lt;BD23)),1,0)</x:f>
        <x:v>0</x:v>
      </x:c>
      <x:c r="BE28" s="22" t="n">
        <x:f>IF(AND(BE$6&gt;'Cover'!$C$37,AND(BE$6&gt;='Parameters'!$E$11,BE22&lt;BE23)),1,0)</x:f>
        <x:v>0</x:v>
      </x:c>
      <x:c r="BF28" s="22" t="n">
        <x:f>IF(AND(BF$6&gt;'Cover'!$C$37,AND(BF$6&gt;='Parameters'!$E$11,BF22&lt;BF23)),1,0)</x:f>
        <x:v>0</x:v>
      </x:c>
      <x:c r="BG28" s="22" t="n">
        <x:f>IF(AND(BG$6&gt;'Cover'!$C$37,AND(BG$6&gt;='Parameters'!$E$11,BG22&lt;BG23)),1,0)</x:f>
        <x:v>0</x:v>
      </x:c>
      <x:c r="BH28" s="22" t="n">
        <x:f>IF(AND(BH$6&gt;'Cover'!$C$37,AND(BH$6&gt;='Parameters'!$E$11,BH22&lt;BH23)),1,0)</x:f>
        <x:v>0</x:v>
      </x:c>
      <x:c r="BI28" s="22" t="n">
        <x:f>IF(AND(BI$6&gt;'Cover'!$C$37,AND(BI$6&gt;='Parameters'!$E$11,BI22&lt;BI23)),1,0)</x:f>
        <x:v>0</x:v>
      </x:c>
      <x:c r="BJ28" s="22" t="n">
        <x:f>IF(AND(BJ$6&gt;'Cover'!$C$37,AND(BJ$6&gt;='Parameters'!$E$11,BJ22&lt;BJ23)),1,0)</x:f>
        <x:v>0</x:v>
      </x:c>
      <x:c r="BK28" s="22" t="n">
        <x:f>IF(AND(BK$6&gt;'Cover'!$C$37,AND(BK$6&gt;='Parameters'!$E$11,BK22&lt;BK23)),1,0)</x:f>
        <x:v>0</x:v>
      </x:c>
      <x:c r="BL28" s="22" t="n">
        <x:f>IF(AND(BL$6&gt;'Cover'!$C$37,AND(BL$6&gt;='Parameters'!$E$11,BL22&lt;BL23)),1,0)</x:f>
        <x:v>0</x:v>
      </x:c>
      <x:c r="BM28" s="22" t="n">
        <x:f>IF(AND(BM$6&gt;'Cover'!$C$37,AND(BM$6&gt;='Parameters'!$E$11,BM22&lt;BM23)),1,0)</x:f>
        <x:v>0</x:v>
      </x:c>
      <x:c r="BN28" s="22" t="n">
        <x:f>IF(AND(BN$6&gt;'Cover'!$C$37,AND(BN$6&gt;='Parameters'!$E$11,BN22&lt;BN23)),1,0)</x:f>
        <x:v>0</x:v>
      </x:c>
      <x:c r="BO28" s="22" t="n">
        <x:f>IF(AND(BO$6&gt;'Cover'!$C$37,AND(BO$6&gt;='Parameters'!$E$11,BO22&lt;BO23)),1,0)</x:f>
        <x:v>0</x:v>
      </x:c>
    </x:row>
    <x:row r="29" ht="48" customHeight="1">
      <x:c r="A29" s="3" t="str">
        <x:v>EVENT_CASH</x:v>
      </x:c>
      <x:c r="B29" s="3" t="str">
        <x:v>Minimum cash at funding checkpoints</x:v>
      </x:c>
      <x:c r="C29" s="3" t="str">
        <x:v>EUR</x:v>
      </x:c>
      <x:c r="D29" s="3" t="str">
        <x:v>END</x:v>
      </x:c>
      <x:c r="E29" s="19" t="n">
        <x:f>BO29</x:f>
        <x:v>6444983.995433731</x:v>
      </x:c>
      <x:c r="F29" s="3" t="str">
        <x:v>Lowest cash at the D10 checkpoints of the funding events in the plan: OPEN, INITIAL_P01, INITIAL_P02, NOTE, CONVERSION, SEED, SEED_FEE, A, A_FEE</x:v>
      </x:c>
      <x:c r="G29" s="2"/>
      <x:c r="H29" s="20" t="n">
        <x:f>MIN('D10_LE'!H155,'D10_LE'!H163,'D10_LE'!H171,'D10_LE'!H179,'D10_LE'!H187,'D10_LE'!H195,'D10_LE'!H203,'D10_LE'!H211,'D10_LE'!H219)</x:f>
        <x:v>0</x:v>
      </x:c>
      <x:c r="I29" s="20" t="n">
        <x:f>MIN('D10_LE'!I155,'D10_LE'!I163,'D10_LE'!I171,'D10_LE'!I179,'D10_LE'!I187,'D10_LE'!I195,'D10_LE'!I203,'D10_LE'!I211,'D10_LE'!I219)</x:f>
        <x:v>1004604.1399999999</x:v>
      </x:c>
      <x:c r="J29" s="20" t="n">
        <x:f>MIN('D10_LE'!J155,'D10_LE'!J163,'D10_LE'!J171,'D10_LE'!J179,'D10_LE'!J187,'D10_LE'!J195,'D10_LE'!J203,'D10_LE'!J211,'D10_LE'!J219)</x:f>
        <x:v>958098.6999999998</x:v>
      </x:c>
      <x:c r="K29" s="20" t="n">
        <x:f>MIN('D10_LE'!K155,'D10_LE'!K163,'D10_LE'!K171,'D10_LE'!K179,'D10_LE'!K187,'D10_LE'!K195,'D10_LE'!K203,'D10_LE'!K211,'D10_LE'!K219)</x:f>
        <x:v>902797.1499999998</x:v>
      </x:c>
      <x:c r="L29" s="20" t="n">
        <x:f>MIN('D10_LE'!L155,'D10_LE'!L163,'D10_LE'!L171,'D10_LE'!L179,'D10_LE'!L187,'D10_LE'!L195,'D10_LE'!L203,'D10_LE'!L211,'D10_LE'!L219)</x:f>
        <x:v>800282.2899999998</x:v>
      </x:c>
      <x:c r="M29" s="20" t="n">
        <x:f>MIN('D10_LE'!M155,'D10_LE'!M163,'D10_LE'!M171,'D10_LE'!M179,'D10_LE'!M187,'D10_LE'!M195,'D10_LE'!M203,'D10_LE'!M211,'D10_LE'!M219)</x:f>
        <x:v>697476.4399999998</x:v>
      </x:c>
      <x:c r="N29" s="20" t="n">
        <x:f>MIN('D10_LE'!N155,'D10_LE'!N163,'D10_LE'!N171,'D10_LE'!N179,'D10_LE'!N187,'D10_LE'!N195,'D10_LE'!N203,'D10_LE'!N211,'D10_LE'!N219)</x:f>
        <x:v>576550.43</x:v>
      </x:c>
      <x:c r="O29" s="20" t="n">
        <x:f>MIN('D10_LE'!O155,'D10_LE'!O163,'D10_LE'!O171,'D10_LE'!O179,'D10_LE'!O187,'D10_LE'!O195,'D10_LE'!O203,'D10_LE'!O211,'D10_LE'!O219)</x:f>
        <x:v>468673.01928750006</x:v>
      </x:c>
      <x:c r="P29" s="20" t="n">
        <x:f>MIN('D10_LE'!P155,'D10_LE'!P163,'D10_LE'!P171,'D10_LE'!P179,'D10_LE'!P187,'D10_LE'!P195,'D10_LE'!P203,'D10_LE'!P211,'D10_LE'!P219)</x:f>
        <x:v>4307564.27265702</x:v>
      </x:c>
      <x:c r="Q29" s="20" t="n">
        <x:f>MIN('D10_LE'!Q155,'D10_LE'!Q163,'D10_LE'!Q171,'D10_LE'!Q179,'D10_LE'!Q187,'D10_LE'!Q195,'D10_LE'!Q203,'D10_LE'!Q211,'D10_LE'!Q219)</x:f>
        <x:v>4170188.738593252</x:v>
      </x:c>
      <x:c r="R29" s="20" t="n">
        <x:f>MIN('D10_LE'!R155,'D10_LE'!R163,'D10_LE'!R171,'D10_LE'!R179,'D10_LE'!R187,'D10_LE'!R195,'D10_LE'!R203,'D10_LE'!R211,'D10_LE'!R219)</x:f>
        <x:v>4007453.5376407783</x:v>
      </x:c>
      <x:c r="S29" s="20" t="n">
        <x:f>MIN('D10_LE'!S155,'D10_LE'!S163,'D10_LE'!S171,'D10_LE'!S179,'D10_LE'!S187,'D10_LE'!S195,'D10_LE'!S203,'D10_LE'!S211,'D10_LE'!S219)</x:f>
        <x:v>3806259.3059398597</x:v>
      </x:c>
      <x:c r="T29" s="20" t="n">
        <x:f>MIN('D10_LE'!T155,'D10_LE'!T163,'D10_LE'!T171,'D10_LE'!T179,'D10_LE'!T187,'D10_LE'!T195,'D10_LE'!T203,'D10_LE'!T211,'D10_LE'!T219)</x:f>
        <x:v>3612900.6962790797</x:v>
      </x:c>
      <x:c r="U29" s="20" t="n">
        <x:f>MIN('D10_LE'!U155,'D10_LE'!U163,'D10_LE'!U171,'D10_LE'!U179,'D10_LE'!U187,'D10_LE'!U195,'D10_LE'!U203,'D10_LE'!U211,'D10_LE'!U219)</x:f>
        <x:v>3385829.904497584</x:v>
      </x:c>
      <x:c r="V29" s="20" t="n">
        <x:f>MIN('D10_LE'!V155,'D10_LE'!V163,'D10_LE'!V171,'D10_LE'!V179,'D10_LE'!V187,'D10_LE'!V195,'D10_LE'!V203,'D10_LE'!V211,'D10_LE'!V219)</x:f>
        <x:v>3130925.5721130725</x:v>
      </x:c>
      <x:c r="W29" s="20" t="n">
        <x:f>MIN('D10_LE'!W155,'D10_LE'!W163,'D10_LE'!W171,'D10_LE'!W179,'D10_LE'!W187,'D10_LE'!W195,'D10_LE'!W203,'D10_LE'!W211,'D10_LE'!W219)</x:f>
        <x:v>2883024.984674343</x:v>
      </x:c>
      <x:c r="X29" s="20" t="n">
        <x:f>MIN('D10_LE'!X155,'D10_LE'!X163,'D10_LE'!X171,'D10_LE'!X179,'D10_LE'!X187,'D10_LE'!X195,'D10_LE'!X203,'D10_LE'!X211,'D10_LE'!X219)</x:f>
        <x:v>2642579.7684223447</x:v>
      </x:c>
      <x:c r="Y29" s="20" t="n">
        <x:f>MIN('D10_LE'!Y155,'D10_LE'!Y163,'D10_LE'!Y171,'D10_LE'!Y179,'D10_LE'!Y187,'D10_LE'!Y195,'D10_LE'!Y203,'D10_LE'!Y211,'D10_LE'!Y219)</x:f>
        <x:v>2403480.946493165</x:v>
      </x:c>
      <x:c r="Z29" s="20" t="n">
        <x:f>MIN('D10_LE'!Z155,'D10_LE'!Z163,'D10_LE'!Z171,'D10_LE'!Z179,'D10_LE'!Z187,'D10_LE'!Z195,'D10_LE'!Z203,'D10_LE'!Z211,'D10_LE'!Z219)</x:f>
        <x:v>2166148.4846548047</x:v>
      </x:c>
      <x:c r="AA29" s="20" t="n">
        <x:f>MIN('D10_LE'!AA155,'D10_LE'!AA163,'D10_LE'!AA171,'D10_LE'!AA179,'D10_LE'!AA187,'D10_LE'!AA195,'D10_LE'!AA203,'D10_LE'!AA211,'D10_LE'!AA219)</x:f>
        <x:v>13779389.26634444</x:v>
      </x:c>
      <x:c r="AB29" s="20" t="n">
        <x:f>MIN('D10_LE'!AB155,'D10_LE'!AB163,'D10_LE'!AB171,'D10_LE'!AB179,'D10_LE'!AB187,'D10_LE'!AB195,'D10_LE'!AB203,'D10_LE'!AB211,'D10_LE'!AB219)</x:f>
        <x:v>13542865.694368586</x:v>
      </x:c>
      <x:c r="AC29" s="20" t="n">
        <x:f>MIN('D10_LE'!AC155,'D10_LE'!AC163,'D10_LE'!AC171,'D10_LE'!AC179,'D10_LE'!AC187,'D10_LE'!AC195,'D10_LE'!AC203,'D10_LE'!AC211,'D10_LE'!AC219)</x:f>
        <x:v>13305724.809884492</x:v>
      </x:c>
      <x:c r="AD29" s="20" t="n">
        <x:f>MIN('D10_LE'!AD155,'D10_LE'!AD163,'D10_LE'!AD171,'D10_LE'!AD179,'D10_LE'!AD187,'D10_LE'!AD195,'D10_LE'!AD203,'D10_LE'!AD211,'D10_LE'!AD219)</x:f>
        <x:v>13069553.535502233</x:v>
      </x:c>
      <x:c r="AE29" s="20" t="n">
        <x:f>MIN('D10_LE'!AE155,'D10_LE'!AE163,'D10_LE'!AE171,'D10_LE'!AE179,'D10_LE'!AE187,'D10_LE'!AE195,'D10_LE'!AE203,'D10_LE'!AE211,'D10_LE'!AE219)</x:f>
        <x:v>12837124.229667583</x:v>
      </x:c>
      <x:c r="AF29" s="20" t="n">
        <x:f>MIN('D10_LE'!AF155,'D10_LE'!AF163,'D10_LE'!AF171,'D10_LE'!AF179,'D10_LE'!AF187,'D10_LE'!AF195,'D10_LE'!AF203,'D10_LE'!AF211,'D10_LE'!AF219)</x:f>
        <x:v>12599405.265568541</x:v>
      </x:c>
      <x:c r="AG29" s="20" t="n">
        <x:f>MIN('D10_LE'!AG155,'D10_LE'!AG163,'D10_LE'!AG171,'D10_LE'!AG179,'D10_LE'!AG187,'D10_LE'!AG195,'D10_LE'!AG203,'D10_LE'!AG211,'D10_LE'!AG219)</x:f>
        <x:v>12349401.911451416</x:v>
      </x:c>
      <x:c r="AH29" s="20" t="n">
        <x:f>MIN('D10_LE'!AH155,'D10_LE'!AH163,'D10_LE'!AH171,'D10_LE'!AH179,'D10_LE'!AH187,'D10_LE'!AH195,'D10_LE'!AH203,'D10_LE'!AH211,'D10_LE'!AH219)</x:f>
        <x:v>12070410.035322515</x:v>
      </x:c>
      <x:c r="AI29" s="20" t="n">
        <x:f>MIN('D10_LE'!AI155,'D10_LE'!AI163,'D10_LE'!AI171,'D10_LE'!AI179,'D10_LE'!AI187,'D10_LE'!AI195,'D10_LE'!AI203,'D10_LE'!AI211,'D10_LE'!AI219)</x:f>
        <x:v>11786503.31119292</x:v>
      </x:c>
      <x:c r="AJ29" s="20" t="n">
        <x:f>MIN('D10_LE'!AJ155,'D10_LE'!AJ163,'D10_LE'!AJ171,'D10_LE'!AJ179,'D10_LE'!AJ187,'D10_LE'!AJ195,'D10_LE'!AJ203,'D10_LE'!AJ211,'D10_LE'!AJ219)</x:f>
        <x:v>11517677.428945983</x:v>
      </x:c>
      <x:c r="AK29" s="20" t="n">
        <x:f>MIN('D10_LE'!AK155,'D10_LE'!AK163,'D10_LE'!AK171,'D10_LE'!AK179,'D10_LE'!AK187,'D10_LE'!AK195,'D10_LE'!AK203,'D10_LE'!AK211,'D10_LE'!AK219)</x:f>
        <x:v>11256517.384436542</x:v>
      </x:c>
      <x:c r="AL29" s="20" t="n">
        <x:f>MIN('D10_LE'!AL155,'D10_LE'!AL163,'D10_LE'!AL171,'D10_LE'!AL179,'D10_LE'!AL187,'D10_LE'!AL195,'D10_LE'!AL203,'D10_LE'!AL211,'D10_LE'!AL219)</x:f>
        <x:v>11001500.809093233</x:v>
      </x:c>
      <x:c r="AM29" s="20" t="n">
        <x:f>MIN('D10_LE'!AM155,'D10_LE'!AM163,'D10_LE'!AM171,'D10_LE'!AM179,'D10_LE'!AM187,'D10_LE'!AM195,'D10_LE'!AM203,'D10_LE'!AM211,'D10_LE'!AM219)</x:f>
        <x:v>10748262.206774222</x:v>
      </x:c>
      <x:c r="AN29" s="20" t="n">
        <x:f>MIN('D10_LE'!AN155,'D10_LE'!AN163,'D10_LE'!AN171,'D10_LE'!AN179,'D10_LE'!AN187,'D10_LE'!AN195,'D10_LE'!AN203,'D10_LE'!AN211,'D10_LE'!AN219)</x:f>
        <x:v>10505763.149727058</x:v>
      </x:c>
      <x:c r="AO29" s="20" t="n">
        <x:f>MIN('D10_LE'!AO155,'D10_LE'!AO163,'D10_LE'!AO171,'D10_LE'!AO179,'D10_LE'!AO187,'D10_LE'!AO195,'D10_LE'!AO203,'D10_LE'!AO211,'D10_LE'!AO219)</x:f>
        <x:v>10269595.557070944</x:v>
      </x:c>
      <x:c r="AP29" s="20" t="n">
        <x:f>MIN('D10_LE'!AP155,'D10_LE'!AP163,'D10_LE'!AP171,'D10_LE'!AP179,'D10_LE'!AP187,'D10_LE'!AP195,'D10_LE'!AP203,'D10_LE'!AP211,'D10_LE'!AP219)</x:f>
        <x:v>10034361.165530069</x:v>
      </x:c>
      <x:c r="AQ29" s="20" t="n">
        <x:f>MIN('D10_LE'!AQ155,'D10_LE'!AQ163,'D10_LE'!AQ171,'D10_LE'!AQ179,'D10_LE'!AQ187,'D10_LE'!AQ195,'D10_LE'!AQ203,'D10_LE'!AQ211,'D10_LE'!AQ219)</x:f>
        <x:v>9811310.343226956</x:v>
      </x:c>
      <x:c r="AR29" s="20" t="n">
        <x:f>MIN('D10_LE'!AR155,'D10_LE'!AR163,'D10_LE'!AR171,'D10_LE'!AR179,'D10_LE'!AR187,'D10_LE'!AR195,'D10_LE'!AR203,'D10_LE'!AR211,'D10_LE'!AR219)</x:f>
        <x:v>9594732.98842977</x:v>
      </x:c>
      <x:c r="AS29" s="20" t="n">
        <x:f>MIN('D10_LE'!AS155,'D10_LE'!AS163,'D10_LE'!AS171,'D10_LE'!AS179,'D10_LE'!AS187,'D10_LE'!AS195,'D10_LE'!AS203,'D10_LE'!AS211,'D10_LE'!AS219)</x:f>
        <x:v>9375204.043880716</x:v>
      </x:c>
      <x:c r="AT29" s="20" t="n">
        <x:f>MIN('D10_LE'!AT155,'D10_LE'!AT163,'D10_LE'!AT171,'D10_LE'!AT179,'D10_LE'!AT187,'D10_LE'!AT195,'D10_LE'!AT203,'D10_LE'!AT211,'D10_LE'!AT219)</x:f>
        <x:v>9140534.596223682</x:v>
      </x:c>
      <x:c r="AU29" s="20" t="n">
        <x:f>MIN('D10_LE'!AU155,'D10_LE'!AU163,'D10_LE'!AU171,'D10_LE'!AU179,'D10_LE'!AU187,'D10_LE'!AU195,'D10_LE'!AU203,'D10_LE'!AU211,'D10_LE'!AU219)</x:f>
        <x:v>8904832.442796756</x:v>
      </x:c>
      <x:c r="AV29" s="20" t="n">
        <x:f>MIN('D10_LE'!AV155,'D10_LE'!AV163,'D10_LE'!AV171,'D10_LE'!AV179,'D10_LE'!AV187,'D10_LE'!AV195,'D10_LE'!AV203,'D10_LE'!AV211,'D10_LE'!AV219)</x:f>
        <x:v>8682671.718498252</x:v>
      </x:c>
      <x:c r="AW29" s="20" t="n">
        <x:f>MIN('D10_LE'!AW155,'D10_LE'!AW163,'D10_LE'!AW171,'D10_LE'!AW179,'D10_LE'!AW187,'D10_LE'!AW195,'D10_LE'!AW203,'D10_LE'!AW211,'D10_LE'!AW219)</x:f>
        <x:v>8477218.44660883</x:v>
      </x:c>
      <x:c r="AX29" s="20" t="n">
        <x:f>MIN('D10_LE'!AX155,'D10_LE'!AX163,'D10_LE'!AX171,'D10_LE'!AX179,'D10_LE'!AX187,'D10_LE'!AX195,'D10_LE'!AX203,'D10_LE'!AX211,'D10_LE'!AX219)</x:f>
        <x:v>8281597.141503382</x:v>
      </x:c>
      <x:c r="AY29" s="20" t="n">
        <x:f>MIN('D10_LE'!AY155,'D10_LE'!AY163,'D10_LE'!AY171,'D10_LE'!AY179,'D10_LE'!AY187,'D10_LE'!AY195,'D10_LE'!AY203,'D10_LE'!AY211,'D10_LE'!AY219)</x:f>
        <x:v>8085534.815027276</x:v>
      </x:c>
      <x:c r="AZ29" s="20" t="n">
        <x:f>MIN('D10_LE'!AZ155,'D10_LE'!AZ163,'D10_LE'!AZ171,'D10_LE'!AZ179,'D10_LE'!AZ187,'D10_LE'!AZ195,'D10_LE'!AZ203,'D10_LE'!AZ211,'D10_LE'!AZ219)</x:f>
        <x:v>7909670.93216834</x:v>
      </x:c>
      <x:c r="BA29" s="20" t="n">
        <x:f>MIN('D10_LE'!BA155,'D10_LE'!BA163,'D10_LE'!BA171,'D10_LE'!BA179,'D10_LE'!BA187,'D10_LE'!BA195,'D10_LE'!BA203,'D10_LE'!BA211,'D10_LE'!BA219)</x:f>
        <x:v>7743720.012411222</x:v>
      </x:c>
      <x:c r="BB29" s="20" t="n">
        <x:f>MIN('D10_LE'!BB155,'D10_LE'!BB163,'D10_LE'!BB171,'D10_LE'!BB179,'D10_LE'!BB187,'D10_LE'!BB195,'D10_LE'!BB203,'D10_LE'!BB211,'D10_LE'!BB219)</x:f>
        <x:v>7575700.438108443</x:v>
      </x:c>
      <x:c r="BC29" s="20" t="n">
        <x:f>MIN('D10_LE'!BC155,'D10_LE'!BC163,'D10_LE'!BC171,'D10_LE'!BC179,'D10_LE'!BC187,'D10_LE'!BC195,'D10_LE'!BC203,'D10_LE'!BC211,'D10_LE'!BC219)</x:f>
        <x:v>7429739.726346482</x:v>
      </x:c>
      <x:c r="BD29" s="20" t="n">
        <x:f>MIN('D10_LE'!BD155,'D10_LE'!BD163,'D10_LE'!BD171,'D10_LE'!BD179,'D10_LE'!BD187,'D10_LE'!BD195,'D10_LE'!BD203,'D10_LE'!BD211,'D10_LE'!BD219)</x:f>
        <x:v>7293765.578225888</x:v>
      </x:c>
      <x:c r="BE29" s="20" t="n">
        <x:f>MIN('D10_LE'!BE155,'D10_LE'!BE163,'D10_LE'!BE171,'D10_LE'!BE179,'D10_LE'!BE187,'D10_LE'!BE195,'D10_LE'!BE203,'D10_LE'!BE211,'D10_LE'!BE219)</x:f>
        <x:v>7148902.228505451</x:v>
      </x:c>
      <x:c r="BF29" s="20" t="n">
        <x:f>MIN('D10_LE'!BF155,'D10_LE'!BF163,'D10_LE'!BF171,'D10_LE'!BF179,'D10_LE'!BF187,'D10_LE'!BF195,'D10_LE'!BF203,'D10_LE'!BF211,'D10_LE'!BF219)</x:f>
        <x:v>7025486.399830108</x:v>
      </x:c>
      <x:c r="BG29" s="20" t="n">
        <x:f>MIN('D10_LE'!BG155,'D10_LE'!BG163,'D10_LE'!BG171,'D10_LE'!BG179,'D10_LE'!BG187,'D10_LE'!BG195,'D10_LE'!BG203,'D10_LE'!BG211,'D10_LE'!BG219)</x:f>
        <x:v>6911154.864915251</x:v>
      </x:c>
      <x:c r="BH29" s="20" t="n">
        <x:f>MIN('D10_LE'!BH155,'D10_LE'!BH163,'D10_LE'!BH171,'D10_LE'!BH179,'D10_LE'!BH187,'D10_LE'!BH195,'D10_LE'!BH203,'D10_LE'!BH211,'D10_LE'!BH219)</x:f>
        <x:v>6800598.897952879</x:v>
      </x:c>
      <x:c r="BI29" s="20" t="n">
        <x:f>MIN('D10_LE'!BI155,'D10_LE'!BI163,'D10_LE'!BI171,'D10_LE'!BI179,'D10_LE'!BI187,'D10_LE'!BI195,'D10_LE'!BI203,'D10_LE'!BI211,'D10_LE'!BI219)</x:f>
        <x:v>6716453.765772469</x:v>
      </x:c>
      <x:c r="BJ29" s="20" t="n">
        <x:f>MIN('D10_LE'!BJ155,'D10_LE'!BJ163,'D10_LE'!BJ171,'D10_LE'!BJ179,'D10_LE'!BJ187,'D10_LE'!BJ195,'D10_LE'!BJ203,'D10_LE'!BJ211,'D10_LE'!BJ219)</x:f>
        <x:v>6647036.871898298</x:v>
      </x:c>
      <x:c r="BK29" s="20" t="n">
        <x:f>MIN('D10_LE'!BK155,'D10_LE'!BK163,'D10_LE'!BK171,'D10_LE'!BK179,'D10_LE'!BK187,'D10_LE'!BK195,'D10_LE'!BK203,'D10_LE'!BK211,'D10_LE'!BK219)</x:f>
        <x:v>6571944.736726712</x:v>
      </x:c>
      <x:c r="BL29" s="20" t="n">
        <x:f>MIN('D10_LE'!BL155,'D10_LE'!BL163,'D10_LE'!BL171,'D10_LE'!BL179,'D10_LE'!BL187,'D10_LE'!BL195,'D10_LE'!BL203,'D10_LE'!BL211,'D10_LE'!BL219)</x:f>
        <x:v>6529415.5402144</x:v>
      </x:c>
      <x:c r="BM29" s="20" t="n">
        <x:f>MIN('D10_LE'!BM155,'D10_LE'!BM163,'D10_LE'!BM171,'D10_LE'!BM179,'D10_LE'!BM187,'D10_LE'!BM195,'D10_LE'!BM203,'D10_LE'!BM211,'D10_LE'!BM219)</x:f>
        <x:v>6496570.355778951</x:v>
      </x:c>
      <x:c r="BN29" s="20" t="n">
        <x:f>MIN('D10_LE'!BN155,'D10_LE'!BN163,'D10_LE'!BN171,'D10_LE'!BN179,'D10_LE'!BN187,'D10_LE'!BN195,'D10_LE'!BN203,'D10_LE'!BN211,'D10_LE'!BN219)</x:f>
        <x:v>6453499.294333233</x:v>
      </x:c>
      <x:c r="BO29" s="20" t="n">
        <x:f>MIN('D10_LE'!BO155,'D10_LE'!BO163,'D10_LE'!BO171,'D10_LE'!BO179,'D10_LE'!BO187,'D10_LE'!BO195,'D10_LE'!BO203,'D10_LE'!BO211,'D10_LE'!BO219)</x:f>
        <x:v>6444983.995433731</x:v>
      </x:c>
    </x:row>
    <x:row r="30" ht="48" customHeight="1">
      <x:c r="A30" s="3" t="str">
        <x:v>EVENT_FUNDS</x:v>
      </x:c>
      <x:c r="B30" s="3" t="str">
        <x:v>Minimum funds at funding checkpoints</x:v>
      </x:c>
      <x:c r="C30" s="3" t="str">
        <x:v>EUR</x:v>
      </x:c>
      <x:c r="D30" s="3" t="str">
        <x:v>END</x:v>
      </x:c>
      <x:c r="E30" s="19" t="n">
        <x:f>BO30</x:f>
        <x:v>5915757.534586522</x:v>
      </x:c>
      <x:c r="F30" s="3" t="str">
        <x:v>Lowest own funds at the D10 checkpoints of the funding events in the plan: OPEN, INITIAL_P01, INITIAL_P02, NOTE, CONVERSION, SEED, SEED_FEE, A, A_FEE</x:v>
      </x:c>
      <x:c r="G30" s="2"/>
      <x:c r="H30" s="20" t="n">
        <x:f>MIN('D10_LE'!H159,'D10_LE'!H167,'D10_LE'!H175,'D10_LE'!H183,'D10_LE'!H191,'D10_LE'!H199,'D10_LE'!H207,'D10_LE'!H215,'D10_LE'!H223)</x:f>
        <x:v>0</x:v>
      </x:c>
      <x:c r="I30" s="20" t="n">
        <x:f>MIN('D10_LE'!I159,'D10_LE'!I167,'D10_LE'!I175,'D10_LE'!I183,'D10_LE'!I191,'D10_LE'!I199,'D10_LE'!I207,'D10_LE'!I215,'D10_LE'!I223)</x:f>
        <x:v>-19634.08999999999</x:v>
      </x:c>
      <x:c r="J30" s="20" t="n">
        <x:f>MIN('D10_LE'!J159,'D10_LE'!J167,'D10_LE'!J175,'D10_LE'!J183,'D10_LE'!J191,'D10_LE'!J199,'D10_LE'!J207,'D10_LE'!J215,'D10_LE'!J223)</x:f>
        <x:v>-61241.57999999999</x:v>
      </x:c>
      <x:c r="K30" s="20" t="n">
        <x:f>MIN('D10_LE'!K159,'D10_LE'!K167,'D10_LE'!K175,'D10_LE'!K183,'D10_LE'!K191,'D10_LE'!K199,'D10_LE'!K207,'D10_LE'!K215,'D10_LE'!K223)</x:f>
        <x:v>-146204.51999999996</x:v>
      </x:c>
      <x:c r="L30" s="20" t="n">
        <x:f>MIN('D10_LE'!L159,'D10_LE'!L167,'D10_LE'!L175,'D10_LE'!L183,'D10_LE'!L191,'D10_LE'!L199,'D10_LE'!L207,'D10_LE'!L215,'D10_LE'!L223)</x:f>
        <x:v>-240016.21999999997</x:v>
      </x:c>
      <x:c r="M30" s="20" t="n">
        <x:f>MIN('D10_LE'!M159,'D10_LE'!M167,'D10_LE'!M175,'D10_LE'!M183,'D10_LE'!M191,'D10_LE'!M199,'D10_LE'!M207,'D10_LE'!M215,'D10_LE'!M223)</x:f>
        <x:v>-356604.73</x:v>
      </x:c>
      <x:c r="N30" s="20" t="n">
        <x:f>MIN('D10_LE'!N159,'D10_LE'!N167,'D10_LE'!N175,'D10_LE'!N183,'D10_LE'!N191,'D10_LE'!N199,'D10_LE'!N207,'D10_LE'!N215,'D10_LE'!N223)</x:f>
        <x:v>-466657.8</x:v>
      </x:c>
      <x:c r="O30" s="20" t="n">
        <x:f>MIN('D10_LE'!O159,'D10_LE'!O167,'D10_LE'!O175,'D10_LE'!O183,'D10_LE'!O191,'D10_LE'!O199,'D10_LE'!O207,'D10_LE'!O215,'D10_LE'!O223)</x:f>
        <x:v>-577455.5215080366</x:v>
      </x:c>
      <x:c r="P30" s="20" t="n">
        <x:f>MIN('D10_LE'!P159,'D10_LE'!P167,'D10_LE'!P175,'D10_LE'!P183,'D10_LE'!P191,'D10_LE'!P199,'D10_LE'!P207,'D10_LE'!P215,'D10_LE'!P223)</x:f>
        <x:v>4283736.519109425</x:v>
      </x:c>
      <x:c r="Q30" s="20" t="n">
        <x:f>MIN('D10_LE'!Q159,'D10_LE'!Q167,'D10_LE'!Q175,'D10_LE'!Q183,'D10_LE'!Q191,'D10_LE'!Q199,'D10_LE'!Q207,'D10_LE'!Q215,'D10_LE'!Q223)</x:f>
        <x:v>4127438.8967380426</x:v>
      </x:c>
      <x:c r="R30" s="20" t="n">
        <x:f>MIN('D10_LE'!R159,'D10_LE'!R167,'D10_LE'!R175,'D10_LE'!R183,'D10_LE'!R191,'D10_LE'!R199,'D10_LE'!R207,'D10_LE'!R215,'D10_LE'!R223)</x:f>
        <x:v>3924897.6427895967</x:v>
      </x:c>
      <x:c r="S30" s="20" t="n">
        <x:f>MIN('D10_LE'!S159,'D10_LE'!S167,'D10_LE'!S175,'D10_LE'!S183,'D10_LE'!S191,'D10_LE'!S199,'D10_LE'!S207,'D10_LE'!S215,'D10_LE'!S223)</x:f>
        <x:v>3727975.0245981384</x:v>
      </x:c>
      <x:c r="T30" s="20" t="n">
        <x:f>MIN('D10_LE'!T159,'D10_LE'!T167,'D10_LE'!T175,'D10_LE'!T183,'D10_LE'!T191,'D10_LE'!T199,'D10_LE'!T207,'D10_LE'!T215,'D10_LE'!T223)</x:f>
        <x:v>3526714.2940471848</x:v>
      </x:c>
      <x:c r="U30" s="20" t="n">
        <x:f>MIN('D10_LE'!U159,'D10_LE'!U167,'D10_LE'!U175,'D10_LE'!U183,'D10_LE'!U191,'D10_LE'!U199,'D10_LE'!U207,'D10_LE'!U215,'D10_LE'!U223)</x:f>
        <x:v>3241845.392879866</x:v>
      </x:c>
      <x:c r="V30" s="20" t="n">
        <x:f>MIN('D10_LE'!V159,'D10_LE'!V167,'D10_LE'!V175,'D10_LE'!V183,'D10_LE'!V191,'D10_LE'!V199,'D10_LE'!V207,'D10_LE'!V215,'D10_LE'!V223)</x:f>
        <x:v>2991722.3492987915</x:v>
      </x:c>
      <x:c r="W30" s="20" t="n">
        <x:f>MIN('D10_LE'!W159,'D10_LE'!W167,'D10_LE'!W175,'D10_LE'!W183,'D10_LE'!W191,'D10_LE'!W199,'D10_LE'!W207,'D10_LE'!W215,'D10_LE'!W223)</x:f>
        <x:v>2743227.269517876</x:v>
      </x:c>
      <x:c r="X30" s="20" t="n">
        <x:f>MIN('D10_LE'!X159,'D10_LE'!X167,'D10_LE'!X175,'D10_LE'!X183,'D10_LE'!X191,'D10_LE'!X199,'D10_LE'!X207,'D10_LE'!X215,'D10_LE'!X223)</x:f>
        <x:v>2496458.324548125</x:v>
      </x:c>
      <x:c r="Y30" s="20" t="n">
        <x:f>MIN('D10_LE'!Y159,'D10_LE'!Y167,'D10_LE'!Y175,'D10_LE'!Y183,'D10_LE'!Y191,'D10_LE'!Y199,'D10_LE'!Y207,'D10_LE'!Y215,'D10_LE'!Y223)</x:f>
        <x:v>2251499.3620028137</x:v>
      </x:c>
      <x:c r="Z30" s="20" t="n">
        <x:f>MIN('D10_LE'!Z159,'D10_LE'!Z167,'D10_LE'!Z175,'D10_LE'!Z183,'D10_LE'!Z191,'D10_LE'!Z199,'D10_LE'!Z207,'D10_LE'!Z215,'D10_LE'!Z223)</x:f>
        <x:v>2008419.5220709604</x:v>
      </x:c>
      <x:c r="AA30" s="20" t="n">
        <x:f>MIN('D10_LE'!AA159,'D10_LE'!AA167,'D10_LE'!AA175,'D10_LE'!AA183,'D10_LE'!AA191,'D10_LE'!AA199,'D10_LE'!AA207,'D10_LE'!AA215,'D10_LE'!AA223)</x:f>
        <x:v>13621178.610291824</x:v>
      </x:c>
      <x:c r="AB30" s="20" t="n">
        <x:f>MIN('D10_LE'!AB159,'D10_LE'!AB167,'D10_LE'!AB175,'D10_LE'!AB183,'D10_LE'!AB191,'D10_LE'!AB199,'D10_LE'!AB207,'D10_LE'!AB215,'D10_LE'!AB223)</x:f>
        <x:v>13376687.695060207</x:v>
      </x:c>
      <x:c r="AC30" s="20" t="n">
        <x:f>MIN('D10_LE'!AC159,'D10_LE'!AC167,'D10_LE'!AC175,'D10_LE'!AC183,'D10_LE'!AC191,'D10_LE'!AC199,'D10_LE'!AC207,'D10_LE'!AC215,'D10_LE'!AC223)</x:f>
        <x:v>13134244.43682681</x:v>
      </x:c>
      <x:c r="AD30" s="20" t="n">
        <x:f>MIN('D10_LE'!AD159,'D10_LE'!AD167,'D10_LE'!AD175,'D10_LE'!AD183,'D10_LE'!AD191,'D10_LE'!AD199,'D10_LE'!AD207,'D10_LE'!AD215,'D10_LE'!AD223)</x:f>
        <x:v>12893632.713911237</x:v>
      </x:c>
      <x:c r="AE30" s="20" t="n">
        <x:f>MIN('D10_LE'!AE159,'D10_LE'!AE167,'D10_LE'!AE175,'D10_LE'!AE183,'D10_LE'!AE191,'D10_LE'!AE199,'D10_LE'!AE207,'D10_LE'!AE215,'D10_LE'!AE223)</x:f>
        <x:v>12655022.786150655</x:v>
      </x:c>
      <x:c r="AF30" s="20" t="n">
        <x:f>MIN('D10_LE'!AF159,'D10_LE'!AF167,'D10_LE'!AF175,'D10_LE'!AF183,'D10_LE'!AF191,'D10_LE'!AF199,'D10_LE'!AF207,'D10_LE'!AF215,'D10_LE'!AF223)</x:f>
        <x:v>12393244.985432047</x:v>
      </x:c>
      <x:c r="AG30" s="20" t="n">
        <x:f>MIN('D10_LE'!AG159,'D10_LE'!AG167,'D10_LE'!AG175,'D10_LE'!AG183,'D10_LE'!AG191,'D10_LE'!AG199,'D10_LE'!AG207,'D10_LE'!AG215,'D10_LE'!AG223)</x:f>
        <x:v>12098232.550528372</x:v>
      </x:c>
      <x:c r="AH30" s="20" t="n">
        <x:f>MIN('D10_LE'!AH159,'D10_LE'!AH167,'D10_LE'!AH175,'D10_LE'!AH183,'D10_LE'!AH191,'D10_LE'!AH199,'D10_LE'!AH207,'D10_LE'!AH215,'D10_LE'!AH223)</x:f>
        <x:v>11808820.751579933</x:v>
      </x:c>
      <x:c r="AI30" s="20" t="n">
        <x:f>MIN('D10_LE'!AI159,'D10_LE'!AI167,'D10_LE'!AI175,'D10_LE'!AI183,'D10_LE'!AI191,'D10_LE'!AI199,'D10_LE'!AI207,'D10_LE'!AI215,'D10_LE'!AI223)</x:f>
        <x:v>11525206.598406544</x:v>
      </x:c>
      <x:c r="AJ30" s="20" t="n">
        <x:f>MIN('D10_LE'!AJ159,'D10_LE'!AJ167,'D10_LE'!AJ175,'D10_LE'!AJ183,'D10_LE'!AJ191,'D10_LE'!AJ199,'D10_LE'!AJ207,'D10_LE'!AJ215,'D10_LE'!AJ223)</x:f>
        <x:v>11247569.73085075</x:v>
      </x:c>
      <x:c r="AK30" s="20" t="n">
        <x:f>MIN('D10_LE'!AK159,'D10_LE'!AK167,'D10_LE'!AK175,'D10_LE'!AK183,'D10_LE'!AK191,'D10_LE'!AK199,'D10_LE'!AK207,'D10_LE'!AK215,'D10_LE'!AK223)</x:f>
        <x:v>10976065.021138985</x:v>
      </x:c>
      <x:c r="AL30" s="20" t="n">
        <x:f>MIN('D10_LE'!AL159,'D10_LE'!AL167,'D10_LE'!AL175,'D10_LE'!AL183,'D10_LE'!AL191,'D10_LE'!AL199,'D10_LE'!AL207,'D10_LE'!AL215,'D10_LE'!AL223)</x:f>
        <x:v>10710829.856351402</x:v>
      </x:c>
      <x:c r="AM30" s="20" t="n">
        <x:f>MIN('D10_LE'!AM159,'D10_LE'!AM167,'D10_LE'!AM175,'D10_LE'!AM183,'D10_LE'!AM191,'D10_LE'!AM199,'D10_LE'!AM207,'D10_LE'!AM215,'D10_LE'!AM223)</x:f>
        <x:v>10451989.505339747</x:v>
      </x:c>
      <x:c r="AN30" s="20" t="n">
        <x:f>MIN('D10_LE'!AN159,'D10_LE'!AN167,'D10_LE'!AN175,'D10_LE'!AN183,'D10_LE'!AN191,'D10_LE'!AN199,'D10_LE'!AN207,'D10_LE'!AN215,'D10_LE'!AN223)</x:f>
        <x:v>10199646.67274049</x:v>
      </x:c>
      <x:c r="AO30" s="20" t="n">
        <x:f>MIN('D10_LE'!AO159,'D10_LE'!AO167,'D10_LE'!AO175,'D10_LE'!AO183,'D10_LE'!AO191,'D10_LE'!AO199,'D10_LE'!AO207,'D10_LE'!AO215,'D10_LE'!AO223)</x:f>
        <x:v>9953901.78772347</x:v>
      </x:c>
      <x:c r="AP30" s="20" t="n">
        <x:f>MIN('D10_LE'!AP159,'D10_LE'!AP167,'D10_LE'!AP175,'D10_LE'!AP183,'D10_LE'!AP191,'D10_LE'!AP199,'D10_LE'!AP207,'D10_LE'!AP215,'D10_LE'!AP223)</x:f>
        <x:v>9714747.79666863</x:v>
      </x:c>
      <x:c r="AQ30" s="20" t="n">
        <x:f>MIN('D10_LE'!AQ159,'D10_LE'!AQ167,'D10_LE'!AQ175,'D10_LE'!AQ183,'D10_LE'!AQ191,'D10_LE'!AQ199,'D10_LE'!AQ207,'D10_LE'!AQ215,'D10_LE'!AQ223)</x:f>
        <x:v>9482301.766644496</x:v>
      </x:c>
      <x:c r="AR30" s="20" t="n">
        <x:f>MIN('D10_LE'!AR159,'D10_LE'!AR167,'D10_LE'!AR175,'D10_LE'!AR183,'D10_LE'!AR191,'D10_LE'!AR199,'D10_LE'!AR207,'D10_LE'!AR215,'D10_LE'!AR223)</x:f>
        <x:v>9247190.984495569</x:v>
      </x:c>
      <x:c r="AS30" s="20" t="n">
        <x:f>MIN('D10_LE'!AS159,'D10_LE'!AS167,'D10_LE'!AS175,'D10_LE'!AS183,'D10_LE'!AS191,'D10_LE'!AS199,'D10_LE'!AS207,'D10_LE'!AS215,'D10_LE'!AS223)</x:f>
        <x:v>8990743.82831606</x:v>
      </x:c>
      <x:c r="AT30" s="20" t="n">
        <x:f>MIN('D10_LE'!AT159,'D10_LE'!AT167,'D10_LE'!AT175,'D10_LE'!AT183,'D10_LE'!AT191,'D10_LE'!AT199,'D10_LE'!AT207,'D10_LE'!AT215,'D10_LE'!AT223)</x:f>
        <x:v>8743757.960625561</x:v>
      </x:c>
      <x:c r="AU30" s="20" t="n">
        <x:f>MIN('D10_LE'!AU159,'D10_LE'!AU167,'D10_LE'!AU175,'D10_LE'!AU183,'D10_LE'!AU191,'D10_LE'!AU199,'D10_LE'!AU207,'D10_LE'!AU215,'D10_LE'!AU223)</x:f>
        <x:v>8506464.169815404</x:v>
      </x:c>
      <x:c r="AV30" s="20" t="n">
        <x:f>MIN('D10_LE'!AV159,'D10_LE'!AV167,'D10_LE'!AV175,'D10_LE'!AV183,'D10_LE'!AV191,'D10_LE'!AV199,'D10_LE'!AV207,'D10_LE'!AV215,'D10_LE'!AV223)</x:f>
        <x:v>8278950.026958625</x:v>
      </x:c>
      <x:c r="AW30" s="20" t="n">
        <x:f>MIN('D10_LE'!AW159,'D10_LE'!AW167,'D10_LE'!AW175,'D10_LE'!AW183,'D10_LE'!AW191,'D10_LE'!AW199,'D10_LE'!AW207,'D10_LE'!AW215,'D10_LE'!AW223)</x:f>
        <x:v>8061224.908492778</x:v>
      </x:c>
      <x:c r="AX30" s="20" t="n">
        <x:f>MIN('D10_LE'!AX159,'D10_LE'!AX167,'D10_LE'!AX175,'D10_LE'!AX183,'D10_LE'!AX191,'D10_LE'!AX199,'D10_LE'!AX207,'D10_LE'!AX215,'D10_LE'!AX223)</x:f>
        <x:v>7853370.472337195</x:v>
      </x:c>
      <x:c r="AY30" s="20" t="n">
        <x:f>MIN('D10_LE'!AY159,'D10_LE'!AY167,'D10_LE'!AY175,'D10_LE'!AY183,'D10_LE'!AY191,'D10_LE'!AY199,'D10_LE'!AY207,'D10_LE'!AY215,'D10_LE'!AY223)</x:f>
        <x:v>7655385.013078559</x:v>
      </x:c>
      <x:c r="AZ30" s="20" t="n">
        <x:f>MIN('D10_LE'!AZ159,'D10_LE'!AZ167,'D10_LE'!AZ175,'D10_LE'!AZ183,'D10_LE'!AZ191,'D10_LE'!AZ199,'D10_LE'!AZ207,'D10_LE'!AZ215,'D10_LE'!AZ223)</x:f>
        <x:v>7467383.863476066</x:v>
      </x:c>
      <x:c r="BA30" s="20" t="n">
        <x:f>MIN('D10_LE'!BA159,'D10_LE'!BA167,'D10_LE'!BA175,'D10_LE'!BA183,'D10_LE'!BA191,'D10_LE'!BA199,'D10_LE'!BA207,'D10_LE'!BA215,'D10_LE'!BA223)</x:f>
        <x:v>7289501.14282633</x:v>
      </x:c>
      <x:c r="BB30" s="20" t="n">
        <x:f>MIN('D10_LE'!BB159,'D10_LE'!BB167,'D10_LE'!BB175,'D10_LE'!BB183,'D10_LE'!BB191,'D10_LE'!BB199,'D10_LE'!BB207,'D10_LE'!BB215,'D10_LE'!BB223)</x:f>
        <x:v>7121681.55386892</x:v>
      </x:c>
      <x:c r="BC30" s="20" t="n">
        <x:f>MIN('D10_LE'!BC159,'D10_LE'!BC167,'D10_LE'!BC175,'D10_LE'!BC183,'D10_LE'!BC191,'D10_LE'!BC199,'D10_LE'!BC207,'D10_LE'!BC215,'D10_LE'!BC223)</x:f>
        <x:v>6963905.520415613</x:v>
      </x:c>
      <x:c r="BD30" s="20" t="n">
        <x:f>MIN('D10_LE'!BD159,'D10_LE'!BD167,'D10_LE'!BD175,'D10_LE'!BD183,'D10_LE'!BD191,'D10_LE'!BD199,'D10_LE'!BD207,'D10_LE'!BD215,'D10_LE'!BD223)</x:f>
        <x:v>6806782.497155229</x:v>
      </x:c>
      <x:c r="BE30" s="20" t="n">
        <x:f>MIN('D10_LE'!BE159,'D10_LE'!BE167,'D10_LE'!BE175,'D10_LE'!BE183,'D10_LE'!BE191,'D10_LE'!BE199,'D10_LE'!BE207,'D10_LE'!BE215,'D10_LE'!BE223)</x:f>
        <x:v>6665702.207217038</x:v>
      </x:c>
      <x:c r="BF30" s="20" t="n">
        <x:f>MIN('D10_LE'!BF159,'D10_LE'!BF167,'D10_LE'!BF175,'D10_LE'!BF183,'D10_LE'!BF191,'D10_LE'!BF199,'D10_LE'!BF207,'D10_LE'!BF215,'D10_LE'!BF223)</x:f>
        <x:v>6536740.008777122</x:v>
      </x:c>
      <x:c r="BG30" s="20" t="n">
        <x:f>MIN('D10_LE'!BG159,'D10_LE'!BG167,'D10_LE'!BG175,'D10_LE'!BG183,'D10_LE'!BG191,'D10_LE'!BG199,'D10_LE'!BG207,'D10_LE'!BG215,'D10_LE'!BG223)</x:f>
        <x:v>6419749.19319558</x:v>
      </x:c>
      <x:c r="BH30" s="20" t="n">
        <x:f>MIN('D10_LE'!BH159,'D10_LE'!BH167,'D10_LE'!BH175,'D10_LE'!BH183,'D10_LE'!BH191,'D10_LE'!BH199,'D10_LE'!BH207,'D10_LE'!BH215,'D10_LE'!BH223)</x:f>
        <x:v>6314710.394759112</x:v>
      </x:c>
      <x:c r="BI30" s="20" t="n">
        <x:f>MIN('D10_LE'!BI159,'D10_LE'!BI167,'D10_LE'!BI175,'D10_LE'!BI183,'D10_LE'!BI191,'D10_LE'!BI199,'D10_LE'!BI207,'D10_LE'!BI215,'D10_LE'!BI223)</x:f>
        <x:v>6221666.936851462</x:v>
      </x:c>
      <x:c r="BJ30" s="20" t="n">
        <x:f>MIN('D10_LE'!BJ159,'D10_LE'!BJ167,'D10_LE'!BJ175,'D10_LE'!BJ183,'D10_LE'!BJ191,'D10_LE'!BJ199,'D10_LE'!BJ207,'D10_LE'!BJ215,'D10_LE'!BJ223)</x:f>
        <x:v>6140629.271278291</x:v>
      </x:c>
      <x:c r="BK30" s="20" t="n">
        <x:f>MIN('D10_LE'!BK159,'D10_LE'!BK167,'D10_LE'!BK175,'D10_LE'!BK183,'D10_LE'!BK191,'D10_LE'!BK199,'D10_LE'!BK207,'D10_LE'!BK215,'D10_LE'!BK223)</x:f>
        <x:v>6071732.04672001</x:v>
      </x:c>
      <x:c r="BL30" s="20" t="n">
        <x:f>MIN('D10_LE'!BL159,'D10_LE'!BL167,'D10_LE'!BL175,'D10_LE'!BL183,'D10_LE'!BL191,'D10_LE'!BL199,'D10_LE'!BL207,'D10_LE'!BL215,'D10_LE'!BL223)</x:f>
        <x:v>6014807.240554612</x:v>
      </x:c>
      <x:c r="BM30" s="20" t="n">
        <x:f>MIN('D10_LE'!BM159,'D10_LE'!BM167,'D10_LE'!BM175,'D10_LE'!BM183,'D10_LE'!BM191,'D10_LE'!BM199,'D10_LE'!BM207,'D10_LE'!BM215,'D10_LE'!BM223)</x:f>
        <x:v>5969804.71885483</x:v>
      </x:c>
      <x:c r="BN30" s="20" t="n">
        <x:f>MIN('D10_LE'!BN159,'D10_LE'!BN167,'D10_LE'!BN175,'D10_LE'!BN183,'D10_LE'!BN191,'D10_LE'!BN199,'D10_LE'!BN207,'D10_LE'!BN215,'D10_LE'!BN223)</x:f>
        <x:v>5936774.385937732</x:v>
      </x:c>
      <x:c r="BO30" s="20" t="n">
        <x:f>MIN('D10_LE'!BO159,'D10_LE'!BO167,'D10_LE'!BO175,'D10_LE'!BO183,'D10_LE'!BO191,'D10_LE'!BO199,'D10_LE'!BO207,'D10_LE'!BO215,'D10_LE'!BO223)</x:f>
        <x:v>5915757.534586522</x:v>
      </x:c>
    </x:row>
    <x:row r="31" ht="42" customHeight="1">
      <x:c r="A31" s="3" t="str">
        <x:v>EVENT_NEGATIVE</x:v>
      </x:c>
      <x:c r="B31" s="3" t="str">
        <x:v>Future event cash deficit</x:v>
      </x:c>
      <x:c r="C31" s="3" t="str">
        <x:v>flag</x:v>
      </x:c>
      <x:c r="D31" s="3" t="str">
        <x:v>MAX</x:v>
      </x:c>
      <x:c r="E31" s="6" t="n">
        <x:f>MAX(H31:BO31)</x:f>
        <x:v>0</x:v>
      </x:c>
      <x:c r="F31" s="3" t="str"/>
      <x:c r="G31" s="2"/>
      <x:c r="H31" s="22" t="n">
        <x:f>IF(AND(H$6&gt;'Cover'!$C$37,H29&lt;0),1,0)</x:f>
        <x:v>0</x:v>
      </x:c>
      <x:c r="I31" s="22" t="n">
        <x:f>IF(AND(I$6&gt;'Cover'!$C$37,I29&lt;0),1,0)</x:f>
        <x:v>0</x:v>
      </x:c>
      <x:c r="J31" s="22" t="n">
        <x:f>IF(AND(J$6&gt;'Cover'!$C$37,J29&lt;0),1,0)</x:f>
        <x:v>0</x:v>
      </x:c>
      <x:c r="K31" s="22" t="n">
        <x:f>IF(AND(K$6&gt;'Cover'!$C$37,K29&lt;0),1,0)</x:f>
        <x:v>0</x:v>
      </x:c>
      <x:c r="L31" s="22" t="n">
        <x:f>IF(AND(L$6&gt;'Cover'!$C$37,L29&lt;0),1,0)</x:f>
        <x:v>0</x:v>
      </x:c>
      <x:c r="M31" s="22" t="n">
        <x:f>IF(AND(M$6&gt;'Cover'!$C$37,M29&lt;0),1,0)</x:f>
        <x:v>0</x:v>
      </x:c>
      <x:c r="N31" s="22" t="n">
        <x:f>IF(AND(N$6&gt;'Cover'!$C$37,N29&lt;0),1,0)</x:f>
        <x:v>0</x:v>
      </x:c>
      <x:c r="O31" s="22" t="n">
        <x:f>IF(AND(O$6&gt;'Cover'!$C$37,O29&lt;0),1,0)</x:f>
        <x:v>0</x:v>
      </x:c>
      <x:c r="P31" s="22" t="n">
        <x:f>IF(AND(P$6&gt;'Cover'!$C$37,P29&lt;0),1,0)</x:f>
        <x:v>0</x:v>
      </x:c>
      <x:c r="Q31" s="22" t="n">
        <x:f>IF(AND(Q$6&gt;'Cover'!$C$37,Q29&lt;0),1,0)</x:f>
        <x:v>0</x:v>
      </x:c>
      <x:c r="R31" s="22" t="n">
        <x:f>IF(AND(R$6&gt;'Cover'!$C$37,R29&lt;0),1,0)</x:f>
        <x:v>0</x:v>
      </x:c>
      <x:c r="S31" s="22" t="n">
        <x:f>IF(AND(S$6&gt;'Cover'!$C$37,S29&lt;0),1,0)</x:f>
        <x:v>0</x:v>
      </x:c>
      <x:c r="T31" s="22" t="n">
        <x:f>IF(AND(T$6&gt;'Cover'!$C$37,T29&lt;0),1,0)</x:f>
        <x:v>0</x:v>
      </x:c>
      <x:c r="U31" s="22" t="n">
        <x:f>IF(AND(U$6&gt;'Cover'!$C$37,U29&lt;0),1,0)</x:f>
        <x:v>0</x:v>
      </x:c>
      <x:c r="V31" s="22" t="n">
        <x:f>IF(AND(V$6&gt;'Cover'!$C$37,V29&lt;0),1,0)</x:f>
        <x:v>0</x:v>
      </x:c>
      <x:c r="W31" s="22" t="n">
        <x:f>IF(AND(W$6&gt;'Cover'!$C$37,W29&lt;0),1,0)</x:f>
        <x:v>0</x:v>
      </x:c>
      <x:c r="X31" s="22" t="n">
        <x:f>IF(AND(X$6&gt;'Cover'!$C$37,X29&lt;0),1,0)</x:f>
        <x:v>0</x:v>
      </x:c>
      <x:c r="Y31" s="22" t="n">
        <x:f>IF(AND(Y$6&gt;'Cover'!$C$37,Y29&lt;0),1,0)</x:f>
        <x:v>0</x:v>
      </x:c>
      <x:c r="Z31" s="22" t="n">
        <x:f>IF(AND(Z$6&gt;'Cover'!$C$37,Z29&lt;0),1,0)</x:f>
        <x:v>0</x:v>
      </x:c>
      <x:c r="AA31" s="22" t="n">
        <x:f>IF(AND(AA$6&gt;'Cover'!$C$37,AA29&lt;0),1,0)</x:f>
        <x:v>0</x:v>
      </x:c>
      <x:c r="AB31" s="22" t="n">
        <x:f>IF(AND(AB$6&gt;'Cover'!$C$37,AB29&lt;0),1,0)</x:f>
        <x:v>0</x:v>
      </x:c>
      <x:c r="AC31" s="22" t="n">
        <x:f>IF(AND(AC$6&gt;'Cover'!$C$37,AC29&lt;0),1,0)</x:f>
        <x:v>0</x:v>
      </x:c>
      <x:c r="AD31" s="22" t="n">
        <x:f>IF(AND(AD$6&gt;'Cover'!$C$37,AD29&lt;0),1,0)</x:f>
        <x:v>0</x:v>
      </x:c>
      <x:c r="AE31" s="22" t="n">
        <x:f>IF(AND(AE$6&gt;'Cover'!$C$37,AE29&lt;0),1,0)</x:f>
        <x:v>0</x:v>
      </x:c>
      <x:c r="AF31" s="22" t="n">
        <x:f>IF(AND(AF$6&gt;'Cover'!$C$37,AF29&lt;0),1,0)</x:f>
        <x:v>0</x:v>
      </x:c>
      <x:c r="AG31" s="22" t="n">
        <x:f>IF(AND(AG$6&gt;'Cover'!$C$37,AG29&lt;0),1,0)</x:f>
        <x:v>0</x:v>
      </x:c>
      <x:c r="AH31" s="22" t="n">
        <x:f>IF(AND(AH$6&gt;'Cover'!$C$37,AH29&lt;0),1,0)</x:f>
        <x:v>0</x:v>
      </x:c>
      <x:c r="AI31" s="22" t="n">
        <x:f>IF(AND(AI$6&gt;'Cover'!$C$37,AI29&lt;0),1,0)</x:f>
        <x:v>0</x:v>
      </x:c>
      <x:c r="AJ31" s="22" t="n">
        <x:f>IF(AND(AJ$6&gt;'Cover'!$C$37,AJ29&lt;0),1,0)</x:f>
        <x:v>0</x:v>
      </x:c>
      <x:c r="AK31" s="22" t="n">
        <x:f>IF(AND(AK$6&gt;'Cover'!$C$37,AK29&lt;0),1,0)</x:f>
        <x:v>0</x:v>
      </x:c>
      <x:c r="AL31" s="22" t="n">
        <x:f>IF(AND(AL$6&gt;'Cover'!$C$37,AL29&lt;0),1,0)</x:f>
        <x:v>0</x:v>
      </x:c>
      <x:c r="AM31" s="22" t="n">
        <x:f>IF(AND(AM$6&gt;'Cover'!$C$37,AM29&lt;0),1,0)</x:f>
        <x:v>0</x:v>
      </x:c>
      <x:c r="AN31" s="22" t="n">
        <x:f>IF(AND(AN$6&gt;'Cover'!$C$37,AN29&lt;0),1,0)</x:f>
        <x:v>0</x:v>
      </x:c>
      <x:c r="AO31" s="22" t="n">
        <x:f>IF(AND(AO$6&gt;'Cover'!$C$37,AO29&lt;0),1,0)</x:f>
        <x:v>0</x:v>
      </x:c>
      <x:c r="AP31" s="22" t="n">
        <x:f>IF(AND(AP$6&gt;'Cover'!$C$37,AP29&lt;0),1,0)</x:f>
        <x:v>0</x:v>
      </x:c>
      <x:c r="AQ31" s="22" t="n">
        <x:f>IF(AND(AQ$6&gt;'Cover'!$C$37,AQ29&lt;0),1,0)</x:f>
        <x:v>0</x:v>
      </x:c>
      <x:c r="AR31" s="22" t="n">
        <x:f>IF(AND(AR$6&gt;'Cover'!$C$37,AR29&lt;0),1,0)</x:f>
        <x:v>0</x:v>
      </x:c>
      <x:c r="AS31" s="22" t="n">
        <x:f>IF(AND(AS$6&gt;'Cover'!$C$37,AS29&lt;0),1,0)</x:f>
        <x:v>0</x:v>
      </x:c>
      <x:c r="AT31" s="22" t="n">
        <x:f>IF(AND(AT$6&gt;'Cover'!$C$37,AT29&lt;0),1,0)</x:f>
        <x:v>0</x:v>
      </x:c>
      <x:c r="AU31" s="22" t="n">
        <x:f>IF(AND(AU$6&gt;'Cover'!$C$37,AU29&lt;0),1,0)</x:f>
        <x:v>0</x:v>
      </x:c>
      <x:c r="AV31" s="22" t="n">
        <x:f>IF(AND(AV$6&gt;'Cover'!$C$37,AV29&lt;0),1,0)</x:f>
        <x:v>0</x:v>
      </x:c>
      <x:c r="AW31" s="22" t="n">
        <x:f>IF(AND(AW$6&gt;'Cover'!$C$37,AW29&lt;0),1,0)</x:f>
        <x:v>0</x:v>
      </x:c>
      <x:c r="AX31" s="22" t="n">
        <x:f>IF(AND(AX$6&gt;'Cover'!$C$37,AX29&lt;0),1,0)</x:f>
        <x:v>0</x:v>
      </x:c>
      <x:c r="AY31" s="22" t="n">
        <x:f>IF(AND(AY$6&gt;'Cover'!$C$37,AY29&lt;0),1,0)</x:f>
        <x:v>0</x:v>
      </x:c>
      <x:c r="AZ31" s="22" t="n">
        <x:f>IF(AND(AZ$6&gt;'Cover'!$C$37,AZ29&lt;0),1,0)</x:f>
        <x:v>0</x:v>
      </x:c>
      <x:c r="BA31" s="22" t="n">
        <x:f>IF(AND(BA$6&gt;'Cover'!$C$37,BA29&lt;0),1,0)</x:f>
        <x:v>0</x:v>
      </x:c>
      <x:c r="BB31" s="22" t="n">
        <x:f>IF(AND(BB$6&gt;'Cover'!$C$37,BB29&lt;0),1,0)</x:f>
        <x:v>0</x:v>
      </x:c>
      <x:c r="BC31" s="22" t="n">
        <x:f>IF(AND(BC$6&gt;'Cover'!$C$37,BC29&lt;0),1,0)</x:f>
        <x:v>0</x:v>
      </x:c>
      <x:c r="BD31" s="22" t="n">
        <x:f>IF(AND(BD$6&gt;'Cover'!$C$37,BD29&lt;0),1,0)</x:f>
        <x:v>0</x:v>
      </x:c>
      <x:c r="BE31" s="22" t="n">
        <x:f>IF(AND(BE$6&gt;'Cover'!$C$37,BE29&lt;0),1,0)</x:f>
        <x:v>0</x:v>
      </x:c>
      <x:c r="BF31" s="22" t="n">
        <x:f>IF(AND(BF$6&gt;'Cover'!$C$37,BF29&lt;0),1,0)</x:f>
        <x:v>0</x:v>
      </x:c>
      <x:c r="BG31" s="22" t="n">
        <x:f>IF(AND(BG$6&gt;'Cover'!$C$37,BG29&lt;0),1,0)</x:f>
        <x:v>0</x:v>
      </x:c>
      <x:c r="BH31" s="22" t="n">
        <x:f>IF(AND(BH$6&gt;'Cover'!$C$37,BH29&lt;0),1,0)</x:f>
        <x:v>0</x:v>
      </x:c>
      <x:c r="BI31" s="22" t="n">
        <x:f>IF(AND(BI$6&gt;'Cover'!$C$37,BI29&lt;0),1,0)</x:f>
        <x:v>0</x:v>
      </x:c>
      <x:c r="BJ31" s="22" t="n">
        <x:f>IF(AND(BJ$6&gt;'Cover'!$C$37,BJ29&lt;0),1,0)</x:f>
        <x:v>0</x:v>
      </x:c>
      <x:c r="BK31" s="22" t="n">
        <x:f>IF(AND(BK$6&gt;'Cover'!$C$37,BK29&lt;0),1,0)</x:f>
        <x:v>0</x:v>
      </x:c>
      <x:c r="BL31" s="22" t="n">
        <x:f>IF(AND(BL$6&gt;'Cover'!$C$37,BL29&lt;0),1,0)</x:f>
        <x:v>0</x:v>
      </x:c>
      <x:c r="BM31" s="22" t="n">
        <x:f>IF(AND(BM$6&gt;'Cover'!$C$37,BM29&lt;0),1,0)</x:f>
        <x:v>0</x:v>
      </x:c>
      <x:c r="BN31" s="22" t="n">
        <x:f>IF(AND(BN$6&gt;'Cover'!$C$37,BN29&lt;0),1,0)</x:f>
        <x:v>0</x:v>
      </x:c>
      <x:c r="BO31" s="22" t="n">
        <x:f>IF(AND(BO$6&gt;'Cover'!$C$37,BO29&lt;0),1,0)</x:f>
        <x:v>0</x:v>
      </x:c>
    </x:row>
    <x:row r="32" ht="42" customHeight="1">
      <x:c r="A32" s="3" t="str">
        <x:v>EVENT_BUFFER</x:v>
      </x:c>
      <x:c r="B32" s="3" t="str">
        <x:v>Future event buffer breach</x:v>
      </x:c>
      <x:c r="C32" s="3" t="str">
        <x:v>flag</x:v>
      </x:c>
      <x:c r="D32" s="3" t="str">
        <x:v>MAX</x:v>
      </x:c>
      <x:c r="E32" s="6" t="n">
        <x:f>MAX(H32:BO32)</x:f>
        <x:v>1</x:v>
      </x:c>
      <x:c r="F32" s="3" t="str"/>
      <x:c r="G32" s="2"/>
      <x:c r="H32" s="22" t="n">
        <x:f>IF(AND(H$6&gt;'Cover'!$C$37,H29&lt;H21),1,0)</x:f>
        <x:v>0</x:v>
      </x:c>
      <x:c r="I32" s="22" t="n">
        <x:f>IF(AND(I$6&gt;'Cover'!$C$37,I29&lt;I21),1,0)</x:f>
        <x:v>0</x:v>
      </x:c>
      <x:c r="J32" s="22" t="n">
        <x:f>IF(AND(J$6&gt;'Cover'!$C$37,J29&lt;J21),1,0)</x:f>
        <x:v>0</x:v>
      </x:c>
      <x:c r="K32" s="22" t="n">
        <x:f>IF(AND(K$6&gt;'Cover'!$C$37,K29&lt;K21),1,0)</x:f>
        <x:v>0</x:v>
      </x:c>
      <x:c r="L32" s="22" t="n">
        <x:f>IF(AND(L$6&gt;'Cover'!$C$37,L29&lt;L21),1,0)</x:f>
        <x:v>0</x:v>
      </x:c>
      <x:c r="M32" s="22" t="n">
        <x:f>IF(AND(M$6&gt;'Cover'!$C$37,M29&lt;M21),1,0)</x:f>
        <x:v>0</x:v>
      </x:c>
      <x:c r="N32" s="22" t="n">
        <x:f>IF(AND(N$6&gt;'Cover'!$C$37,N29&lt;N21),1,0)</x:f>
        <x:v>1</x:v>
      </x:c>
      <x:c r="O32" s="22" t="n">
        <x:f>IF(AND(O$6&gt;'Cover'!$C$37,O29&lt;O21),1,0)</x:f>
        <x:v>1</x:v>
      </x:c>
      <x:c r="P32" s="22" t="n">
        <x:f>IF(AND(P$6&gt;'Cover'!$C$37,P29&lt;P21),1,0)</x:f>
        <x:v>0</x:v>
      </x:c>
      <x:c r="Q32" s="22" t="n">
        <x:f>IF(AND(Q$6&gt;'Cover'!$C$37,Q29&lt;Q21),1,0)</x:f>
        <x:v>0</x:v>
      </x:c>
      <x:c r="R32" s="22" t="n">
        <x:f>IF(AND(R$6&gt;'Cover'!$C$37,R29&lt;R21),1,0)</x:f>
        <x:v>0</x:v>
      </x:c>
      <x:c r="S32" s="22" t="n">
        <x:f>IF(AND(S$6&gt;'Cover'!$C$37,S29&lt;S21),1,0)</x:f>
        <x:v>0</x:v>
      </x:c>
      <x:c r="T32" s="22" t="n">
        <x:f>IF(AND(T$6&gt;'Cover'!$C$37,T29&lt;T21),1,0)</x:f>
        <x:v>0</x:v>
      </x:c>
      <x:c r="U32" s="22" t="n">
        <x:f>IF(AND(U$6&gt;'Cover'!$C$37,U29&lt;U21),1,0)</x:f>
        <x:v>0</x:v>
      </x:c>
      <x:c r="V32" s="22" t="n">
        <x:f>IF(AND(V$6&gt;'Cover'!$C$37,V29&lt;V21),1,0)</x:f>
        <x:v>0</x:v>
      </x:c>
      <x:c r="W32" s="22" t="n">
        <x:f>IF(AND(W$6&gt;'Cover'!$C$37,W29&lt;W21),1,0)</x:f>
        <x:v>0</x:v>
      </x:c>
      <x:c r="X32" s="22" t="n">
        <x:f>IF(AND(X$6&gt;'Cover'!$C$37,X29&lt;X21),1,0)</x:f>
        <x:v>0</x:v>
      </x:c>
      <x:c r="Y32" s="22" t="n">
        <x:f>IF(AND(Y$6&gt;'Cover'!$C$37,Y29&lt;Y21),1,0)</x:f>
        <x:v>0</x:v>
      </x:c>
      <x:c r="Z32" s="22" t="n">
        <x:f>IF(AND(Z$6&gt;'Cover'!$C$37,Z29&lt;Z21),1,0)</x:f>
        <x:v>0</x:v>
      </x:c>
      <x:c r="AA32" s="22" t="n">
        <x:f>IF(AND(AA$6&gt;'Cover'!$C$37,AA29&lt;AA21),1,0)</x:f>
        <x:v>0</x:v>
      </x:c>
      <x:c r="AB32" s="22" t="n">
        <x:f>IF(AND(AB$6&gt;'Cover'!$C$37,AB29&lt;AB21),1,0)</x:f>
        <x:v>0</x:v>
      </x:c>
      <x:c r="AC32" s="22" t="n">
        <x:f>IF(AND(AC$6&gt;'Cover'!$C$37,AC29&lt;AC21),1,0)</x:f>
        <x:v>0</x:v>
      </x:c>
      <x:c r="AD32" s="22" t="n">
        <x:f>IF(AND(AD$6&gt;'Cover'!$C$37,AD29&lt;AD21),1,0)</x:f>
        <x:v>0</x:v>
      </x:c>
      <x:c r="AE32" s="22" t="n">
        <x:f>IF(AND(AE$6&gt;'Cover'!$C$37,AE29&lt;AE21),1,0)</x:f>
        <x:v>0</x:v>
      </x:c>
      <x:c r="AF32" s="22" t="n">
        <x:f>IF(AND(AF$6&gt;'Cover'!$C$37,AF29&lt;AF21),1,0)</x:f>
        <x:v>0</x:v>
      </x:c>
      <x:c r="AG32" s="22" t="n">
        <x:f>IF(AND(AG$6&gt;'Cover'!$C$37,AG29&lt;AG21),1,0)</x:f>
        <x:v>0</x:v>
      </x:c>
      <x:c r="AH32" s="22" t="n">
        <x:f>IF(AND(AH$6&gt;'Cover'!$C$37,AH29&lt;AH21),1,0)</x:f>
        <x:v>0</x:v>
      </x:c>
      <x:c r="AI32" s="22" t="n">
        <x:f>IF(AND(AI$6&gt;'Cover'!$C$37,AI29&lt;AI21),1,0)</x:f>
        <x:v>0</x:v>
      </x:c>
      <x:c r="AJ32" s="22" t="n">
        <x:f>IF(AND(AJ$6&gt;'Cover'!$C$37,AJ29&lt;AJ21),1,0)</x:f>
        <x:v>0</x:v>
      </x:c>
      <x:c r="AK32" s="22" t="n">
        <x:f>IF(AND(AK$6&gt;'Cover'!$C$37,AK29&lt;AK21),1,0)</x:f>
        <x:v>0</x:v>
      </x:c>
      <x:c r="AL32" s="22" t="n">
        <x:f>IF(AND(AL$6&gt;'Cover'!$C$37,AL29&lt;AL21),1,0)</x:f>
        <x:v>0</x:v>
      </x:c>
      <x:c r="AM32" s="22" t="n">
        <x:f>IF(AND(AM$6&gt;'Cover'!$C$37,AM29&lt;AM21),1,0)</x:f>
        <x:v>0</x:v>
      </x:c>
      <x:c r="AN32" s="22" t="n">
        <x:f>IF(AND(AN$6&gt;'Cover'!$C$37,AN29&lt;AN21),1,0)</x:f>
        <x:v>0</x:v>
      </x:c>
      <x:c r="AO32" s="22" t="n">
        <x:f>IF(AND(AO$6&gt;'Cover'!$C$37,AO29&lt;AO21),1,0)</x:f>
        <x:v>0</x:v>
      </x:c>
      <x:c r="AP32" s="22" t="n">
        <x:f>IF(AND(AP$6&gt;'Cover'!$C$37,AP29&lt;AP21),1,0)</x:f>
        <x:v>0</x:v>
      </x:c>
      <x:c r="AQ32" s="22" t="n">
        <x:f>IF(AND(AQ$6&gt;'Cover'!$C$37,AQ29&lt;AQ21),1,0)</x:f>
        <x:v>0</x:v>
      </x:c>
      <x:c r="AR32" s="22" t="n">
        <x:f>IF(AND(AR$6&gt;'Cover'!$C$37,AR29&lt;AR21),1,0)</x:f>
        <x:v>0</x:v>
      </x:c>
      <x:c r="AS32" s="22" t="n">
        <x:f>IF(AND(AS$6&gt;'Cover'!$C$37,AS29&lt;AS21),1,0)</x:f>
        <x:v>0</x:v>
      </x:c>
      <x:c r="AT32" s="22" t="n">
        <x:f>IF(AND(AT$6&gt;'Cover'!$C$37,AT29&lt;AT21),1,0)</x:f>
        <x:v>0</x:v>
      </x:c>
      <x:c r="AU32" s="22" t="n">
        <x:f>IF(AND(AU$6&gt;'Cover'!$C$37,AU29&lt;AU21),1,0)</x:f>
        <x:v>0</x:v>
      </x:c>
      <x:c r="AV32" s="22" t="n">
        <x:f>IF(AND(AV$6&gt;'Cover'!$C$37,AV29&lt;AV21),1,0)</x:f>
        <x:v>0</x:v>
      </x:c>
      <x:c r="AW32" s="22" t="n">
        <x:f>IF(AND(AW$6&gt;'Cover'!$C$37,AW29&lt;AW21),1,0)</x:f>
        <x:v>0</x:v>
      </x:c>
      <x:c r="AX32" s="22" t="n">
        <x:f>IF(AND(AX$6&gt;'Cover'!$C$37,AX29&lt;AX21),1,0)</x:f>
        <x:v>0</x:v>
      </x:c>
      <x:c r="AY32" s="22" t="n">
        <x:f>IF(AND(AY$6&gt;'Cover'!$C$37,AY29&lt;AY21),1,0)</x:f>
        <x:v>0</x:v>
      </x:c>
      <x:c r="AZ32" s="22" t="n">
        <x:f>IF(AND(AZ$6&gt;'Cover'!$C$37,AZ29&lt;AZ21),1,0)</x:f>
        <x:v>0</x:v>
      </x:c>
      <x:c r="BA32" s="22" t="n">
        <x:f>IF(AND(BA$6&gt;'Cover'!$C$37,BA29&lt;BA21),1,0)</x:f>
        <x:v>0</x:v>
      </x:c>
      <x:c r="BB32" s="22" t="n">
        <x:f>IF(AND(BB$6&gt;'Cover'!$C$37,BB29&lt;BB21),1,0)</x:f>
        <x:v>0</x:v>
      </x:c>
      <x:c r="BC32" s="22" t="n">
        <x:f>IF(AND(BC$6&gt;'Cover'!$C$37,BC29&lt;BC21),1,0)</x:f>
        <x:v>0</x:v>
      </x:c>
      <x:c r="BD32" s="22" t="n">
        <x:f>IF(AND(BD$6&gt;'Cover'!$C$37,BD29&lt;BD21),1,0)</x:f>
        <x:v>0</x:v>
      </x:c>
      <x:c r="BE32" s="22" t="n">
        <x:f>IF(AND(BE$6&gt;'Cover'!$C$37,BE29&lt;BE21),1,0)</x:f>
        <x:v>0</x:v>
      </x:c>
      <x:c r="BF32" s="22" t="n">
        <x:f>IF(AND(BF$6&gt;'Cover'!$C$37,BF29&lt;BF21),1,0)</x:f>
        <x:v>0</x:v>
      </x:c>
      <x:c r="BG32" s="22" t="n">
        <x:f>IF(AND(BG$6&gt;'Cover'!$C$37,BG29&lt;BG21),1,0)</x:f>
        <x:v>0</x:v>
      </x:c>
      <x:c r="BH32" s="22" t="n">
        <x:f>IF(AND(BH$6&gt;'Cover'!$C$37,BH29&lt;BH21),1,0)</x:f>
        <x:v>0</x:v>
      </x:c>
      <x:c r="BI32" s="22" t="n">
        <x:f>IF(AND(BI$6&gt;'Cover'!$C$37,BI29&lt;BI21),1,0)</x:f>
        <x:v>0</x:v>
      </x:c>
      <x:c r="BJ32" s="22" t="n">
        <x:f>IF(AND(BJ$6&gt;'Cover'!$C$37,BJ29&lt;BJ21),1,0)</x:f>
        <x:v>0</x:v>
      </x:c>
      <x:c r="BK32" s="22" t="n">
        <x:f>IF(AND(BK$6&gt;'Cover'!$C$37,BK29&lt;BK21),1,0)</x:f>
        <x:v>0</x:v>
      </x:c>
      <x:c r="BL32" s="22" t="n">
        <x:f>IF(AND(BL$6&gt;'Cover'!$C$37,BL29&lt;BL21),1,0)</x:f>
        <x:v>0</x:v>
      </x:c>
      <x:c r="BM32" s="22" t="n">
        <x:f>IF(AND(BM$6&gt;'Cover'!$C$37,BM29&lt;BM21),1,0)</x:f>
        <x:v>0</x:v>
      </x:c>
      <x:c r="BN32" s="22" t="n">
        <x:f>IF(AND(BN$6&gt;'Cover'!$C$37,BN29&lt;BN21),1,0)</x:f>
        <x:v>0</x:v>
      </x:c>
      <x:c r="BO32" s="22" t="n">
        <x:f>IF(AND(BO$6&gt;'Cover'!$C$37,BO29&lt;BO21),1,0)</x:f>
        <x:v>0</x:v>
      </x:c>
    </x:row>
    <x:row r="33" ht="42" customHeight="1">
      <x:c r="A33" s="3" t="str">
        <x:v>EVENT_PRUDENTIAL</x:v>
      </x:c>
      <x:c r="B33" s="3" t="str">
        <x:v>Future event prudential shortfall</x:v>
      </x:c>
      <x:c r="C33" s="3" t="str">
        <x:v>flag</x:v>
      </x:c>
      <x:c r="D33" s="3" t="str">
        <x:v>MAX</x:v>
      </x:c>
      <x:c r="E33" s="6" t="n">
        <x:f>MAX(H33:BO33)</x:f>
        <x:v>0</x:v>
      </x:c>
      <x:c r="F33" s="3" t="str"/>
      <x:c r="G33" s="2"/>
      <x:c r="H33" s="22" t="n">
        <x:f>IF(AND(H$6&gt;'Cover'!$C$37,AND(H$6&gt;='Parameters'!$E$11,H30&lt;H23)),1,0)</x:f>
        <x:v>0</x:v>
      </x:c>
      <x:c r="I33" s="22" t="n">
        <x:f>IF(AND(I$6&gt;'Cover'!$C$37,AND(I$6&gt;='Parameters'!$E$11,I30&lt;I23)),1,0)</x:f>
        <x:v>0</x:v>
      </x:c>
      <x:c r="J33" s="22" t="n">
        <x:f>IF(AND(J$6&gt;'Cover'!$C$37,AND(J$6&gt;='Parameters'!$E$11,J30&lt;J23)),1,0)</x:f>
        <x:v>0</x:v>
      </x:c>
      <x:c r="K33" s="22" t="n">
        <x:f>IF(AND(K$6&gt;'Cover'!$C$37,AND(K$6&gt;='Parameters'!$E$11,K30&lt;K23)),1,0)</x:f>
        <x:v>0</x:v>
      </x:c>
      <x:c r="L33" s="22" t="n">
        <x:f>IF(AND(L$6&gt;'Cover'!$C$37,AND(L$6&gt;='Parameters'!$E$11,L30&lt;L23)),1,0)</x:f>
        <x:v>0</x:v>
      </x:c>
      <x:c r="M33" s="22" t="n">
        <x:f>IF(AND(M$6&gt;'Cover'!$C$37,AND(M$6&gt;='Parameters'!$E$11,M30&lt;M23)),1,0)</x:f>
        <x:v>0</x:v>
      </x:c>
      <x:c r="N33" s="22" t="n">
        <x:f>IF(AND(N$6&gt;'Cover'!$C$37,AND(N$6&gt;='Parameters'!$E$11,N30&lt;N23)),1,0)</x:f>
        <x:v>0</x:v>
      </x:c>
      <x:c r="O33" s="22" t="n">
        <x:f>IF(AND(O$6&gt;'Cover'!$C$37,AND(O$6&gt;='Parameters'!$E$11,O30&lt;O23)),1,0)</x:f>
        <x:v>0</x:v>
      </x:c>
      <x:c r="P33" s="22" t="n">
        <x:f>IF(AND(P$6&gt;'Cover'!$C$37,AND(P$6&gt;='Parameters'!$E$11,P30&lt;P23)),1,0)</x:f>
        <x:v>0</x:v>
      </x:c>
      <x:c r="Q33" s="22" t="n">
        <x:f>IF(AND(Q$6&gt;'Cover'!$C$37,AND(Q$6&gt;='Parameters'!$E$11,Q30&lt;Q23)),1,0)</x:f>
        <x:v>0</x:v>
      </x:c>
      <x:c r="R33" s="22" t="n">
        <x:f>IF(AND(R$6&gt;'Cover'!$C$37,AND(R$6&gt;='Parameters'!$E$11,R30&lt;R23)),1,0)</x:f>
        <x:v>0</x:v>
      </x:c>
      <x:c r="S33" s="22" t="n">
        <x:f>IF(AND(S$6&gt;'Cover'!$C$37,AND(S$6&gt;='Parameters'!$E$11,S30&lt;S23)),1,0)</x:f>
        <x:v>0</x:v>
      </x:c>
      <x:c r="T33" s="22" t="n">
        <x:f>IF(AND(T$6&gt;'Cover'!$C$37,AND(T$6&gt;='Parameters'!$E$11,T30&lt;T23)),1,0)</x:f>
        <x:v>0</x:v>
      </x:c>
      <x:c r="U33" s="22" t="n">
        <x:f>IF(AND(U$6&gt;'Cover'!$C$37,AND(U$6&gt;='Parameters'!$E$11,U30&lt;U23)),1,0)</x:f>
        <x:v>0</x:v>
      </x:c>
      <x:c r="V33" s="22" t="n">
        <x:f>IF(AND(V$6&gt;'Cover'!$C$37,AND(V$6&gt;='Parameters'!$E$11,V30&lt;V23)),1,0)</x:f>
        <x:v>0</x:v>
      </x:c>
      <x:c r="W33" s="22" t="n">
        <x:f>IF(AND(W$6&gt;'Cover'!$C$37,AND(W$6&gt;='Parameters'!$E$11,W30&lt;W23)),1,0)</x:f>
        <x:v>0</x:v>
      </x:c>
      <x:c r="X33" s="22" t="n">
        <x:f>IF(AND(X$6&gt;'Cover'!$C$37,AND(X$6&gt;='Parameters'!$E$11,X30&lt;X23)),1,0)</x:f>
        <x:v>0</x:v>
      </x:c>
      <x:c r="Y33" s="22" t="n">
        <x:f>IF(AND(Y$6&gt;'Cover'!$C$37,AND(Y$6&gt;='Parameters'!$E$11,Y30&lt;Y23)),1,0)</x:f>
        <x:v>0</x:v>
      </x:c>
      <x:c r="Z33" s="22" t="n">
        <x:f>IF(AND(Z$6&gt;'Cover'!$C$37,AND(Z$6&gt;='Parameters'!$E$11,Z30&lt;Z23)),1,0)</x:f>
        <x:v>0</x:v>
      </x:c>
      <x:c r="AA33" s="22" t="n">
        <x:f>IF(AND(AA$6&gt;'Cover'!$C$37,AND(AA$6&gt;='Parameters'!$E$11,AA30&lt;AA23)),1,0)</x:f>
        <x:v>0</x:v>
      </x:c>
      <x:c r="AB33" s="22" t="n">
        <x:f>IF(AND(AB$6&gt;'Cover'!$C$37,AND(AB$6&gt;='Parameters'!$E$11,AB30&lt;AB23)),1,0)</x:f>
        <x:v>0</x:v>
      </x:c>
      <x:c r="AC33" s="22" t="n">
        <x:f>IF(AND(AC$6&gt;'Cover'!$C$37,AND(AC$6&gt;='Parameters'!$E$11,AC30&lt;AC23)),1,0)</x:f>
        <x:v>0</x:v>
      </x:c>
      <x:c r="AD33" s="22" t="n">
        <x:f>IF(AND(AD$6&gt;'Cover'!$C$37,AND(AD$6&gt;='Parameters'!$E$11,AD30&lt;AD23)),1,0)</x:f>
        <x:v>0</x:v>
      </x:c>
      <x:c r="AE33" s="22" t="n">
        <x:f>IF(AND(AE$6&gt;'Cover'!$C$37,AND(AE$6&gt;='Parameters'!$E$11,AE30&lt;AE23)),1,0)</x:f>
        <x:v>0</x:v>
      </x:c>
      <x:c r="AF33" s="22" t="n">
        <x:f>IF(AND(AF$6&gt;'Cover'!$C$37,AND(AF$6&gt;='Parameters'!$E$11,AF30&lt;AF23)),1,0)</x:f>
        <x:v>0</x:v>
      </x:c>
      <x:c r="AG33" s="22" t="n">
        <x:f>IF(AND(AG$6&gt;'Cover'!$C$37,AND(AG$6&gt;='Parameters'!$E$11,AG30&lt;AG23)),1,0)</x:f>
        <x:v>0</x:v>
      </x:c>
      <x:c r="AH33" s="22" t="n">
        <x:f>IF(AND(AH$6&gt;'Cover'!$C$37,AND(AH$6&gt;='Parameters'!$E$11,AH30&lt;AH23)),1,0)</x:f>
        <x:v>0</x:v>
      </x:c>
      <x:c r="AI33" s="22" t="n">
        <x:f>IF(AND(AI$6&gt;'Cover'!$C$37,AND(AI$6&gt;='Parameters'!$E$11,AI30&lt;AI23)),1,0)</x:f>
        <x:v>0</x:v>
      </x:c>
      <x:c r="AJ33" s="22" t="n">
        <x:f>IF(AND(AJ$6&gt;'Cover'!$C$37,AND(AJ$6&gt;='Parameters'!$E$11,AJ30&lt;AJ23)),1,0)</x:f>
        <x:v>0</x:v>
      </x:c>
      <x:c r="AK33" s="22" t="n">
        <x:f>IF(AND(AK$6&gt;'Cover'!$C$37,AND(AK$6&gt;='Parameters'!$E$11,AK30&lt;AK23)),1,0)</x:f>
        <x:v>0</x:v>
      </x:c>
      <x:c r="AL33" s="22" t="n">
        <x:f>IF(AND(AL$6&gt;'Cover'!$C$37,AND(AL$6&gt;='Parameters'!$E$11,AL30&lt;AL23)),1,0)</x:f>
        <x:v>0</x:v>
      </x:c>
      <x:c r="AM33" s="22" t="n">
        <x:f>IF(AND(AM$6&gt;'Cover'!$C$37,AND(AM$6&gt;='Parameters'!$E$11,AM30&lt;AM23)),1,0)</x:f>
        <x:v>0</x:v>
      </x:c>
      <x:c r="AN33" s="22" t="n">
        <x:f>IF(AND(AN$6&gt;'Cover'!$C$37,AND(AN$6&gt;='Parameters'!$E$11,AN30&lt;AN23)),1,0)</x:f>
        <x:v>0</x:v>
      </x:c>
      <x:c r="AO33" s="22" t="n">
        <x:f>IF(AND(AO$6&gt;'Cover'!$C$37,AND(AO$6&gt;='Parameters'!$E$11,AO30&lt;AO23)),1,0)</x:f>
        <x:v>0</x:v>
      </x:c>
      <x:c r="AP33" s="22" t="n">
        <x:f>IF(AND(AP$6&gt;'Cover'!$C$37,AND(AP$6&gt;='Parameters'!$E$11,AP30&lt;AP23)),1,0)</x:f>
        <x:v>0</x:v>
      </x:c>
      <x:c r="AQ33" s="22" t="n">
        <x:f>IF(AND(AQ$6&gt;'Cover'!$C$37,AND(AQ$6&gt;='Parameters'!$E$11,AQ30&lt;AQ23)),1,0)</x:f>
        <x:v>0</x:v>
      </x:c>
      <x:c r="AR33" s="22" t="n">
        <x:f>IF(AND(AR$6&gt;'Cover'!$C$37,AND(AR$6&gt;='Parameters'!$E$11,AR30&lt;AR23)),1,0)</x:f>
        <x:v>0</x:v>
      </x:c>
      <x:c r="AS33" s="22" t="n">
        <x:f>IF(AND(AS$6&gt;'Cover'!$C$37,AND(AS$6&gt;='Parameters'!$E$11,AS30&lt;AS23)),1,0)</x:f>
        <x:v>0</x:v>
      </x:c>
      <x:c r="AT33" s="22" t="n">
        <x:f>IF(AND(AT$6&gt;'Cover'!$C$37,AND(AT$6&gt;='Parameters'!$E$11,AT30&lt;AT23)),1,0)</x:f>
        <x:v>0</x:v>
      </x:c>
      <x:c r="AU33" s="22" t="n">
        <x:f>IF(AND(AU$6&gt;'Cover'!$C$37,AND(AU$6&gt;='Parameters'!$E$11,AU30&lt;AU23)),1,0)</x:f>
        <x:v>0</x:v>
      </x:c>
      <x:c r="AV33" s="22" t="n">
        <x:f>IF(AND(AV$6&gt;'Cover'!$C$37,AND(AV$6&gt;='Parameters'!$E$11,AV30&lt;AV23)),1,0)</x:f>
        <x:v>0</x:v>
      </x:c>
      <x:c r="AW33" s="22" t="n">
        <x:f>IF(AND(AW$6&gt;'Cover'!$C$37,AND(AW$6&gt;='Parameters'!$E$11,AW30&lt;AW23)),1,0)</x:f>
        <x:v>0</x:v>
      </x:c>
      <x:c r="AX33" s="22" t="n">
        <x:f>IF(AND(AX$6&gt;'Cover'!$C$37,AND(AX$6&gt;='Parameters'!$E$11,AX30&lt;AX23)),1,0)</x:f>
        <x:v>0</x:v>
      </x:c>
      <x:c r="AY33" s="22" t="n">
        <x:f>IF(AND(AY$6&gt;'Cover'!$C$37,AND(AY$6&gt;='Parameters'!$E$11,AY30&lt;AY23)),1,0)</x:f>
        <x:v>0</x:v>
      </x:c>
      <x:c r="AZ33" s="22" t="n">
        <x:f>IF(AND(AZ$6&gt;'Cover'!$C$37,AND(AZ$6&gt;='Parameters'!$E$11,AZ30&lt;AZ23)),1,0)</x:f>
        <x:v>0</x:v>
      </x:c>
      <x:c r="BA33" s="22" t="n">
        <x:f>IF(AND(BA$6&gt;'Cover'!$C$37,AND(BA$6&gt;='Parameters'!$E$11,BA30&lt;BA23)),1,0)</x:f>
        <x:v>0</x:v>
      </x:c>
      <x:c r="BB33" s="22" t="n">
        <x:f>IF(AND(BB$6&gt;'Cover'!$C$37,AND(BB$6&gt;='Parameters'!$E$11,BB30&lt;BB23)),1,0)</x:f>
        <x:v>0</x:v>
      </x:c>
      <x:c r="BC33" s="22" t="n">
        <x:f>IF(AND(BC$6&gt;'Cover'!$C$37,AND(BC$6&gt;='Parameters'!$E$11,BC30&lt;BC23)),1,0)</x:f>
        <x:v>0</x:v>
      </x:c>
      <x:c r="BD33" s="22" t="n">
        <x:f>IF(AND(BD$6&gt;'Cover'!$C$37,AND(BD$6&gt;='Parameters'!$E$11,BD30&lt;BD23)),1,0)</x:f>
        <x:v>0</x:v>
      </x:c>
      <x:c r="BE33" s="22" t="n">
        <x:f>IF(AND(BE$6&gt;'Cover'!$C$37,AND(BE$6&gt;='Parameters'!$E$11,BE30&lt;BE23)),1,0)</x:f>
        <x:v>0</x:v>
      </x:c>
      <x:c r="BF33" s="22" t="n">
        <x:f>IF(AND(BF$6&gt;'Cover'!$C$37,AND(BF$6&gt;='Parameters'!$E$11,BF30&lt;BF23)),1,0)</x:f>
        <x:v>0</x:v>
      </x:c>
      <x:c r="BG33" s="22" t="n">
        <x:f>IF(AND(BG$6&gt;'Cover'!$C$37,AND(BG$6&gt;='Parameters'!$E$11,BG30&lt;BG23)),1,0)</x:f>
        <x:v>0</x:v>
      </x:c>
      <x:c r="BH33" s="22" t="n">
        <x:f>IF(AND(BH$6&gt;'Cover'!$C$37,AND(BH$6&gt;='Parameters'!$E$11,BH30&lt;BH23)),1,0)</x:f>
        <x:v>0</x:v>
      </x:c>
      <x:c r="BI33" s="22" t="n">
        <x:f>IF(AND(BI$6&gt;'Cover'!$C$37,AND(BI$6&gt;='Parameters'!$E$11,BI30&lt;BI23)),1,0)</x:f>
        <x:v>0</x:v>
      </x:c>
      <x:c r="BJ33" s="22" t="n">
        <x:f>IF(AND(BJ$6&gt;'Cover'!$C$37,AND(BJ$6&gt;='Parameters'!$E$11,BJ30&lt;BJ23)),1,0)</x:f>
        <x:v>0</x:v>
      </x:c>
      <x:c r="BK33" s="22" t="n">
        <x:f>IF(AND(BK$6&gt;'Cover'!$C$37,AND(BK$6&gt;='Parameters'!$E$11,BK30&lt;BK23)),1,0)</x:f>
        <x:v>0</x:v>
      </x:c>
      <x:c r="BL33" s="22" t="n">
        <x:f>IF(AND(BL$6&gt;'Cover'!$C$37,AND(BL$6&gt;='Parameters'!$E$11,BL30&lt;BL23)),1,0)</x:f>
        <x:v>0</x:v>
      </x:c>
      <x:c r="BM33" s="22" t="n">
        <x:f>IF(AND(BM$6&gt;'Cover'!$C$37,AND(BM$6&gt;='Parameters'!$E$11,BM30&lt;BM23)),1,0)</x:f>
        <x:v>0</x:v>
      </x:c>
      <x:c r="BN33" s="22" t="n">
        <x:f>IF(AND(BN$6&gt;'Cover'!$C$37,AND(BN$6&gt;='Parameters'!$E$11,BN30&lt;BN23)),1,0)</x:f>
        <x:v>0</x:v>
      </x:c>
      <x:c r="BO33" s="22" t="n">
        <x:f>IF(AND(BO$6&gt;'Cover'!$C$37,AND(BO$6&gt;='Parameters'!$E$11,BO30&lt;BO23)),1,0)</x:f>
        <x:v>0</x:v>
      </x:c>
    </x:row>
    <x:row r="34" ht="42" customHeight="1">
      <x:c r="A34" s="3" t="str">
        <x:v>EVENT_ANY</x:v>
      </x:c>
      <x:c r="B34" s="3" t="str">
        <x:v>Any funding-checkpoint breach</x:v>
      </x:c>
      <x:c r="C34" s="3" t="str">
        <x:v>flag</x:v>
      </x:c>
      <x:c r="D34" s="3" t="str">
        <x:v>MAX</x:v>
      </x:c>
      <x:c r="E34" s="6" t="n">
        <x:f>MAX(H34:BO34)</x:f>
        <x:v>1</x:v>
      </x:c>
      <x:c r="F34" s="3" t="str"/>
      <x:c r="G34" s="2"/>
      <x:c r="H34" s="22" t="n">
        <x:f>'D10_LE'!H75</x:f>
        <x:v>1</x:v>
      </x:c>
      <x:c r="I34" s="22" t="n">
        <x:f>'D10_LE'!I75</x:f>
        <x:v>0</x:v>
      </x:c>
      <x:c r="J34" s="22" t="n">
        <x:f>'D10_LE'!J75</x:f>
        <x:v>0</x:v>
      </x:c>
      <x:c r="K34" s="22" t="n">
        <x:f>'D10_LE'!K75</x:f>
        <x:v>0</x:v>
      </x:c>
      <x:c r="L34" s="22" t="n">
        <x:f>'D10_LE'!L75</x:f>
        <x:v>0</x:v>
      </x:c>
      <x:c r="M34" s="22" t="n">
        <x:f>'D10_LE'!M75</x:f>
        <x:v>1</x:v>
      </x:c>
      <x:c r="N34" s="22" t="n">
        <x:f>'D10_LE'!N75</x:f>
        <x:v>1</x:v>
      </x:c>
      <x:c r="O34" s="22" t="n">
        <x:f>'D10_LE'!O75</x:f>
        <x:v>1</x:v>
      </x:c>
      <x:c r="P34" s="22" t="n">
        <x:f>'D10_LE'!P75</x:f>
        <x:v>0</x:v>
      </x:c>
      <x:c r="Q34" s="22" t="n">
        <x:f>'D10_LE'!Q75</x:f>
        <x:v>0</x:v>
      </x:c>
      <x:c r="R34" s="22" t="n">
        <x:f>'D10_LE'!R75</x:f>
        <x:v>0</x:v>
      </x:c>
      <x:c r="S34" s="22" t="n">
        <x:f>'D10_LE'!S75</x:f>
        <x:v>0</x:v>
      </x:c>
      <x:c r="T34" s="22" t="n">
        <x:f>'D10_LE'!T75</x:f>
        <x:v>0</x:v>
      </x:c>
      <x:c r="U34" s="22" t="n">
        <x:f>'D10_LE'!U75</x:f>
        <x:v>0</x:v>
      </x:c>
      <x:c r="V34" s="22" t="n">
        <x:f>'D10_LE'!V75</x:f>
        <x:v>0</x:v>
      </x:c>
      <x:c r="W34" s="22" t="n">
        <x:f>'D10_LE'!W75</x:f>
        <x:v>0</x:v>
      </x:c>
      <x:c r="X34" s="22" t="n">
        <x:f>'D10_LE'!X75</x:f>
        <x:v>0</x:v>
      </x:c>
      <x:c r="Y34" s="22" t="n">
        <x:f>'D10_LE'!Y75</x:f>
        <x:v>0</x:v>
      </x:c>
      <x:c r="Z34" s="22" t="n">
        <x:f>'D10_LE'!Z75</x:f>
        <x:v>0</x:v>
      </x:c>
      <x:c r="AA34" s="22" t="n">
        <x:f>'D10_LE'!AA75</x:f>
        <x:v>0</x:v>
      </x:c>
      <x:c r="AB34" s="22" t="n">
        <x:f>'D10_LE'!AB75</x:f>
        <x:v>0</x:v>
      </x:c>
      <x:c r="AC34" s="22" t="n">
        <x:f>'D10_LE'!AC75</x:f>
        <x:v>0</x:v>
      </x:c>
      <x:c r="AD34" s="22" t="n">
        <x:f>'D10_LE'!AD75</x:f>
        <x:v>0</x:v>
      </x:c>
      <x:c r="AE34" s="22" t="n">
        <x:f>'D10_LE'!AE75</x:f>
        <x:v>0</x:v>
      </x:c>
      <x:c r="AF34" s="22" t="n">
        <x:f>'D10_LE'!AF75</x:f>
        <x:v>0</x:v>
      </x:c>
      <x:c r="AG34" s="22" t="n">
        <x:f>'D10_LE'!AG75</x:f>
        <x:v>0</x:v>
      </x:c>
      <x:c r="AH34" s="22" t="n">
        <x:f>'D10_LE'!AH75</x:f>
        <x:v>0</x:v>
      </x:c>
      <x:c r="AI34" s="22" t="n">
        <x:f>'D10_LE'!AI75</x:f>
        <x:v>0</x:v>
      </x:c>
      <x:c r="AJ34" s="22" t="n">
        <x:f>'D10_LE'!AJ75</x:f>
        <x:v>0</x:v>
      </x:c>
      <x:c r="AK34" s="22" t="n">
        <x:f>'D10_LE'!AK75</x:f>
        <x:v>0</x:v>
      </x:c>
      <x:c r="AL34" s="22" t="n">
        <x:f>'D10_LE'!AL75</x:f>
        <x:v>0</x:v>
      </x:c>
      <x:c r="AM34" s="22" t="n">
        <x:f>'D10_LE'!AM75</x:f>
        <x:v>0</x:v>
      </x:c>
      <x:c r="AN34" s="22" t="n">
        <x:f>'D10_LE'!AN75</x:f>
        <x:v>0</x:v>
      </x:c>
      <x:c r="AO34" s="22" t="n">
        <x:f>'D10_LE'!AO75</x:f>
        <x:v>0</x:v>
      </x:c>
      <x:c r="AP34" s="22" t="n">
        <x:f>'D10_LE'!AP75</x:f>
        <x:v>0</x:v>
      </x:c>
      <x:c r="AQ34" s="22" t="n">
        <x:f>'D10_LE'!AQ75</x:f>
        <x:v>0</x:v>
      </x:c>
      <x:c r="AR34" s="22" t="n">
        <x:f>'D10_LE'!AR75</x:f>
        <x:v>0</x:v>
      </x:c>
      <x:c r="AS34" s="22" t="n">
        <x:f>'D10_LE'!AS75</x:f>
        <x:v>0</x:v>
      </x:c>
      <x:c r="AT34" s="22" t="n">
        <x:f>'D10_LE'!AT75</x:f>
        <x:v>0</x:v>
      </x:c>
      <x:c r="AU34" s="22" t="n">
        <x:f>'D10_LE'!AU75</x:f>
        <x:v>0</x:v>
      </x:c>
      <x:c r="AV34" s="22" t="n">
        <x:f>'D10_LE'!AV75</x:f>
        <x:v>0</x:v>
      </x:c>
      <x:c r="AW34" s="22" t="n">
        <x:f>'D10_LE'!AW75</x:f>
        <x:v>0</x:v>
      </x:c>
      <x:c r="AX34" s="22" t="n">
        <x:f>'D10_LE'!AX75</x:f>
        <x:v>0</x:v>
      </x:c>
      <x:c r="AY34" s="22" t="n">
        <x:f>'D10_LE'!AY75</x:f>
        <x:v>0</x:v>
      </x:c>
      <x:c r="AZ34" s="22" t="n">
        <x:f>'D10_LE'!AZ75</x:f>
        <x:v>0</x:v>
      </x:c>
      <x:c r="BA34" s="22" t="n">
        <x:f>'D10_LE'!BA75</x:f>
        <x:v>0</x:v>
      </x:c>
      <x:c r="BB34" s="22" t="n">
        <x:f>'D10_LE'!BB75</x:f>
        <x:v>0</x:v>
      </x:c>
      <x:c r="BC34" s="22" t="n">
        <x:f>'D10_LE'!BC75</x:f>
        <x:v>0</x:v>
      </x:c>
      <x:c r="BD34" s="22" t="n">
        <x:f>'D10_LE'!BD75</x:f>
        <x:v>0</x:v>
      </x:c>
      <x:c r="BE34" s="22" t="n">
        <x:f>'D10_LE'!BE75</x:f>
        <x:v>0</x:v>
      </x:c>
      <x:c r="BF34" s="22" t="n">
        <x:f>'D10_LE'!BF75</x:f>
        <x:v>0</x:v>
      </x:c>
      <x:c r="BG34" s="22" t="n">
        <x:f>'D10_LE'!BG75</x:f>
        <x:v>0</x:v>
      </x:c>
      <x:c r="BH34" s="22" t="n">
        <x:f>'D10_LE'!BH75</x:f>
        <x:v>0</x:v>
      </x:c>
      <x:c r="BI34" s="22" t="n">
        <x:f>'D10_LE'!BI75</x:f>
        <x:v>0</x:v>
      </x:c>
      <x:c r="BJ34" s="22" t="n">
        <x:f>'D10_LE'!BJ75</x:f>
        <x:v>0</x:v>
      </x:c>
      <x:c r="BK34" s="22" t="n">
        <x:f>'D10_LE'!BK75</x:f>
        <x:v>0</x:v>
      </x:c>
      <x:c r="BL34" s="22" t="n">
        <x:f>'D10_LE'!BL75</x:f>
        <x:v>0</x:v>
      </x:c>
      <x:c r="BM34" s="22" t="n">
        <x:f>'D10_LE'!BM75</x:f>
        <x:v>0</x:v>
      </x:c>
      <x:c r="BN34" s="22" t="n">
        <x:f>'D10_LE'!BN75</x:f>
        <x:v>0</x:v>
      </x:c>
      <x:c r="BO34" s="22" t="n">
        <x:f>'D10_LE'!BO75</x:f>
        <x:v>0</x:v>
      </x:c>
    </x:row>
    <x:row r="35" ht="42" customHeight="1">
      <x:c r="A35" s="3" t="str">
        <x:v>HORIZON_LIMIT</x:v>
      </x:c>
      <x:c r="B35" s="3" t="str">
        <x:v>Buffer horizon limit</x:v>
      </x:c>
      <x:c r="C35" s="3" t="str">
        <x:v>flag</x:v>
      </x:c>
      <x:c r="D35" s="3" t="str">
        <x:v>MAX</x:v>
      </x:c>
      <x:c r="E35" s="6" t="n">
        <x:f>MAX(H35:BO35)</x:f>
        <x:v>1</x:v>
      </x:c>
      <x:c r="F35" s="3" t="str"/>
      <x:c r="G35" s="2"/>
      <x:c r="H35" s="22" t="n">
        <x:f>IF(H$6='Cover'!$C$34,1,0)</x:f>
        <x:v>0</x:v>
      </x:c>
      <x:c r="I35" s="22" t="n">
        <x:f>IF(I$6='Cover'!$C$34,1,0)</x:f>
        <x:v>0</x:v>
      </x:c>
      <x:c r="J35" s="22" t="n">
        <x:f>IF(J$6='Cover'!$C$34,1,0)</x:f>
        <x:v>0</x:v>
      </x:c>
      <x:c r="K35" s="22" t="n">
        <x:f>IF(K$6='Cover'!$C$34,1,0)</x:f>
        <x:v>0</x:v>
      </x:c>
      <x:c r="L35" s="22" t="n">
        <x:f>IF(L$6='Cover'!$C$34,1,0)</x:f>
        <x:v>0</x:v>
      </x:c>
      <x:c r="M35" s="22" t="n">
        <x:f>IF(M$6='Cover'!$C$34,1,0)</x:f>
        <x:v>0</x:v>
      </x:c>
      <x:c r="N35" s="22" t="n">
        <x:f>IF(N$6='Cover'!$C$34,1,0)</x:f>
        <x:v>0</x:v>
      </x:c>
      <x:c r="O35" s="22" t="n">
        <x:f>IF(O$6='Cover'!$C$34,1,0)</x:f>
        <x:v>0</x:v>
      </x:c>
      <x:c r="P35" s="22" t="n">
        <x:f>IF(P$6='Cover'!$C$34,1,0)</x:f>
        <x:v>0</x:v>
      </x:c>
      <x:c r="Q35" s="22" t="n">
        <x:f>IF(Q$6='Cover'!$C$34,1,0)</x:f>
        <x:v>0</x:v>
      </x:c>
      <x:c r="R35" s="22" t="n">
        <x:f>IF(R$6='Cover'!$C$34,1,0)</x:f>
        <x:v>0</x:v>
      </x:c>
      <x:c r="S35" s="22" t="n">
        <x:f>IF(S$6='Cover'!$C$34,1,0)</x:f>
        <x:v>0</x:v>
      </x:c>
      <x:c r="T35" s="22" t="n">
        <x:f>IF(T$6='Cover'!$C$34,1,0)</x:f>
        <x:v>0</x:v>
      </x:c>
      <x:c r="U35" s="22" t="n">
        <x:f>IF(U$6='Cover'!$C$34,1,0)</x:f>
        <x:v>0</x:v>
      </x:c>
      <x:c r="V35" s="22" t="n">
        <x:f>IF(V$6='Cover'!$C$34,1,0)</x:f>
        <x:v>0</x:v>
      </x:c>
      <x:c r="W35" s="22" t="n">
        <x:f>IF(W$6='Cover'!$C$34,1,0)</x:f>
        <x:v>0</x:v>
      </x:c>
      <x:c r="X35" s="22" t="n">
        <x:f>IF(X$6='Cover'!$C$34,1,0)</x:f>
        <x:v>0</x:v>
      </x:c>
      <x:c r="Y35" s="22" t="n">
        <x:f>IF(Y$6='Cover'!$C$34,1,0)</x:f>
        <x:v>0</x:v>
      </x:c>
      <x:c r="Z35" s="22" t="n">
        <x:f>IF(Z$6='Cover'!$C$34,1,0)</x:f>
        <x:v>0</x:v>
      </x:c>
      <x:c r="AA35" s="22" t="n">
        <x:f>IF(AA$6='Cover'!$C$34,1,0)</x:f>
        <x:v>0</x:v>
      </x:c>
      <x:c r="AB35" s="22" t="n">
        <x:f>IF(AB$6='Cover'!$C$34,1,0)</x:f>
        <x:v>0</x:v>
      </x:c>
      <x:c r="AC35" s="22" t="n">
        <x:f>IF(AC$6='Cover'!$C$34,1,0)</x:f>
        <x:v>0</x:v>
      </x:c>
      <x:c r="AD35" s="22" t="n">
        <x:f>IF(AD$6='Cover'!$C$34,1,0)</x:f>
        <x:v>0</x:v>
      </x:c>
      <x:c r="AE35" s="22" t="n">
        <x:f>IF(AE$6='Cover'!$C$34,1,0)</x:f>
        <x:v>0</x:v>
      </x:c>
      <x:c r="AF35" s="22" t="n">
        <x:f>IF(AF$6='Cover'!$C$34,1,0)</x:f>
        <x:v>0</x:v>
      </x:c>
      <x:c r="AG35" s="22" t="n">
        <x:f>IF(AG$6='Cover'!$C$34,1,0)</x:f>
        <x:v>0</x:v>
      </x:c>
      <x:c r="AH35" s="22" t="n">
        <x:f>IF(AH$6='Cover'!$C$34,1,0)</x:f>
        <x:v>0</x:v>
      </x:c>
      <x:c r="AI35" s="22" t="n">
        <x:f>IF(AI$6='Cover'!$C$34,1,0)</x:f>
        <x:v>0</x:v>
      </x:c>
      <x:c r="AJ35" s="22" t="n">
        <x:f>IF(AJ$6='Cover'!$C$34,1,0)</x:f>
        <x:v>0</x:v>
      </x:c>
      <x:c r="AK35" s="22" t="n">
        <x:f>IF(AK$6='Cover'!$C$34,1,0)</x:f>
        <x:v>0</x:v>
      </x:c>
      <x:c r="AL35" s="22" t="n">
        <x:f>IF(AL$6='Cover'!$C$34,1,0)</x:f>
        <x:v>0</x:v>
      </x:c>
      <x:c r="AM35" s="22" t="n">
        <x:f>IF(AM$6='Cover'!$C$34,1,0)</x:f>
        <x:v>0</x:v>
      </x:c>
      <x:c r="AN35" s="22" t="n">
        <x:f>IF(AN$6='Cover'!$C$34,1,0)</x:f>
        <x:v>0</x:v>
      </x:c>
      <x:c r="AO35" s="22" t="n">
        <x:f>IF(AO$6='Cover'!$C$34,1,0)</x:f>
        <x:v>0</x:v>
      </x:c>
      <x:c r="AP35" s="22" t="n">
        <x:f>IF(AP$6='Cover'!$C$34,1,0)</x:f>
        <x:v>0</x:v>
      </x:c>
      <x:c r="AQ35" s="22" t="n">
        <x:f>IF(AQ$6='Cover'!$C$34,1,0)</x:f>
        <x:v>0</x:v>
      </x:c>
      <x:c r="AR35" s="22" t="n">
        <x:f>IF(AR$6='Cover'!$C$34,1,0)</x:f>
        <x:v>0</x:v>
      </x:c>
      <x:c r="AS35" s="22" t="n">
        <x:f>IF(AS$6='Cover'!$C$34,1,0)</x:f>
        <x:v>0</x:v>
      </x:c>
      <x:c r="AT35" s="22" t="n">
        <x:f>IF(AT$6='Cover'!$C$34,1,0)</x:f>
        <x:v>0</x:v>
      </x:c>
      <x:c r="AU35" s="22" t="n">
        <x:f>IF(AU$6='Cover'!$C$34,1,0)</x:f>
        <x:v>0</x:v>
      </x:c>
      <x:c r="AV35" s="22" t="n">
        <x:f>IF(AV$6='Cover'!$C$34,1,0)</x:f>
        <x:v>0</x:v>
      </x:c>
      <x:c r="AW35" s="22" t="n">
        <x:f>IF(AW$6='Cover'!$C$34,1,0)</x:f>
        <x:v>0</x:v>
      </x:c>
      <x:c r="AX35" s="22" t="n">
        <x:f>IF(AX$6='Cover'!$C$34,1,0)</x:f>
        <x:v>0</x:v>
      </x:c>
      <x:c r="AY35" s="22" t="n">
        <x:f>IF(AY$6='Cover'!$C$34,1,0)</x:f>
        <x:v>0</x:v>
      </x:c>
      <x:c r="AZ35" s="22" t="n">
        <x:f>IF(AZ$6='Cover'!$C$34,1,0)</x:f>
        <x:v>0</x:v>
      </x:c>
      <x:c r="BA35" s="22" t="n">
        <x:f>IF(BA$6='Cover'!$C$34,1,0)</x:f>
        <x:v>0</x:v>
      </x:c>
      <x:c r="BB35" s="22" t="n">
        <x:f>IF(BB$6='Cover'!$C$34,1,0)</x:f>
        <x:v>0</x:v>
      </x:c>
      <x:c r="BC35" s="22" t="n">
        <x:f>IF(BC$6='Cover'!$C$34,1,0)</x:f>
        <x:v>0</x:v>
      </x:c>
      <x:c r="BD35" s="22" t="n">
        <x:f>IF(BD$6='Cover'!$C$34,1,0)</x:f>
        <x:v>0</x:v>
      </x:c>
      <x:c r="BE35" s="22" t="n">
        <x:f>IF(BE$6='Cover'!$C$34,1,0)</x:f>
        <x:v>0</x:v>
      </x:c>
      <x:c r="BF35" s="22" t="n">
        <x:f>IF(BF$6='Cover'!$C$34,1,0)</x:f>
        <x:v>0</x:v>
      </x:c>
      <x:c r="BG35" s="22" t="n">
        <x:f>IF(BG$6='Cover'!$C$34,1,0)</x:f>
        <x:v>0</x:v>
      </x:c>
      <x:c r="BH35" s="22" t="n">
        <x:f>IF(BH$6='Cover'!$C$34,1,0)</x:f>
        <x:v>0</x:v>
      </x:c>
      <x:c r="BI35" s="22" t="n">
        <x:f>IF(BI$6='Cover'!$C$34,1,0)</x:f>
        <x:v>0</x:v>
      </x:c>
      <x:c r="BJ35" s="22" t="n">
        <x:f>IF(BJ$6='Cover'!$C$34,1,0)</x:f>
        <x:v>0</x:v>
      </x:c>
      <x:c r="BK35" s="22" t="n">
        <x:f>IF(BK$6='Cover'!$C$34,1,0)</x:f>
        <x:v>0</x:v>
      </x:c>
      <x:c r="BL35" s="22" t="n">
        <x:f>IF(BL$6='Cover'!$C$34,1,0)</x:f>
        <x:v>0</x:v>
      </x:c>
      <x:c r="BM35" s="22" t="n">
        <x:f>IF(BM$6='Cover'!$C$34,1,0)</x:f>
        <x:v>0</x:v>
      </x:c>
      <x:c r="BN35" s="22" t="n">
        <x:f>IF(BN$6='Cover'!$C$34,1,0)</x:f>
        <x:v>0</x:v>
      </x:c>
      <x:c r="BO35" s="22" t="n">
        <x:f>IF(BO$6='Cover'!$C$34,1,0)</x:f>
        <x:v>1</x:v>
      </x:c>
    </x:row>
    <x:row r="36" ht="25" customHeight="1">
      <x:c r="A36" s="2"/>
      <x:c r="B36" s="2"/>
      <x:c r="C36" s="2"/>
      <x:c r="D36" s="2"/>
      <x:c r="E36" s="2"/>
      <x:c r="F36" s="2"/>
      <x:c r="G36" s="2"/>
      <x:c r="H36" s="2"/>
      <x:c r="I36" s="2"/>
      <x:c r="J36" s="2"/>
      <x:c r="K36" s="2"/>
      <x:c r="L36" s="2"/>
      <x:c r="M36" s="2"/>
      <x:c r="N36" s="2"/>
      <x:c r="O36" s="2"/>
      <x:c r="P36" s="2"/>
      <x:c r="Q36" s="2"/>
      <x:c r="R36" s="2"/>
      <x:c r="S36" s="2"/>
      <x:c r="T36" s="2"/>
      <x:c r="U36" s="2"/>
      <x:c r="V36" s="2"/>
      <x:c r="W36" s="2"/>
      <x:c r="X36" s="2"/>
      <x:c r="Y36" s="2"/>
      <x:c r="Z36" s="2"/>
      <x:c r="AA36" s="2"/>
      <x:c r="AB36" s="2"/>
      <x:c r="AC36" s="2"/>
      <x:c r="AD36" s="2"/>
      <x:c r="AE36" s="2"/>
      <x:c r="AF36" s="2"/>
      <x:c r="AG36" s="2"/>
      <x:c r="AH36" s="2"/>
      <x:c r="AI36" s="2"/>
      <x:c r="AJ36" s="2"/>
      <x:c r="AK36" s="2"/>
      <x:c r="AL36" s="2"/>
      <x:c r="AM36" s="2"/>
      <x:c r="AN36" s="2"/>
      <x:c r="AO36" s="2"/>
      <x:c r="AP36" s="2"/>
      <x:c r="AQ36" s="2"/>
      <x:c r="AR36" s="2"/>
      <x:c r="AS36" s="2"/>
      <x:c r="AT36" s="2"/>
      <x:c r="AU36" s="2"/>
      <x:c r="AV36" s="2"/>
      <x:c r="AW36" s="2"/>
      <x:c r="AX36" s="2"/>
      <x:c r="AY36" s="2"/>
      <x:c r="AZ36" s="2"/>
      <x:c r="BA36" s="2"/>
      <x:c r="BB36" s="2"/>
      <x:c r="BC36" s="2"/>
      <x:c r="BD36" s="2"/>
      <x:c r="BE36" s="2"/>
      <x:c r="BF36" s="2"/>
      <x:c r="BG36" s="2"/>
      <x:c r="BH36" s="2"/>
      <x:c r="BI36" s="2"/>
      <x:c r="BJ36" s="2"/>
      <x:c r="BK36" s="2"/>
      <x:c r="BL36" s="2"/>
      <x:c r="BM36" s="2"/>
      <x:c r="BN36" s="2"/>
      <x:c r="BO36" s="2"/>
    </x:row>
    <x:row r="37" ht="25" customHeight="1">
      <x:c r="A37" s="2"/>
      <x:c r="B37" s="2"/>
      <x:c r="C37" s="2"/>
      <x:c r="D37" s="2"/>
      <x:c r="E37" s="2"/>
      <x:c r="F37" s="2"/>
      <x:c r="G37" s="2"/>
      <x:c r="H37" s="2"/>
      <x:c r="I37" s="2"/>
      <x:c r="J37" s="2"/>
      <x:c r="K37" s="2"/>
      <x:c r="L37" s="2"/>
      <x:c r="M37" s="2"/>
      <x:c r="N37" s="2"/>
      <x:c r="O37" s="2"/>
      <x:c r="P37" s="2"/>
      <x:c r="Q37" s="2"/>
      <x:c r="R37" s="2"/>
      <x:c r="S37" s="2"/>
      <x:c r="T37" s="2"/>
      <x:c r="U37" s="2"/>
      <x:c r="V37" s="2"/>
      <x:c r="W37" s="2"/>
      <x:c r="X37" s="2"/>
      <x:c r="Y37" s="2"/>
      <x:c r="Z37" s="2"/>
      <x:c r="AA37" s="2"/>
      <x:c r="AB37" s="2"/>
      <x:c r="AC37" s="2"/>
      <x:c r="AD37" s="2"/>
      <x:c r="AE37" s="2"/>
      <x:c r="AF37" s="2"/>
      <x:c r="AG37" s="2"/>
      <x:c r="AH37" s="2"/>
      <x:c r="AI37" s="2"/>
      <x:c r="AJ37" s="2"/>
      <x:c r="AK37" s="2"/>
      <x:c r="AL37" s="2"/>
      <x:c r="AM37" s="2"/>
      <x:c r="AN37" s="2"/>
      <x:c r="AO37" s="2"/>
      <x:c r="AP37" s="2"/>
      <x:c r="AQ37" s="2"/>
      <x:c r="AR37" s="2"/>
      <x:c r="AS37" s="2"/>
      <x:c r="AT37" s="2"/>
      <x:c r="AU37" s="2"/>
      <x:c r="AV37" s="2"/>
      <x:c r="AW37" s="2"/>
      <x:c r="AX37" s="2"/>
      <x:c r="AY37" s="2"/>
      <x:c r="AZ37" s="2"/>
      <x:c r="BA37" s="2"/>
      <x:c r="BB37" s="2"/>
      <x:c r="BC37" s="2"/>
      <x:c r="BD37" s="2"/>
      <x:c r="BE37" s="2"/>
      <x:c r="BF37" s="2"/>
      <x:c r="BG37" s="2"/>
      <x:c r="BH37" s="2"/>
      <x:c r="BI37" s="2"/>
      <x:c r="BJ37" s="2"/>
      <x:c r="BK37" s="2"/>
      <x:c r="BL37" s="2"/>
      <x:c r="BM37" s="2"/>
      <x:c r="BN37" s="2"/>
      <x:c r="BO37" s="2"/>
    </x:row>
    <x:row r="38" ht="42" customHeight="1">
      <x:c r="A38" s="3" t="str">
        <x:v>ALT.OPEN</x:v>
      </x:c>
      <x:c r="B38" s="3" t="str">
        <x:v>Opening bank cash / no future rounds</x:v>
      </x:c>
      <x:c r="C38" s="3" t="str">
        <x:v>EUR</x:v>
      </x:c>
      <x:c r="D38" s="3" t="str">
        <x:v>END</x:v>
      </x:c>
      <x:c r="E38" s="19" t="n">
        <x:f>BO38</x:f>
        <x:v>-9291136.858582083</x:v>
      </x:c>
      <x:c r="F38" s="3" t="str"/>
      <x:c r="G38" s="2"/>
      <x:c r="H38" s="19" t="n">
        <x:f>0</x:f>
        <x:v>0</x:v>
      </x:c>
      <x:c r="I38" s="19" t="n">
        <x:f>H46</x:f>
        <x:v>1004604.14</x:v>
      </x:c>
      <x:c r="J38" s="19" t="n">
        <x:f>I46</x:f>
        <x:v>958098.7</x:v>
      </x:c>
      <x:c r="K38" s="19" t="n">
        <x:f>J46</x:f>
        <x:v>902797.1499999999</x:v>
      </x:c>
      <x:c r="L38" s="19" t="n">
        <x:f>K46</x:f>
        <x:v>800282.2899999999</x:v>
      </x:c>
      <x:c r="M38" s="19" t="n">
        <x:f>L46</x:f>
        <x:v>697476.44</x:v>
      </x:c>
      <x:c r="N38" s="19" t="n">
        <x:f>M46</x:f>
        <x:v>576550.4299999999</x:v>
      </x:c>
      <x:c r="O38" s="19" t="n">
        <x:f>N46</x:f>
        <x:v>468673.01928749995</x:v>
      </x:c>
      <x:c r="P38" s="19" t="n">
        <x:f>O46</x:f>
        <x:v>357174.2726570199</x:v>
      </x:c>
      <x:c r="Q38" s="19" t="n">
        <x:f>P46</x:f>
        <x:v>213265.75109325178</x:v>
      </x:c>
      <x:c r="R38" s="19" t="n">
        <x:f>Q46</x:f>
        <x:v>49379.39640640345</x:v>
      </x:c>
      <x:c r="S38" s="19" t="n">
        <x:f>R46</x:f>
        <x:v>-152967.42797105823</x:v>
      </x:c>
      <x:c r="T38" s="19" t="n">
        <x:f>S46</x:f>
        <x:v>-347288.86176426325</x:v>
      </x:c>
      <x:c r="U38" s="19" t="n">
        <x:f>T46</x:f>
        <x:v>-574947.954416108</x:v>
      </x:c>
      <x:c r="V38" s="19" t="n">
        <x:f>U46</x:f>
        <x:v>-830156.749181241</x:v>
      </x:c>
      <x:c r="W38" s="19" t="n">
        <x:f>V46</x:f>
        <x:v>-1078043.168585112</x:v>
      </x:c>
      <x:c r="X38" s="19" t="n">
        <x:f>W46</x:f>
        <x:v>-1318164.3410679535</x:v>
      </x:c>
      <x:c r="Y38" s="19" t="n">
        <x:f>X46</x:f>
        <x:v>-1556638.562707661</x:v>
      </x:c>
      <x:c r="Z38" s="19" t="n">
        <x:f>Y46</x:f>
        <x:v>-1793047.5507291376</x:v>
      </x:c>
      <x:c r="AA38" s="19" t="n">
        <x:f>Z46</x:f>
        <x:v>-2038290.6440078218</x:v>
      </x:c>
      <x:c r="AB38" s="19" t="n">
        <x:f>AA46</x:f>
        <x:v>-2294114.6419291063</x:v>
      </x:c>
      <x:c r="AC38" s="19" t="n">
        <x:f>AB46</x:f>
        <x:v>-2534860.2978936615</x:v>
      </x:c>
      <x:c r="AD38" s="19" t="n">
        <x:f>AC46</x:f>
        <x:v>-2774339.917650777</x:v>
      </x:c>
      <x:c r="AE38" s="19" t="n">
        <x:f>AD46</x:f>
        <x:v>-3009782.354767304</x:v>
      </x:c>
      <x:c r="AF38" s="19" t="n">
        <x:f>AE46</x:f>
        <x:v>-3250223.91351593</x:v>
      </x:c>
      <x:c r="AG38" s="19" t="n">
        <x:f>AF46</x:f>
        <x:v>-3502166.4888792033</x:v>
      </x:c>
      <x:c r="AH38" s="19" t="n">
        <x:f>AG46</x:f>
        <x:v>-3782785.0820616065</x:v>
      </x:c>
      <x:c r="AI38" s="19" t="n">
        <x:f>AH46</x:f>
        <x:v>-4067969.783399542</x:v>
      </x:c>
      <x:c r="AJ38" s="19" t="n">
        <x:f>AI46</x:f>
        <x:v>-4337718.759449658</x:v>
      </x:c>
      <x:c r="AK38" s="19" t="n">
        <x:f>AJ46</x:f>
        <x:v>-4599465.865409469</x:v>
      </x:c>
      <x:c r="AL38" s="19" t="n">
        <x:f>AK46</x:f>
        <x:v>-4854743.052147511</x:v>
      </x:c>
      <x:c r="AM38" s="19" t="n">
        <x:f>AL46</x:f>
        <x:v>-5107923.495142076</x:v>
      </x:c>
      <x:c r="AN38" s="19" t="n">
        <x:f>AM46</x:f>
        <x:v>-5350047.844611895</x:v>
      </x:c>
      <x:c r="AO38" s="19" t="n">
        <x:f>AN46</x:f>
        <x:v>-5585537.605869354</x:v>
      </x:c>
      <x:c r="AP38" s="19" t="n">
        <x:f>AO46</x:f>
        <x:v>-5819798.956520755</x:v>
      </x:c>
      <x:c r="AQ38" s="19" t="n">
        <x:f>AP46</x:f>
        <x:v>-6041582.694944967</x:v>
      </x:c>
      <x:c r="AR38" s="19" t="n">
        <x:f>AQ46</x:f>
        <x:v>-6256614.152335374</x:v>
      </x:c>
      <x:c r="AS38" s="19" t="n">
        <x:f>AR46</x:f>
        <x:v>-6473822.439568359</x:v>
      </x:c>
      <x:c r="AT38" s="19" t="n">
        <x:f>AS46</x:f>
        <x:v>-6705896.818728638</x:v>
      </x:c>
      <x:c r="AU38" s="19" t="n">
        <x:f>AT46</x:f>
        <x:v>-6938710.566849238</x:v>
      </x:c>
      <x:c r="AV38" s="19" t="n">
        <x:f>AU46</x:f>
        <x:v>-7157688.258149631</x:v>
      </x:c>
      <x:c r="AW38" s="19" t="n">
        <x:f>AV46</x:f>
        <x:v>-7359680.79613557</x:v>
      </x:c>
      <x:c r="AX38" s="19" t="n">
        <x:f>AW46</x:f>
        <x:v>-7551584.550747674</x:v>
      </x:c>
      <x:c r="AY38" s="19" t="n">
        <x:f>AX46</x:f>
        <x:v>-7743684.8000990525</x:v>
      </x:c>
      <x:c r="AZ38" s="19" t="n">
        <x:f>AY46</x:f>
        <x:v>-7915341.527925166</x:v>
      </x:c>
      <x:c r="BA38" s="19" t="n">
        <x:f>AZ46</x:f>
        <x:v>-8076865.462795889</x:v>
      </x:c>
      <x:c r="BB38" s="19" t="n">
        <x:f>BA46</x:f>
        <x:v>-8240250.613562576</x:v>
      </x:c>
      <x:c r="BC38" s="19" t="n">
        <x:f>BB46</x:f>
        <x:v>-8381366.877320566</x:v>
      </x:c>
      <x:c r="BD38" s="19" t="n">
        <x:f>BC46</x:f>
        <x:v>-8512314.126547486</x:v>
      </x:c>
      <x:c r="BE38" s="19" t="n">
        <x:f>BD46</x:f>
        <x:v>-8651458.102656592</x:v>
      </x:c>
      <x:c r="BF38" s="19" t="n">
        <x:f>BE46</x:f>
        <x:v>-8768973.478533452</x:v>
      </x:c>
      <x:c r="BG38" s="19" t="n">
        <x:f>BF46</x:f>
        <x:v>-8877250.290863983</x:v>
      </x:c>
      <x:c r="BH38" s="19" t="n">
        <x:f>BG46</x:f>
        <x:v>-8981608.620823385</x:v>
      </x:c>
      <x:c r="BI38" s="19" t="n">
        <x:f>BH46</x:f>
        <x:v>-9059417.921042122</x:v>
      </x:c>
      <x:c r="BJ38" s="19" t="n">
        <x:f>BI46</x:f>
        <x:v>-9122393.801539395</x:v>
      </x:c>
      <x:c r="BK38" s="19" t="n">
        <x:f>BJ46</x:f>
        <x:v>-9190958.15221674</x:v>
      </x:c>
      <x:c r="BL38" s="19" t="n">
        <x:f>BK46</x:f>
        <x:v>-9226865.699065847</x:v>
      </x:c>
      <x:c r="BM38" s="19" t="n">
        <x:f>BL46</x:f>
        <x:v>-9253036.07234245</x:v>
      </x:c>
      <x:c r="BN38" s="19" t="n">
        <x:f>BM46</x:f>
        <x:v>-9289391.26614878</x:v>
      </x:c>
      <x:c r="BO38" s="19" t="n">
        <x:f>BN46</x:f>
        <x:v>-9291136.858582083</x:v>
      </x:c>
    </x:row>
    <x:row r="39" ht="42" customHeight="1">
      <x:c r="A39" s="3" t="str">
        <x:v>ALT.GROSS</x:v>
      </x:c>
      <x:c r="B39" s="3" t="str">
        <x:v>Gross operating burn / no future rounds</x:v>
      </x:c>
      <x:c r="C39" s="3" t="str">
        <x:v>EUR</x:v>
      </x:c>
      <x:c r="D39" s="3" t="str">
        <x:v>SUM</x:v>
      </x:c>
      <x:c r="E39" s="19" t="n">
        <x:f>SUM(H39:BO39)</x:f>
        <x:v>23145435.56761808</x:v>
      </x:c>
      <x:c r="F39" s="3" t="str"/>
      <x:c r="G39" s="2"/>
      <x:c r="H39" s="20" t="n">
        <x:f>SUMIFS('Journal'!$W$11:$W$1147,'Journal'!$C$11:$C$1147,H$6)</x:f>
        <x:v>20395.859999999997</x:v>
      </x:c>
      <x:c r="I39" s="20" t="n">
        <x:f>SUMIFS('Journal'!$W$11:$W$1147,'Journal'!$C$11:$C$1147,I$6)</x:f>
        <x:v>43496.720000000016</x:v>
      </x:c>
      <x:c r="J39" s="20" t="n">
        <x:f>SUMIFS('Journal'!$W$11:$W$1147,'Journal'!$C$11:$C$1147,J$6)</x:f>
        <x:v>59440.58000000002</x:v>
      </x:c>
      <x:c r="K39" s="20" t="n">
        <x:f>SUMIFS('Journal'!$W$11:$W$1147,'Journal'!$C$11:$C$1147,K$6)</x:f>
        <x:v>106191.81000000001</x:v>
      </x:c>
      <x:c r="L39" s="20" t="n">
        <x:f>SUMIFS('Journal'!$W$11:$W$1147,'Journal'!$C$11:$C$1147,L$6)</x:f>
        <x:v>104228.58000000002</x:v>
      </x:c>
      <x:c r="M39" s="20" t="n">
        <x:f>SUMIFS('Journal'!$W$11:$W$1147,'Journal'!$C$11:$C$1147,M$6)</x:f>
        <x:v>127306.22999999998</x:v>
      </x:c>
      <x:c r="N39" s="20" t="n">
        <x:f>'D10_LE'!N111</x:f>
        <x:v>111519.69875000001</x:v>
      </x:c>
      <x:c r="O39" s="20" t="n">
        <x:f>'D10_LE'!O111</x:f>
        <x:v>117625.62809903384</x:v>
      </x:c>
      <x:c r="P39" s="20" t="n">
        <x:f>'D10_LE'!P111</x:f>
        <x:v>149507.20509903383</x:v>
      </x:c>
      <x:c r="Q39" s="20" t="n">
        <x:f>'D10_LE'!Q111</x:f>
        <x:v>172333.4480447048</x:v>
      </x:c>
      <x:c r="R39" s="20" t="n">
        <x:f>'D10_LE'!R111</x:f>
        <x:v>221184.35279873846</x:v>
      </x:c>
      <x:c r="S39" s="20" t="n">
        <x:f>'D10_LE'!S111</x:f>
        <x:v>215265.00354640462</x:v>
      </x:c>
      <x:c r="T39" s="20" t="n">
        <x:f>'D10_LE'!T111</x:f>
        <x:v>252791.4434109414</x:v>
      </x:c>
      <x:c r="U39" s="20" t="n">
        <x:f>'D10_LE'!U111</x:f>
        <x:v>290186.5569243112</x:v>
      </x:c>
      <x:c r="V39" s="20" t="n">
        <x:f>'D10_LE'!V111</x:f>
        <x:v>287262.6691966561</x:v>
      </x:c>
      <x:c r="W39" s="20" t="n">
        <x:f>'D10_LE'!W111</x:f>
        <x:v>283908.9731923672</x:v>
      </x:c>
      <x:c r="X39" s="20" t="n">
        <x:f>'D10_LE'!X111</x:f>
        <x:v>285045.60308001324</x:v>
      </x:c>
      <x:c r="Y39" s="20" t="n">
        <x:f>'D10_LE'!Y111</x:f>
        <x:v>286703.66108758637</x:v>
      </x:c>
      <x:c r="Z39" s="20" t="n">
        <x:f>'D10_LE'!Z111</x:f>
        <x:v>299333.4351677966</x:v>
      </x:c>
      <x:c r="AA39" s="20" t="n">
        <x:f>'D10_LE'!AA111</x:f>
        <x:v>313352.27668705955</x:v>
      </x:c>
      <x:c r="AB39" s="20" t="n">
        <x:f>'D10_LE'!AB111</x:f>
        <x:v>302738.71855803055</x:v>
      </x:c>
      <x:c r="AC39" s="20" t="n">
        <x:f>'D10_LE'!AC111</x:f>
        <x:v>306248.81105001684</x:v>
      </x:c>
      <x:c r="AD39" s="20" t="n">
        <x:f>'D10_LE'!AD111</x:f>
        <x:v>306492.8524771389</x:v>
      </x:c>
      <x:c r="AE39" s="20" t="n">
        <x:f>'D10_LE'!AE111</x:f>
        <x:v>315683.9005345093</x:v>
      </x:c>
      <x:c r="AF39" s="20" t="n">
        <x:f>'D10_LE'!AF111</x:f>
        <x:v>335132.9133078462</x:v>
      </x:c>
      <x:c r="AG39" s="20" t="n">
        <x:f>'D10_LE'!AG111</x:f>
        <x:v>386225.083042894</x:v>
      </x:c>
      <x:c r="AH39" s="20" t="n">
        <x:f>'D10_LE'!AH111</x:f>
        <x:v>400088.5665455793</x:v>
      </x:c>
      <x:c r="AI39" s="20" t="n">
        <x:f>'D10_LE'!AI111</x:f>
        <x:v>395942.77421866835</x:v>
      </x:c>
      <x:c r="AJ39" s="20" t="n">
        <x:f>'D10_LE'!AJ111</x:f>
        <x:v>395994.51122091326</x:v>
      </x:c>
      <x:c r="AK39" s="20" t="n">
        <x:f>'D10_LE'!AK111</x:f>
        <x:v>399496.4567215706</x:v>
      </x:c>
      <x:c r="AL39" s="20" t="n">
        <x:f>'D10_LE'!AL111</x:f>
        <x:v>407574.20346561243</x:v>
      </x:c>
      <x:c r="AM39" s="20" t="n">
        <x:f>'D10_LE'!AM111</x:f>
        <x:v>406858.5754538998</x:v>
      </x:c>
      <x:c r="AN39" s="20" t="n">
        <x:f>'D10_LE'!AN111</x:f>
        <x:v>410700.83137973235</x:v>
      </x:c>
      <x:c r="AO39" s="20" t="n">
        <x:f>'D10_LE'!AO111</x:f>
        <x:v>420330.72600588686</x:v>
      </x:c>
      <x:c r="AP39" s="20" t="n">
        <x:f>'D10_LE'!AP111</x:f>
        <x:v>418628.53250562586</x:v>
      </x:c>
      <x:c r="AQ39" s="20" t="n">
        <x:f>'D10_LE'!AQ111</x:f>
        <x:v>422698.6352604027</x:v>
      </x:c>
      <x:c r="AR39" s="20" t="n">
        <x:f>'D10_LE'!AR111</x:f>
        <x:v>439159.958835011</x:v>
      </x:c>
      <x:c r="AS39" s="20" t="n">
        <x:f>'D10_LE'!AS111</x:f>
        <x:v>477892.6663469642</x:v>
      </x:c>
      <x:c r="AT39" s="20" t="n">
        <x:f>'D10_LE'!AT111</x:f>
        <x:v>493436.6565976796</x:v>
      </x:c>
      <x:c r="AU39" s="20" t="n">
        <x:f>'D10_LE'!AU111</x:f>
        <x:v>496293.31817988626</x:v>
      </x:c>
      <x:c r="AV39" s="20" t="n">
        <x:f>'D10_LE'!AV111</x:f>
        <x:v>492697.47624724556</x:v>
      </x:c>
      <x:c r="AW39" s="20" t="n">
        <x:f>'D10_LE'!AW111</x:f>
        <x:v>497848.83852589957</x:v>
      </x:c>
      <x:c r="AX39" s="20" t="n">
        <x:f>'D10_LE'!AX111</x:f>
        <x:v>513421.69624303083</x:v>
      </x:c>
      <x:c r="AY39" s="20" t="n">
        <x:f>'D10_LE'!AY111</x:f>
        <x:v>510175.4306748346</x:v>
      </x:c>
      <x:c r="AZ39" s="20" t="n">
        <x:f>'D10_LE'!AZ111</x:f>
        <x:v>517954.50062514737</x:v>
      </x:c>
      <x:c r="BA39" s="20" t="n">
        <x:f>'D10_LE'!BA111</x:f>
        <x:v>537922.6468722193</x:v>
      </x:c>
      <x:c r="BB39" s="20" t="n">
        <x:f>'D10_LE'!BB111</x:f>
        <x:v>533818.926408263</x:v>
      </x:c>
      <x:c r="BC39" s="20" t="n">
        <x:f>'D10_LE'!BC111</x:f>
        <x:v>541884.5030634977</x:v>
      </x:c>
      <x:c r="BD39" s="20" t="n">
        <x:f>'D10_LE'!BD111</x:f>
        <x:v>569272.865444729</x:v>
      </x:c>
      <x:c r="BE39" s="20" t="n">
        <x:f>'D10_LE'!BE111</x:f>
        <x:v>562461.7053037788</x:v>
      </x:c>
      <x:c r="BF39" s="20" t="n">
        <x:f>'D10_LE'!BF111</x:f>
        <x:v>583254.7113490619</x:v>
      </x:c>
      <x:c r="BG39" s="20" t="n">
        <x:f>'D10_LE'!BG111</x:f>
        <x:v>594514.1382020153</x:v>
      </x:c>
      <x:c r="BH39" s="20" t="n">
        <x:f>'D10_LE'!BH111</x:f>
        <x:v>589103.5727947501</x:v>
      </x:c>
      <x:c r="BI39" s="20" t="n">
        <x:f>'D10_LE'!BI111</x:f>
        <x:v>598418.6353370777</x:v>
      </x:c>
      <x:c r="BJ39" s="20" t="n">
        <x:f>'D10_LE'!BJ111</x:f>
        <x:v>625213.9260617138</x:v>
      </x:c>
      <x:c r="BK39" s="20" t="n">
        <x:f>'D10_LE'!BK111</x:f>
        <x:v>616770.7498316262</x:v>
      </x:c>
      <x:c r="BL39" s="20" t="n">
        <x:f>'D10_LE'!BL111</x:f>
        <x:v>625327.0824666033</x:v>
      </x:c>
      <x:c r="BM39" s="20" t="n">
        <x:f>'D10_LE'!BM111</x:f>
        <x:v>653866.6713755189</x:v>
      </x:c>
      <x:c r="BN39" s="20" t="n">
        <x:f>'D10_LE'!BN111</x:f>
        <x:v>643567.7187009858</x:v>
      </x:c>
      <x:c r="BO39" s="20" t="n">
        <x:f>'D10_LE'!BO111</x:f>
        <x:v>653241.3452975635</x:v>
      </x:c>
    </x:row>
    <x:row r="40" ht="42" customHeight="1">
      <x:c r="A40" s="3" t="str">
        <x:v>ALT.RECEIPTS</x:v>
      </x:c>
      <x:c r="B40" s="3" t="str">
        <x:v>Own operating receipts / no future rounds</x:v>
      </x:c>
      <x:c r="C40" s="3" t="str">
        <x:v>EUR</x:v>
      </x:c>
      <x:c r="D40" s="3" t="str">
        <x:v>SUM</x:v>
      </x:c>
      <x:c r="E40" s="19" t="n">
        <x:f>SUM(H40:BO40)</x:f>
        <x:v>12928477.688228473</x:v>
      </x:c>
      <x:c r="F40" s="3" t="str"/>
      <x:c r="G40" s="2"/>
      <x:c r="H40" s="20" t="n">
        <x:f>SUMIFS('Journal'!$X$11:$X$1147,'Journal'!$C$11:$C$1147,H$6)</x:f>
        <x:v>0</x:v>
      </x:c>
      <x:c r="I40" s="20" t="n">
        <x:f>SUMIFS('Journal'!$X$11:$X$1147,'Journal'!$C$11:$C$1147,I$6)</x:f>
        <x:v>5916.28</x:v>
      </x:c>
      <x:c r="J40" s="20" t="n">
        <x:f>SUMIFS('Journal'!$X$11:$X$1147,'Journal'!$C$11:$C$1147,J$6)</x:f>
        <x:v>4139.03</x:v>
      </x:c>
      <x:c r="K40" s="20" t="n">
        <x:f>SUMIFS('Journal'!$X$11:$X$1147,'Journal'!$C$11:$C$1147,K$6)</x:f>
        <x:v>9626.95</x:v>
      </x:c>
      <x:c r="L40" s="20" t="n">
        <x:f>SUMIFS('Journal'!$X$11:$X$1147,'Journal'!$C$11:$C$1147,L$6)</x:f>
        <x:v>7372.73</x:v>
      </x:c>
      <x:c r="M40" s="20" t="n">
        <x:f>SUMIFS('Journal'!$X$11:$X$1147,'Journal'!$C$11:$C$1147,M$6)</x:f>
        <x:v>9355.22</x:v>
      </x:c>
      <x:c r="N40" s="20" t="n">
        <x:f>'D10_LE'!N115</x:f>
        <x:v>6617.2880375</x:v>
      </x:c>
      <x:c r="O40" s="20" t="n">
        <x:f>'D10_LE'!O115</x:f>
        <x:v>6126.88146855382</x:v>
      </x:c>
      <x:c r="P40" s="20" t="n">
        <x:f>'D10_LE'!P115</x:f>
        <x:v>8573.68353526572</x:v>
      </x:c>
      <x:c r="Q40" s="20" t="n">
        <x:f>'D10_LE'!Q115</x:f>
        <x:v>14397.093357856465</x:v>
      </x:c>
      <x:c r="R40" s="20" t="n">
        <x:f>'D10_LE'!R115</x:f>
        <x:v>21812.52842127678</x:v>
      </x:c>
      <x:c r="S40" s="20" t="n">
        <x:f>'D10_LE'!S115</x:f>
        <x:v>20943.5697531996</x:v>
      </x:c>
      <x:c r="T40" s="20" t="n">
        <x:f>'D10_LE'!T115</x:f>
        <x:v>25132.350759096687</x:v>
      </x:c>
      <x:c r="U40" s="20" t="n">
        <x:f>'D10_LE'!U115</x:f>
        <x:v>37952.76215917808</x:v>
      </x:c>
      <x:c r="V40" s="20" t="n">
        <x:f>'D10_LE'!V115</x:f>
        <x:v>39376.24979278495</x:v>
      </x:c>
      <x:c r="W40" s="20" t="n">
        <x:f>'D10_LE'!W115</x:f>
        <x:v>43787.80070952584</x:v>
      </x:c>
      <x:c r="X40" s="20" t="n">
        <x:f>'D10_LE'!X115</x:f>
        <x:v>46571.38144030582</x:v>
      </x:c>
      <x:c r="Y40" s="20" t="n">
        <x:f>'D10_LE'!Y115</x:f>
        <x:v>50294.67306610964</x:v>
      </x:c>
      <x:c r="Z40" s="20" t="n">
        <x:f>'D10_LE'!Z115</x:f>
        <x:v>54090.34188911249</x:v>
      </x:c>
      <x:c r="AA40" s="20" t="n">
        <x:f>'D10_LE'!AA115</x:f>
        <x:v>60503.27876577518</x:v>
      </x:c>
      <x:c r="AB40" s="20" t="n">
        <x:f>'D10_LE'!AB115</x:f>
        <x:v>61993.062593475275</x:v>
      </x:c>
      <x:c r="AC40" s="20" t="n">
        <x:f>'D10_LE'!AC115</x:f>
        <x:v>66769.19129290123</x:v>
      </x:c>
      <x:c r="AD40" s="20" t="n">
        <x:f>'D10_LE'!AD115</x:f>
        <x:v>71050.41536061217</x:v>
      </x:c>
      <x:c r="AE40" s="20" t="n">
        <x:f>'D10_LE'!AE115</x:f>
        <x:v>75242.34178588323</x:v>
      </x:c>
      <x:c r="AF40" s="20" t="n">
        <x:f>'D10_LE'!AF115</x:f>
        <x:v>86165.33794457302</x:v>
      </x:c>
      <x:c r="AG40" s="20" t="n">
        <x:f>'D10_LE'!AG115</x:f>
        <x:v>105606.48986049116</x:v>
      </x:c>
      <x:c r="AH40" s="20" t="n">
        <x:f>'D10_LE'!AH115</x:f>
        <x:v>114903.86520764392</x:v>
      </x:c>
      <x:c r="AI40" s="20" t="n">
        <x:f>'D10_LE'!AI115</x:f>
        <x:v>126193.79816855196</x:v>
      </x:c>
      <x:c r="AJ40" s="20" t="n">
        <x:f>'D10_LE'!AJ115</x:f>
        <x:v>134247.40526110178</x:v>
      </x:c>
      <x:c r="AK40" s="20" t="n">
        <x:f>'D10_LE'!AK115</x:f>
        <x:v>144219.26998352844</x:v>
      </x:c>
      <x:c r="AL40" s="20" t="n">
        <x:f>'D10_LE'!AL115</x:f>
        <x:v>154393.76047104743</x:v>
      </x:c>
      <x:c r="AM40" s="20" t="n">
        <x:f>'D10_LE'!AM115</x:f>
        <x:v>164734.22598408072</x:v>
      </x:c>
      <x:c r="AN40" s="20" t="n">
        <x:f>'D10_LE'!AN115</x:f>
        <x:v>175211.0701222737</x:v>
      </x:c>
      <x:c r="AO40" s="20" t="n">
        <x:f>'D10_LE'!AO115</x:f>
        <x:v>186069.3753544854</x:v>
      </x:c>
      <x:c r="AP40" s="20" t="n">
        <x:f>'D10_LE'!AP115</x:f>
        <x:v>196844.79408141368</x:v>
      </x:c>
      <x:c r="AQ40" s="20" t="n">
        <x:f>'D10_LE'!AQ115</x:f>
        <x:v>207667.1778699959</x:v>
      </x:c>
      <x:c r="AR40" s="20" t="n">
        <x:f>'D10_LE'!AR115</x:f>
        <x:v>221951.67160202487</x:v>
      </x:c>
      <x:c r="AS40" s="20" t="n">
        <x:f>'D10_LE'!AS115</x:f>
        <x:v>245818.2871866857</x:v>
      </x:c>
      <x:c r="AT40" s="20" t="n">
        <x:f>'D10_LE'!AT115</x:f>
        <x:v>260622.90847707933</x:v>
      </x:c>
      <x:c r="AU40" s="20" t="n">
        <x:f>'D10_LE'!AU115</x:f>
        <x:v>277315.6268794932</x:v>
      </x:c>
      <x:c r="AV40" s="20" t="n">
        <x:f>'D10_LE'!AV115</x:f>
        <x:v>290704.93826130725</x:v>
      </x:c>
      <x:c r="AW40" s="20" t="n">
        <x:f>'D10_LE'!AW115</x:f>
        <x:v>305945.08391379577</x:v>
      </x:c>
      <x:c r="AX40" s="20" t="n">
        <x:f>'D10_LE'!AX115</x:f>
        <x:v>321321.4468916521</x:v>
      </x:c>
      <x:c r="AY40" s="20" t="n">
        <x:f>'D10_LE'!AY115</x:f>
        <x:v>338518.702848721</x:v>
      </x:c>
      <x:c r="AZ40" s="20" t="n">
        <x:f>'D10_LE'!AZ115</x:f>
        <x:v>356430.56575442484</x:v>
      </x:c>
      <x:c r="BA40" s="20" t="n">
        <x:f>'D10_LE'!BA115</x:f>
        <x:v>374537.49610553286</x:v>
      </x:c>
      <x:c r="BB40" s="20" t="n">
        <x:f>'D10_LE'!BB115</x:f>
        <x:v>392702.66265027213</x:v>
      </x:c>
      <x:c r="BC40" s="20" t="n">
        <x:f>'D10_LE'!BC115</x:f>
        <x:v>410937.25383657747</x:v>
      </x:c>
      <x:c r="BD40" s="20" t="n">
        <x:f>'D10_LE'!BD115</x:f>
        <x:v>430128.88933562307</x:v>
      </x:c>
      <x:c r="BE40" s="20" t="n">
        <x:f>'D10_LE'!BE115</x:f>
        <x:v>453871.3294269174</x:v>
      </x:c>
      <x:c r="BF40" s="20" t="n">
        <x:f>'D10_LE'!BF115</x:f>
        <x:v>474977.89901853114</x:v>
      </x:c>
      <x:c r="BG40" s="20" t="n">
        <x:f>'D10_LE'!BG115</x:f>
        <x:v>496105.8082426133</x:v>
      </x:c>
      <x:c r="BH40" s="20" t="n">
        <x:f>'D10_LE'!BH115</x:f>
        <x:v>517244.272576013</x:v>
      </x:c>
      <x:c r="BI40" s="20" t="n">
        <x:f>'D10_LE'!BI115</x:f>
        <x:v>538417.7548398046</x:v>
      </x:c>
      <x:c r="BJ40" s="20" t="n">
        <x:f>'D10_LE'!BJ115</x:f>
        <x:v>559624.5753843689</x:v>
      </x:c>
      <x:c r="BK40" s="20" t="n">
        <x:f>'D10_LE'!BK115</x:f>
        <x:v>580863.2029825193</x:v>
      </x:c>
      <x:c r="BL40" s="20" t="n">
        <x:f>'D10_LE'!BL115</x:f>
        <x:v>602131.7091900002</x:v>
      </x:c>
      <x:c r="BM40" s="20" t="n">
        <x:f>'D10_LE'!BM115</x:f>
        <x:v>623461.4775691901</x:v>
      </x:c>
      <x:c r="BN40" s="20" t="n">
        <x:f>'D10_LE'!BN115</x:f>
        <x:v>644797.1262676814</x:v>
      </x:c>
      <x:c r="BO40" s="20" t="n">
        <x:f>'D10_LE'!BO115</x:f>
        <x:v>666145.3244900447</x:v>
      </x:c>
    </x:row>
    <x:row r="41" ht="42" customHeight="1">
      <x:c r="A41" s="3" t="str">
        <x:v>ALT.NET</x:v>
      </x:c>
      <x:c r="B41" s="3" t="str">
        <x:v>Net operating burn / no future rounds</x:v>
      </x:c>
      <x:c r="C41" s="3" t="str">
        <x:v>EUR</x:v>
      </x:c>
      <x:c r="D41" s="3" t="str">
        <x:v>SUM</x:v>
      </x:c>
      <x:c r="E41" s="19" t="n">
        <x:f>SUM(H41:BO41)</x:f>
        <x:v>10216957.879389599</x:v>
      </x:c>
      <x:c r="F41" s="3" t="str"/>
      <x:c r="G41" s="2"/>
      <x:c r="H41" s="19" t="n">
        <x:f>H39-H40</x:f>
        <x:v>20395.859999999997</x:v>
      </x:c>
      <x:c r="I41" s="19" t="n">
        <x:f>I39-I40</x:f>
        <x:v>37580.44000000002</x:v>
      </x:c>
      <x:c r="J41" s="19" t="n">
        <x:f>J39-J40</x:f>
        <x:v>55301.550000000025</x:v>
      </x:c>
      <x:c r="K41" s="19" t="n">
        <x:f>K39-K40</x:f>
        <x:v>96564.86000000002</x:v>
      </x:c>
      <x:c r="L41" s="19" t="n">
        <x:f>L39-L40</x:f>
        <x:v>96855.85000000002</x:v>
      </x:c>
      <x:c r="M41" s="19" t="n">
        <x:f>M39-M40</x:f>
        <x:v>117951.00999999998</x:v>
      </x:c>
      <x:c r="N41" s="19" t="n">
        <x:f>N39-N40</x:f>
        <x:v>104902.41071250002</x:v>
      </x:c>
      <x:c r="O41" s="19" t="n">
        <x:f>O39-O40</x:f>
        <x:v>111498.74663048002</x:v>
      </x:c>
      <x:c r="P41" s="19" t="n">
        <x:f>P39-P40</x:f>
        <x:v>140933.52156376812</x:v>
      </x:c>
      <x:c r="Q41" s="19" t="n">
        <x:f>Q39-Q40</x:f>
        <x:v>157936.35468684832</x:v>
      </x:c>
      <x:c r="R41" s="19" t="n">
        <x:f>R39-R40</x:f>
        <x:v>199371.8243774617</x:v>
      </x:c>
      <x:c r="S41" s="19" t="n">
        <x:f>S39-S40</x:f>
        <x:v>194321.433793205</x:v>
      </x:c>
      <x:c r="T41" s="19" t="n">
        <x:f>T39-T40</x:f>
        <x:v>227659.09265184472</x:v>
      </x:c>
      <x:c r="U41" s="19" t="n">
        <x:f>U39-U40</x:f>
        <x:v>252233.79476513312</x:v>
      </x:c>
      <x:c r="V41" s="19" t="n">
        <x:f>V39-V40</x:f>
        <x:v>247886.41940387114</x:v>
      </x:c>
      <x:c r="W41" s="19" t="n">
        <x:f>W39-W40</x:f>
        <x:v>240121.17248284133</x:v>
      </x:c>
      <x:c r="X41" s="19" t="n">
        <x:f>X39-X40</x:f>
        <x:v>238474.22163970742</x:v>
      </x:c>
      <x:c r="Y41" s="19" t="n">
        <x:f>Y39-Y40</x:f>
        <x:v>236408.98802147672</x:v>
      </x:c>
      <x:c r="Z41" s="19" t="n">
        <x:f>Z39-Z40</x:f>
        <x:v>245243.09327868413</x:v>
      </x:c>
      <x:c r="AA41" s="19" t="n">
        <x:f>AA39-AA40</x:f>
        <x:v>252848.99792128438</x:v>
      </x:c>
      <x:c r="AB41" s="19" t="n">
        <x:f>AB39-AB40</x:f>
        <x:v>240745.65596455528</x:v>
      </x:c>
      <x:c r="AC41" s="19" t="n">
        <x:f>AC39-AC40</x:f>
        <x:v>239479.6197571156</x:v>
      </x:c>
      <x:c r="AD41" s="19" t="n">
        <x:f>AD39-AD40</x:f>
        <x:v>235442.43711652677</x:v>
      </x:c>
      <x:c r="AE41" s="19" t="n">
        <x:f>AE39-AE40</x:f>
        <x:v>240441.55874862603</x:v>
      </x:c>
      <x:c r="AF41" s="19" t="n">
        <x:f>AF39-AF40</x:f>
        <x:v>248967.57536327315</x:v>
      </x:c>
      <x:c r="AG41" s="19" t="n">
        <x:f>AG39-AG40</x:f>
        <x:v>280618.5931824029</x:v>
      </x:c>
      <x:c r="AH41" s="19" t="n">
        <x:f>AH39-AH40</x:f>
        <x:v>285184.7013379354</x:v>
      </x:c>
      <x:c r="AI41" s="19" t="n">
        <x:f>AI39-AI40</x:f>
        <x:v>269748.97605011635</x:v>
      </x:c>
      <x:c r="AJ41" s="19" t="n">
        <x:f>AJ39-AJ40</x:f>
        <x:v>261747.10595981148</x:v>
      </x:c>
      <x:c r="AK41" s="19" t="n">
        <x:f>AK39-AK40</x:f>
        <x:v>255277.18673804213</x:v>
      </x:c>
      <x:c r="AL41" s="19" t="n">
        <x:f>AL39-AL40</x:f>
        <x:v>253180.442994565</x:v>
      </x:c>
      <x:c r="AM41" s="19" t="n">
        <x:f>AM39-AM40</x:f>
        <x:v>242124.34946981908</x:v>
      </x:c>
      <x:c r="AN41" s="19" t="n">
        <x:f>AN39-AN40</x:f>
        <x:v>235489.76125745865</x:v>
      </x:c>
      <x:c r="AO41" s="19" t="n">
        <x:f>AO39-AO40</x:f>
        <x:v>234261.35065140144</x:v>
      </x:c>
      <x:c r="AP41" s="19" t="n">
        <x:f>AP39-AP40</x:f>
        <x:v>221783.73842421218</x:v>
      </x:c>
      <x:c r="AQ41" s="19" t="n">
        <x:f>AQ39-AQ40</x:f>
        <x:v>215031.45739040678</x:v>
      </x:c>
      <x:c r="AR41" s="19" t="n">
        <x:f>AR39-AR40</x:f>
        <x:v>217208.28723298613</x:v>
      </x:c>
      <x:c r="AS41" s="19" t="n">
        <x:f>AS39-AS40</x:f>
        <x:v>232074.3791602785</x:v>
      </x:c>
      <x:c r="AT41" s="19" t="n">
        <x:f>AT39-AT40</x:f>
        <x:v>232813.74812060027</x:v>
      </x:c>
      <x:c r="AU41" s="19" t="n">
        <x:f>AU39-AU40</x:f>
        <x:v>218977.69130039308</x:v>
      </x:c>
      <x:c r="AV41" s="19" t="n">
        <x:f>AV39-AV40</x:f>
        <x:v>201992.5379859383</x:v>
      </x:c>
      <x:c r="AW41" s="19" t="n">
        <x:f>AW39-AW40</x:f>
        <x:v>191903.7546121038</x:v>
      </x:c>
      <x:c r="AX41" s="19" t="n">
        <x:f>AX39-AX40</x:f>
        <x:v>192100.24935137876</x:v>
      </x:c>
      <x:c r="AY41" s="19" t="n">
        <x:f>AY39-AY40</x:f>
        <x:v>171656.72782611358</x:v>
      </x:c>
      <x:c r="AZ41" s="19" t="n">
        <x:f>AZ39-AZ40</x:f>
        <x:v>161523.93487072253</x:v>
      </x:c>
      <x:c r="BA41" s="19" t="n">
        <x:f>BA39-BA40</x:f>
        <x:v>163385.15076668642</x:v>
      </x:c>
      <x:c r="BB41" s="19" t="n">
        <x:f>BB39-BB40</x:f>
        <x:v>141116.2637579909</x:v>
      </x:c>
      <x:c r="BC41" s="19" t="n">
        <x:f>BC39-BC40</x:f>
        <x:v>130947.24922692025</x:v>
      </x:c>
      <x:c r="BD41" s="19" t="n">
        <x:f>BD39-BD40</x:f>
        <x:v>139143.97610910592</x:v>
      </x:c>
      <x:c r="BE41" s="19" t="n">
        <x:f>BE39-BE40</x:f>
        <x:v>108590.37587686133</x:v>
      </x:c>
      <x:c r="BF41" s="19" t="n">
        <x:f>BF39-BF40</x:f>
        <x:v>108276.81233053078</x:v>
      </x:c>
      <x:c r="BG41" s="19" t="n">
        <x:f>BG39-BG40</x:f>
        <x:v>98408.32995940204</x:v>
      </x:c>
      <x:c r="BH41" s="19" t="n">
        <x:f>BH39-BH40</x:f>
        <x:v>71859.3002187371</x:v>
      </x:c>
      <x:c r="BI41" s="19" t="n">
        <x:f>BI39-BI40</x:f>
        <x:v>60000.88049727306</x:v>
      </x:c>
      <x:c r="BJ41" s="19" t="n">
        <x:f>BJ39-BJ40</x:f>
        <x:v>65589.35067734495</x:v>
      </x:c>
      <x:c r="BK41" s="19" t="n">
        <x:f>BK39-BK40</x:f>
        <x:v>35907.546849106904</x:v>
      </x:c>
      <x:c r="BL41" s="19" t="n">
        <x:f>BL39-BL40</x:f>
        <x:v>23195.37327660306</x:v>
      </x:c>
      <x:c r="BM41" s="19" t="n">
        <x:f>BM39-BM40</x:f>
        <x:v>30405.19380632881</x:v>
      </x:c>
      <x:c r="BN41" s="19" t="n">
        <x:f>BN39-BN40</x:f>
        <x:v>-1229.4075666955905</x:v>
      </x:c>
      <x:c r="BO41" s="19" t="n">
        <x:f>BO39-BO40</x:f>
        <x:v>-12903.97919248126</x:v>
      </x:c>
    </x:row>
    <x:row r="42" ht="42" customHeight="1">
      <x:c r="A42" s="3" t="str">
        <x:v>ALT.CAPEX</x:v>
      </x:c>
      <x:c r="B42" s="3" t="str">
        <x:v>Capex cash paid / no future rounds</x:v>
      </x:c>
      <x:c r="C42" s="3" t="str">
        <x:v>EUR</x:v>
      </x:c>
      <x:c r="D42" s="3" t="str">
        <x:v>SUM</x:v>
      </x:c>
      <x:c r="E42" s="19" t="n">
        <x:f>SUM(H42:BO42)</x:f>
        <x:v>86275</x:v>
      </x:c>
      <x:c r="F42" s="3" t="str"/>
      <x:c r="G42" s="2"/>
      <x:c r="H42" s="20" t="n">
        <x:f>SUMIFS('Journal'!$Y$11:$Y$1147,'Journal'!$C$11:$C$1147,H$6)</x:f>
        <x:v>0</x:v>
      </x:c>
      <x:c r="I42" s="20" t="n">
        <x:f>SUMIFS('Journal'!$Y$11:$Y$1147,'Journal'!$C$11:$C$1147,I$6)</x:f>
        <x:v>8925</x:v>
      </x:c>
      <x:c r="J42" s="20" t="n">
        <x:f>SUMIFS('Journal'!$Y$11:$Y$1147,'Journal'!$C$11:$C$1147,J$6)</x:f>
        <x:v>0</x:v>
      </x:c>
      <x:c r="K42" s="20" t="n">
        <x:f>SUMIFS('Journal'!$Y$11:$Y$1147,'Journal'!$C$11:$C$1147,K$6)</x:f>
        <x:v>5950</x:v>
      </x:c>
      <x:c r="L42" s="20" t="n">
        <x:f>SUMIFS('Journal'!$Y$11:$Y$1147,'Journal'!$C$11:$C$1147,L$6)</x:f>
        <x:v>5950</x:v>
      </x:c>
      <x:c r="M42" s="20" t="n">
        <x:f>SUMIFS('Journal'!$Y$11:$Y$1147,'Journal'!$C$11:$C$1147,M$6)</x:f>
        <x:v>2975</x:v>
      </x:c>
      <x:c r="N42" s="20" t="n">
        <x:f>-'D10_LE'!N91</x:f>
        <x:v>2975</x:v>
      </x:c>
      <x:c r="O42" s="20" t="n">
        <x:f>-'D10_LE'!O91</x:f>
        <x:v>0</x:v>
      </x:c>
      <x:c r="P42" s="20" t="n">
        <x:f>-'D10_LE'!P91</x:f>
        <x:v>2975</x:v>
      </x:c>
      <x:c r="Q42" s="20" t="n">
        <x:f>-'D10_LE'!Q91</x:f>
        <x:v>5950</x:v>
      </x:c>
      <x:c r="R42" s="20" t="n">
        <x:f>-'D10_LE'!R91</x:f>
        <x:v>2975</x:v>
      </x:c>
      <x:c r="S42" s="20" t="n">
        <x:f>-'D10_LE'!S91</x:f>
        <x:v>0</x:v>
      </x:c>
      <x:c r="T42" s="20" t="n">
        <x:f>-'D10_LE'!T91</x:f>
        <x:v>0</x:v>
      </x:c>
      <x:c r="U42" s="20" t="n">
        <x:f>-'D10_LE'!U91</x:f>
        <x:v>2975</x:v>
      </x:c>
      <x:c r="V42" s="20" t="n">
        <x:f>-'D10_LE'!V91</x:f>
        <x:v>0</x:v>
      </x:c>
      <x:c r="W42" s="20" t="n">
        <x:f>-'D10_LE'!W91</x:f>
        <x:v>0</x:v>
      </x:c>
      <x:c r="X42" s="20" t="n">
        <x:f>-'D10_LE'!X91</x:f>
        <x:v>0</x:v>
      </x:c>
      <x:c r="Y42" s="20" t="n">
        <x:f>-'D10_LE'!Y91</x:f>
        <x:v>0</x:v>
      </x:c>
      <x:c r="Z42" s="20" t="n">
        <x:f>-'D10_LE'!Z91</x:f>
        <x:v>0</x:v>
      </x:c>
      <x:c r="AA42" s="20" t="n">
        <x:f>-'D10_LE'!AA91</x:f>
        <x:v>2975</x:v>
      </x:c>
      <x:c r="AB42" s="20" t="n">
        <x:f>-'D10_LE'!AB91</x:f>
        <x:v>0</x:v>
      </x:c>
      <x:c r="AC42" s="20" t="n">
        <x:f>-'D10_LE'!AC91</x:f>
        <x:v>0</x:v>
      </x:c>
      <x:c r="AD42" s="20" t="n">
        <x:f>-'D10_LE'!AD91</x:f>
        <x:v>0</x:v>
      </x:c>
      <x:c r="AE42" s="20" t="n">
        <x:f>-'D10_LE'!AE91</x:f>
        <x:v>0</x:v>
      </x:c>
      <x:c r="AF42" s="20" t="n">
        <x:f>-'D10_LE'!AF91</x:f>
        <x:v>2975</x:v>
      </x:c>
      <x:c r="AG42" s="20" t="n">
        <x:f>-'D10_LE'!AG91</x:f>
        <x:v>0</x:v>
      </x:c>
      <x:c r="AH42" s="20" t="n">
        <x:f>-'D10_LE'!AH91</x:f>
        <x:v>0</x:v>
      </x:c>
      <x:c r="AI42" s="20" t="n">
        <x:f>-'D10_LE'!AI91</x:f>
        <x:v>0</x:v>
      </x:c>
      <x:c r="AJ42" s="20" t="n">
        <x:f>-'D10_LE'!AJ91</x:f>
        <x:v>0</x:v>
      </x:c>
      <x:c r="AK42" s="20" t="n">
        <x:f>-'D10_LE'!AK91</x:f>
        <x:v>0</x:v>
      </x:c>
      <x:c r="AL42" s="20" t="n">
        <x:f>-'D10_LE'!AL91</x:f>
        <x:v>0</x:v>
      </x:c>
      <x:c r="AM42" s="20" t="n">
        <x:f>-'D10_LE'!AM91</x:f>
        <x:v>0</x:v>
      </x:c>
      <x:c r="AN42" s="20" t="n">
        <x:f>-'D10_LE'!AN91</x:f>
        <x:v>0</x:v>
      </x:c>
      <x:c r="AO42" s="20" t="n">
        <x:f>-'D10_LE'!AO91</x:f>
        <x:v>0</x:v>
      </x:c>
      <x:c r="AP42" s="20" t="n">
        <x:f>-'D10_LE'!AP91</x:f>
        <x:v>0</x:v>
      </x:c>
      <x:c r="AQ42" s="20" t="n">
        <x:f>-'D10_LE'!AQ91</x:f>
        <x:v>0</x:v>
      </x:c>
      <x:c r="AR42" s="20" t="n">
        <x:f>-'D10_LE'!AR91</x:f>
        <x:v>0</x:v>
      </x:c>
      <x:c r="AS42" s="20" t="n">
        <x:f>-'D10_LE'!AS91</x:f>
        <x:v>0</x:v>
      </x:c>
      <x:c r="AT42" s="20" t="n">
        <x:f>-'D10_LE'!AT91</x:f>
        <x:v>0</x:v>
      </x:c>
      <x:c r="AU42" s="20" t="n">
        <x:f>-'D10_LE'!AU91</x:f>
        <x:v>0</x:v>
      </x:c>
      <x:c r="AV42" s="20" t="n">
        <x:f>-'D10_LE'!AV91</x:f>
        <x:v>0</x:v>
      </x:c>
      <x:c r="AW42" s="20" t="n">
        <x:f>-'D10_LE'!AW91</x:f>
        <x:v>0</x:v>
      </x:c>
      <x:c r="AX42" s="20" t="n">
        <x:f>-'D10_LE'!AX91</x:f>
        <x:v>0</x:v>
      </x:c>
      <x:c r="AY42" s="20" t="n">
        <x:f>-'D10_LE'!AY91</x:f>
        <x:v>0</x:v>
      </x:c>
      <x:c r="AZ42" s="20" t="n">
        <x:f>-'D10_LE'!AZ91</x:f>
        <x:v>0</x:v>
      </x:c>
      <x:c r="BA42" s="20" t="n">
        <x:f>-'D10_LE'!BA91</x:f>
        <x:v>0</x:v>
      </x:c>
      <x:c r="BB42" s="20" t="n">
        <x:f>-'D10_LE'!BB91</x:f>
        <x:v>0</x:v>
      </x:c>
      <x:c r="BC42" s="20" t="n">
        <x:f>-'D10_LE'!BC91</x:f>
        <x:v>0</x:v>
      </x:c>
      <x:c r="BD42" s="20" t="n">
        <x:f>-'D10_LE'!BD91</x:f>
        <x:v>0</x:v>
      </x:c>
      <x:c r="BE42" s="20" t="n">
        <x:f>-'D10_LE'!BE91</x:f>
        <x:v>8925</x:v>
      </x:c>
      <x:c r="BF42" s="20" t="n">
        <x:f>-'D10_LE'!BF91</x:f>
        <x:v>0</x:v>
      </x:c>
      <x:c r="BG42" s="20" t="n">
        <x:f>-'D10_LE'!BG91</x:f>
        <x:v>5950</x:v>
      </x:c>
      <x:c r="BH42" s="20" t="n">
        <x:f>-'D10_LE'!BH91</x:f>
        <x:v>5950</x:v>
      </x:c>
      <x:c r="BI42" s="20" t="n">
        <x:f>-'D10_LE'!BI91</x:f>
        <x:v>2975</x:v>
      </x:c>
      <x:c r="BJ42" s="20" t="n">
        <x:f>-'D10_LE'!BJ91</x:f>
        <x:v>2975</x:v>
      </x:c>
      <x:c r="BK42" s="20" t="n">
        <x:f>-'D10_LE'!BK91</x:f>
        <x:v>0</x:v>
      </x:c>
      <x:c r="BL42" s="20" t="n">
        <x:f>-'D10_LE'!BL91</x:f>
        <x:v>2975</x:v>
      </x:c>
      <x:c r="BM42" s="20" t="n">
        <x:f>-'D10_LE'!BM91</x:f>
        <x:v>5950</x:v>
      </x:c>
      <x:c r="BN42" s="20" t="n">
        <x:f>-'D10_LE'!BN91</x:f>
        <x:v>2975</x:v>
      </x:c>
      <x:c r="BO42" s="20" t="n">
        <x:f>-'D10_LE'!BO91</x:f>
        <x:v>0</x:v>
      </x:c>
    </x:row>
    <x:row r="43" ht="42" customHeight="1">
      <x:c r="A43" s="3" t="str">
        <x:v>ALT.PRE_FINANCING</x:v>
      </x:c>
      <x:c r="B43" s="3" t="str">
        <x:v>Total pre-financing cash consumption / no future rounds</x:v>
      </x:c>
      <x:c r="C43" s="3" t="str">
        <x:v>EUR</x:v>
      </x:c>
      <x:c r="D43" s="3" t="str">
        <x:v>SUM</x:v>
      </x:c>
      <x:c r="E43" s="19" t="n">
        <x:f>SUM(H43:BO43)</x:f>
        <x:v>10303232.879389599</x:v>
      </x:c>
      <x:c r="F43" s="3" t="str"/>
      <x:c r="G43" s="2"/>
      <x:c r="H43" s="19" t="n">
        <x:f>H41+H42</x:f>
        <x:v>20395.859999999997</x:v>
      </x:c>
      <x:c r="I43" s="19" t="n">
        <x:f>I41+I42</x:f>
        <x:v>46505.44000000002</x:v>
      </x:c>
      <x:c r="J43" s="19" t="n">
        <x:f>J41+J42</x:f>
        <x:v>55301.550000000025</x:v>
      </x:c>
      <x:c r="K43" s="19" t="n">
        <x:f>K41+K42</x:f>
        <x:v>102514.86000000002</x:v>
      </x:c>
      <x:c r="L43" s="19" t="n">
        <x:f>L41+L42</x:f>
        <x:v>102805.85000000002</x:v>
      </x:c>
      <x:c r="M43" s="19" t="n">
        <x:f>M41+M42</x:f>
        <x:v>120926.00999999998</x:v>
      </x:c>
      <x:c r="N43" s="19" t="n">
        <x:f>N41+N42</x:f>
        <x:v>107877.41071250002</x:v>
      </x:c>
      <x:c r="O43" s="19" t="n">
        <x:f>O41+O42</x:f>
        <x:v>111498.74663048002</x:v>
      </x:c>
      <x:c r="P43" s="19" t="n">
        <x:f>P41+P42</x:f>
        <x:v>143908.52156376812</x:v>
      </x:c>
      <x:c r="Q43" s="19" t="n">
        <x:f>Q41+Q42</x:f>
        <x:v>163886.35468684832</x:v>
      </x:c>
      <x:c r="R43" s="19" t="n">
        <x:f>R41+R42</x:f>
        <x:v>202346.8243774617</x:v>
      </x:c>
      <x:c r="S43" s="19" t="n">
        <x:f>S41+S42</x:f>
        <x:v>194321.433793205</x:v>
      </x:c>
      <x:c r="T43" s="19" t="n">
        <x:f>T41+T42</x:f>
        <x:v>227659.09265184472</x:v>
      </x:c>
      <x:c r="U43" s="19" t="n">
        <x:f>U41+U42</x:f>
        <x:v>255208.79476513312</x:v>
      </x:c>
      <x:c r="V43" s="19" t="n">
        <x:f>V41+V42</x:f>
        <x:v>247886.41940387114</x:v>
      </x:c>
      <x:c r="W43" s="19" t="n">
        <x:f>W41+W42</x:f>
        <x:v>240121.17248284133</x:v>
      </x:c>
      <x:c r="X43" s="19" t="n">
        <x:f>X41+X42</x:f>
        <x:v>238474.22163970742</x:v>
      </x:c>
      <x:c r="Y43" s="19" t="n">
        <x:f>Y41+Y42</x:f>
        <x:v>236408.98802147672</x:v>
      </x:c>
      <x:c r="Z43" s="19" t="n">
        <x:f>Z41+Z42</x:f>
        <x:v>245243.09327868413</x:v>
      </x:c>
      <x:c r="AA43" s="19" t="n">
        <x:f>AA41+AA42</x:f>
        <x:v>255823.99792128438</x:v>
      </x:c>
      <x:c r="AB43" s="19" t="n">
        <x:f>AB41+AB42</x:f>
        <x:v>240745.65596455528</x:v>
      </x:c>
      <x:c r="AC43" s="19" t="n">
        <x:f>AC41+AC42</x:f>
        <x:v>239479.6197571156</x:v>
      </x:c>
      <x:c r="AD43" s="19" t="n">
        <x:f>AD41+AD42</x:f>
        <x:v>235442.43711652677</x:v>
      </x:c>
      <x:c r="AE43" s="19" t="n">
        <x:f>AE41+AE42</x:f>
        <x:v>240441.55874862603</x:v>
      </x:c>
      <x:c r="AF43" s="19" t="n">
        <x:f>AF41+AF42</x:f>
        <x:v>251942.57536327315</x:v>
      </x:c>
      <x:c r="AG43" s="19" t="n">
        <x:f>AG41+AG42</x:f>
        <x:v>280618.5931824029</x:v>
      </x:c>
      <x:c r="AH43" s="19" t="n">
        <x:f>AH41+AH42</x:f>
        <x:v>285184.7013379354</x:v>
      </x:c>
      <x:c r="AI43" s="19" t="n">
        <x:f>AI41+AI42</x:f>
        <x:v>269748.97605011635</x:v>
      </x:c>
      <x:c r="AJ43" s="19" t="n">
        <x:f>AJ41+AJ42</x:f>
        <x:v>261747.10595981148</x:v>
      </x:c>
      <x:c r="AK43" s="19" t="n">
        <x:f>AK41+AK42</x:f>
        <x:v>255277.18673804213</x:v>
      </x:c>
      <x:c r="AL43" s="19" t="n">
        <x:f>AL41+AL42</x:f>
        <x:v>253180.442994565</x:v>
      </x:c>
      <x:c r="AM43" s="19" t="n">
        <x:f>AM41+AM42</x:f>
        <x:v>242124.34946981908</x:v>
      </x:c>
      <x:c r="AN43" s="19" t="n">
        <x:f>AN41+AN42</x:f>
        <x:v>235489.76125745865</x:v>
      </x:c>
      <x:c r="AO43" s="19" t="n">
        <x:f>AO41+AO42</x:f>
        <x:v>234261.35065140144</x:v>
      </x:c>
      <x:c r="AP43" s="19" t="n">
        <x:f>AP41+AP42</x:f>
        <x:v>221783.73842421218</x:v>
      </x:c>
      <x:c r="AQ43" s="19" t="n">
        <x:f>AQ41+AQ42</x:f>
        <x:v>215031.45739040678</x:v>
      </x:c>
      <x:c r="AR43" s="19" t="n">
        <x:f>AR41+AR42</x:f>
        <x:v>217208.28723298613</x:v>
      </x:c>
      <x:c r="AS43" s="19" t="n">
        <x:f>AS41+AS42</x:f>
        <x:v>232074.3791602785</x:v>
      </x:c>
      <x:c r="AT43" s="19" t="n">
        <x:f>AT41+AT42</x:f>
        <x:v>232813.74812060027</x:v>
      </x:c>
      <x:c r="AU43" s="19" t="n">
        <x:f>AU41+AU42</x:f>
        <x:v>218977.69130039308</x:v>
      </x:c>
      <x:c r="AV43" s="19" t="n">
        <x:f>AV41+AV42</x:f>
        <x:v>201992.5379859383</x:v>
      </x:c>
      <x:c r="AW43" s="19" t="n">
        <x:f>AW41+AW42</x:f>
        <x:v>191903.7546121038</x:v>
      </x:c>
      <x:c r="AX43" s="19" t="n">
        <x:f>AX41+AX42</x:f>
        <x:v>192100.24935137876</x:v>
      </x:c>
      <x:c r="AY43" s="19" t="n">
        <x:f>AY41+AY42</x:f>
        <x:v>171656.72782611358</x:v>
      </x:c>
      <x:c r="AZ43" s="19" t="n">
        <x:f>AZ41+AZ42</x:f>
        <x:v>161523.93487072253</x:v>
      </x:c>
      <x:c r="BA43" s="19" t="n">
        <x:f>BA41+BA42</x:f>
        <x:v>163385.15076668642</x:v>
      </x:c>
      <x:c r="BB43" s="19" t="n">
        <x:f>BB41+BB42</x:f>
        <x:v>141116.2637579909</x:v>
      </x:c>
      <x:c r="BC43" s="19" t="n">
        <x:f>BC41+BC42</x:f>
        <x:v>130947.24922692025</x:v>
      </x:c>
      <x:c r="BD43" s="19" t="n">
        <x:f>BD41+BD42</x:f>
        <x:v>139143.97610910592</x:v>
      </x:c>
      <x:c r="BE43" s="19" t="n">
        <x:f>BE41+BE42</x:f>
        <x:v>117515.37587686133</x:v>
      </x:c>
      <x:c r="BF43" s="19" t="n">
        <x:f>BF41+BF42</x:f>
        <x:v>108276.81233053078</x:v>
      </x:c>
      <x:c r="BG43" s="19" t="n">
        <x:f>BG41+BG42</x:f>
        <x:v>104358.32995940204</x:v>
      </x:c>
      <x:c r="BH43" s="19" t="n">
        <x:f>BH41+BH42</x:f>
        <x:v>77809.3002187371</x:v>
      </x:c>
      <x:c r="BI43" s="19" t="n">
        <x:f>BI41+BI42</x:f>
        <x:v>62975.88049727306</x:v>
      </x:c>
      <x:c r="BJ43" s="19" t="n">
        <x:f>BJ41+BJ42</x:f>
        <x:v>68564.35067734495</x:v>
      </x:c>
      <x:c r="BK43" s="19" t="n">
        <x:f>BK41+BK42</x:f>
        <x:v>35907.546849106904</x:v>
      </x:c>
      <x:c r="BL43" s="19" t="n">
        <x:f>BL41+BL42</x:f>
        <x:v>26170.37327660306</x:v>
      </x:c>
      <x:c r="BM43" s="19" t="n">
        <x:f>BM41+BM42</x:f>
        <x:v>36355.19380632881</x:v>
      </x:c>
      <x:c r="BN43" s="19" t="n">
        <x:f>BN41+BN42</x:f>
        <x:v>1745.5924333044095</x:v>
      </x:c>
      <x:c r="BO43" s="19" t="n">
        <x:f>BO41+BO42</x:f>
        <x:v>-12903.97919248126</x:v>
      </x:c>
    </x:row>
    <x:row r="44" ht="42" customHeight="1">
      <x:c r="A44" s="3" t="str">
        <x:v>ALT.FUNDING</x:v>
      </x:c>
      <x:c r="B44" s="3" t="str">
        <x:v>Equity and debt receipts / no future rounds</x:v>
      </x:c>
      <x:c r="C44" s="3" t="str">
        <x:v>EUR</x:v>
      </x:c>
      <x:c r="D44" s="3" t="str">
        <x:v>SUM</x:v>
      </x:c>
      <x:c r="E44" s="19" t="n">
        <x:f>SUM(H44:BO44)</x:f>
        <x:v>1025000</x:v>
      </x:c>
      <x:c r="F44" s="3" t="str"/>
      <x:c r="G44" s="2"/>
      <x:c r="H44" s="20" t="n">
        <x:f>SUMIFS('Journal'!$Z$11:$Z$1147,'Journal'!$C$11:$C$1147,H$6)</x:f>
        <x:v>1025000</x:v>
      </x:c>
      <x:c r="I44" s="20" t="n">
        <x:f>SUMIFS('Journal'!$Z$11:$Z$1147,'Journal'!$C$11:$C$1147,I$6)</x:f>
        <x:v>0</x:v>
      </x:c>
      <x:c r="J44" s="20" t="n">
        <x:f>SUMIFS('Journal'!$Z$11:$Z$1147,'Journal'!$C$11:$C$1147,J$6)</x:f>
        <x:v>0</x:v>
      </x:c>
      <x:c r="K44" s="20" t="n">
        <x:f>SUMIFS('Journal'!$Z$11:$Z$1147,'Journal'!$C$11:$C$1147,K$6)</x:f>
        <x:v>0</x:v>
      </x:c>
      <x:c r="L44" s="20" t="n">
        <x:f>SUMIFS('Journal'!$Z$11:$Z$1147,'Journal'!$C$11:$C$1147,L$6)</x:f>
        <x:v>0</x:v>
      </x:c>
      <x:c r="M44" s="20" t="n">
        <x:f>SUMIFS('Journal'!$Z$11:$Z$1147,'Journal'!$C$11:$C$1147,M$6)</x:f>
        <x:v>0</x:v>
      </x:c>
      <x:c r="N44" s="20" t="n">
        <x:f>'D10_LE'!N103</x:f>
        <x:v>0</x:v>
      </x:c>
      <x:c r="O44" s="20" t="n">
        <x:f>'D10_LE'!O103</x:f>
        <x:v>0</x:v>
      </x:c>
      <x:c r="P44" s="20" t="n">
        <x:f>'D10_LE'!P103</x:f>
        <x:v>0</x:v>
      </x:c>
      <x:c r="Q44" s="20" t="n">
        <x:f>'D10_LE'!Q103</x:f>
        <x:v>0</x:v>
      </x:c>
      <x:c r="R44" s="20" t="n">
        <x:f>'D10_LE'!R103</x:f>
        <x:v>0</x:v>
      </x:c>
      <x:c r="S44" s="20" t="n">
        <x:f>'D10_LE'!S103</x:f>
        <x:v>0</x:v>
      </x:c>
      <x:c r="T44" s="20" t="n">
        <x:f>'D10_LE'!T103</x:f>
        <x:v>0</x:v>
      </x:c>
      <x:c r="U44" s="20" t="n">
        <x:f>'D10_LE'!U103</x:f>
        <x:v>0</x:v>
      </x:c>
      <x:c r="V44" s="20" t="n">
        <x:f>'D10_LE'!V103</x:f>
        <x:v>0</x:v>
      </x:c>
      <x:c r="W44" s="20" t="n">
        <x:f>'D10_LE'!W103</x:f>
        <x:v>0</x:v>
      </x:c>
      <x:c r="X44" s="20" t="n">
        <x:f>'D10_LE'!X103</x:f>
        <x:v>0</x:v>
      </x:c>
      <x:c r="Y44" s="20" t="n">
        <x:f>'D10_LE'!Y103</x:f>
        <x:v>0</x:v>
      </x:c>
      <x:c r="Z44" s="20" t="n">
        <x:f>'D10_LE'!Z103</x:f>
        <x:v>0</x:v>
      </x:c>
      <x:c r="AA44" s="20" t="n">
        <x:f>'D10_LE'!AA103</x:f>
        <x:v>0</x:v>
      </x:c>
      <x:c r="AB44" s="20" t="n">
        <x:f>'D10_LE'!AB103</x:f>
        <x:v>0</x:v>
      </x:c>
      <x:c r="AC44" s="20" t="n">
        <x:f>'D10_LE'!AC103</x:f>
        <x:v>0</x:v>
      </x:c>
      <x:c r="AD44" s="20" t="n">
        <x:f>'D10_LE'!AD103</x:f>
        <x:v>0</x:v>
      </x:c>
      <x:c r="AE44" s="20" t="n">
        <x:f>'D10_LE'!AE103</x:f>
        <x:v>0</x:v>
      </x:c>
      <x:c r="AF44" s="20" t="n">
        <x:f>'D10_LE'!AF103</x:f>
        <x:v>0</x:v>
      </x:c>
      <x:c r="AG44" s="20" t="n">
        <x:f>'D10_LE'!AG103</x:f>
        <x:v>0</x:v>
      </x:c>
      <x:c r="AH44" s="20" t="n">
        <x:f>'D10_LE'!AH103</x:f>
        <x:v>0</x:v>
      </x:c>
      <x:c r="AI44" s="20" t="n">
        <x:f>'D10_LE'!AI103</x:f>
        <x:v>0</x:v>
      </x:c>
      <x:c r="AJ44" s="20" t="n">
        <x:f>'D10_LE'!AJ103</x:f>
        <x:v>0</x:v>
      </x:c>
      <x:c r="AK44" s="20" t="n">
        <x:f>'D10_LE'!AK103</x:f>
        <x:v>0</x:v>
      </x:c>
      <x:c r="AL44" s="20" t="n">
        <x:f>'D10_LE'!AL103</x:f>
        <x:v>0</x:v>
      </x:c>
      <x:c r="AM44" s="20" t="n">
        <x:f>'D10_LE'!AM103</x:f>
        <x:v>0</x:v>
      </x:c>
      <x:c r="AN44" s="20" t="n">
        <x:f>'D10_LE'!AN103</x:f>
        <x:v>0</x:v>
      </x:c>
      <x:c r="AO44" s="20" t="n">
        <x:f>'D10_LE'!AO103</x:f>
        <x:v>0</x:v>
      </x:c>
      <x:c r="AP44" s="20" t="n">
        <x:f>'D10_LE'!AP103</x:f>
        <x:v>0</x:v>
      </x:c>
      <x:c r="AQ44" s="20" t="n">
        <x:f>'D10_LE'!AQ103</x:f>
        <x:v>0</x:v>
      </x:c>
      <x:c r="AR44" s="20" t="n">
        <x:f>'D10_LE'!AR103</x:f>
        <x:v>0</x:v>
      </x:c>
      <x:c r="AS44" s="20" t="n">
        <x:f>'D10_LE'!AS103</x:f>
        <x:v>0</x:v>
      </x:c>
      <x:c r="AT44" s="20" t="n">
        <x:f>'D10_LE'!AT103</x:f>
        <x:v>0</x:v>
      </x:c>
      <x:c r="AU44" s="20" t="n">
        <x:f>'D10_LE'!AU103</x:f>
        <x:v>0</x:v>
      </x:c>
      <x:c r="AV44" s="20" t="n">
        <x:f>'D10_LE'!AV103</x:f>
        <x:v>0</x:v>
      </x:c>
      <x:c r="AW44" s="20" t="n">
        <x:f>'D10_LE'!AW103</x:f>
        <x:v>0</x:v>
      </x:c>
      <x:c r="AX44" s="20" t="n">
        <x:f>'D10_LE'!AX103</x:f>
        <x:v>0</x:v>
      </x:c>
      <x:c r="AY44" s="20" t="n">
        <x:f>'D10_LE'!AY103</x:f>
        <x:v>0</x:v>
      </x:c>
      <x:c r="AZ44" s="20" t="n">
        <x:f>'D10_LE'!AZ103</x:f>
        <x:v>0</x:v>
      </x:c>
      <x:c r="BA44" s="20" t="n">
        <x:f>'D10_LE'!BA103</x:f>
        <x:v>0</x:v>
      </x:c>
      <x:c r="BB44" s="20" t="n">
        <x:f>'D10_LE'!BB103</x:f>
        <x:v>0</x:v>
      </x:c>
      <x:c r="BC44" s="20" t="n">
        <x:f>'D10_LE'!BC103</x:f>
        <x:v>0</x:v>
      </x:c>
      <x:c r="BD44" s="20" t="n">
        <x:f>'D10_LE'!BD103</x:f>
        <x:v>0</x:v>
      </x:c>
      <x:c r="BE44" s="20" t="n">
        <x:f>'D10_LE'!BE103</x:f>
        <x:v>0</x:v>
      </x:c>
      <x:c r="BF44" s="20" t="n">
        <x:f>'D10_LE'!BF103</x:f>
        <x:v>0</x:v>
      </x:c>
      <x:c r="BG44" s="20" t="n">
        <x:f>'D10_LE'!BG103</x:f>
        <x:v>0</x:v>
      </x:c>
      <x:c r="BH44" s="20" t="n">
        <x:f>'D10_LE'!BH103</x:f>
        <x:v>0</x:v>
      </x:c>
      <x:c r="BI44" s="20" t="n">
        <x:f>'D10_LE'!BI103</x:f>
        <x:v>0</x:v>
      </x:c>
      <x:c r="BJ44" s="20" t="n">
        <x:f>'D10_LE'!BJ103</x:f>
        <x:v>0</x:v>
      </x:c>
      <x:c r="BK44" s="20" t="n">
        <x:f>'D10_LE'!BK103</x:f>
        <x:v>0</x:v>
      </x:c>
      <x:c r="BL44" s="20" t="n">
        <x:f>'D10_LE'!BL103</x:f>
        <x:v>0</x:v>
      </x:c>
      <x:c r="BM44" s="20" t="n">
        <x:f>'D10_LE'!BM103</x:f>
        <x:v>0</x:v>
      </x:c>
      <x:c r="BN44" s="20" t="n">
        <x:f>'D10_LE'!BN103</x:f>
        <x:v>0</x:v>
      </x:c>
      <x:c r="BO44" s="20" t="n">
        <x:f>'D10_LE'!BO103</x:f>
        <x:v>0</x:v>
      </x:c>
    </x:row>
    <x:row r="45" ht="42" customHeight="1">
      <x:c r="A45" s="3" t="str">
        <x:v>ALT.ROUND_FEES</x:v>
      </x:c>
      <x:c r="B45" s="3" t="str">
        <x:v>Gross round-fee payments / no future rounds</x:v>
      </x:c>
      <x:c r="C45" s="3" t="str">
        <x:v>EUR</x:v>
      </x:c>
      <x:c r="D45" s="3" t="str">
        <x:v>SUM</x:v>
      </x:c>
      <x:c r="E45" s="19" t="n">
        <x:f>SUM(H45:BO45)</x:f>
        <x:v>0</x:v>
      </x:c>
      <x:c r="F45" s="3" t="str"/>
      <x:c r="G45" s="2"/>
      <x:c r="H45" s="20" t="n">
        <x:f>SUMIFS('Journal'!$AA$11:$AA$1147,'Journal'!$C$11:$C$1147,H$6)</x:f>
        <x:v>0</x:v>
      </x:c>
      <x:c r="I45" s="20" t="n">
        <x:f>SUMIFS('Journal'!$AA$11:$AA$1147,'Journal'!$C$11:$C$1147,I$6)</x:f>
        <x:v>0</x:v>
      </x:c>
      <x:c r="J45" s="20" t="n">
        <x:f>SUMIFS('Journal'!$AA$11:$AA$1147,'Journal'!$C$11:$C$1147,J$6)</x:f>
        <x:v>0</x:v>
      </x:c>
      <x:c r="K45" s="20" t="n">
        <x:f>SUMIFS('Journal'!$AA$11:$AA$1147,'Journal'!$C$11:$C$1147,K$6)</x:f>
        <x:v>0</x:v>
      </x:c>
      <x:c r="L45" s="20" t="n">
        <x:f>SUMIFS('Journal'!$AA$11:$AA$1147,'Journal'!$C$11:$C$1147,L$6)</x:f>
        <x:v>0</x:v>
      </x:c>
      <x:c r="M45" s="20" t="n">
        <x:f>SUMIFS('Journal'!$AA$11:$AA$1147,'Journal'!$C$11:$C$1147,M$6)</x:f>
        <x:v>0</x:v>
      </x:c>
      <x:c r="N45" s="20" t="n">
        <x:f>'D10_LE'!N103-'D10_LE'!N95</x:f>
        <x:v>0</x:v>
      </x:c>
      <x:c r="O45" s="20" t="n">
        <x:f>'D10_LE'!O103-'D10_LE'!O95</x:f>
        <x:v>0</x:v>
      </x:c>
      <x:c r="P45" s="20" t="n">
        <x:f>'D10_LE'!P103-'D10_LE'!P95</x:f>
        <x:v>0</x:v>
      </x:c>
      <x:c r="Q45" s="20" t="n">
        <x:f>'D10_LE'!Q103-'D10_LE'!Q95</x:f>
        <x:v>0</x:v>
      </x:c>
      <x:c r="R45" s="20" t="n">
        <x:f>'D10_LE'!R103-'D10_LE'!R95</x:f>
        <x:v>0</x:v>
      </x:c>
      <x:c r="S45" s="20" t="n">
        <x:f>'D10_LE'!S103-'D10_LE'!S95</x:f>
        <x:v>0</x:v>
      </x:c>
      <x:c r="T45" s="20" t="n">
        <x:f>'D10_LE'!T103-'D10_LE'!T95</x:f>
        <x:v>0</x:v>
      </x:c>
      <x:c r="U45" s="20" t="n">
        <x:f>'D10_LE'!U103-'D10_LE'!U95</x:f>
        <x:v>0</x:v>
      </x:c>
      <x:c r="V45" s="20" t="n">
        <x:f>'D10_LE'!V103-'D10_LE'!V95</x:f>
        <x:v>0</x:v>
      </x:c>
      <x:c r="W45" s="20" t="n">
        <x:f>'D10_LE'!W103-'D10_LE'!W95</x:f>
        <x:v>0</x:v>
      </x:c>
      <x:c r="X45" s="20" t="n">
        <x:f>'D10_LE'!X103-'D10_LE'!X95</x:f>
        <x:v>0</x:v>
      </x:c>
      <x:c r="Y45" s="20" t="n">
        <x:f>'D10_LE'!Y103-'D10_LE'!Y95</x:f>
        <x:v>0</x:v>
      </x:c>
      <x:c r="Z45" s="20" t="n">
        <x:f>'D10_LE'!Z103-'D10_LE'!Z95</x:f>
        <x:v>0</x:v>
      </x:c>
      <x:c r="AA45" s="20" t="n">
        <x:f>'D10_LE'!AA103-'D10_LE'!AA95</x:f>
        <x:v>0</x:v>
      </x:c>
      <x:c r="AB45" s="20" t="n">
        <x:f>'D10_LE'!AB103-'D10_LE'!AB95</x:f>
        <x:v>0</x:v>
      </x:c>
      <x:c r="AC45" s="20" t="n">
        <x:f>'D10_LE'!AC103-'D10_LE'!AC95</x:f>
        <x:v>0</x:v>
      </x:c>
      <x:c r="AD45" s="20" t="n">
        <x:f>'D10_LE'!AD103-'D10_LE'!AD95</x:f>
        <x:v>0</x:v>
      </x:c>
      <x:c r="AE45" s="20" t="n">
        <x:f>'D10_LE'!AE103-'D10_LE'!AE95</x:f>
        <x:v>0</x:v>
      </x:c>
      <x:c r="AF45" s="20" t="n">
        <x:f>'D10_LE'!AF103-'D10_LE'!AF95</x:f>
        <x:v>0</x:v>
      </x:c>
      <x:c r="AG45" s="20" t="n">
        <x:f>'D10_LE'!AG103-'D10_LE'!AG95</x:f>
        <x:v>0</x:v>
      </x:c>
      <x:c r="AH45" s="20" t="n">
        <x:f>'D10_LE'!AH103-'D10_LE'!AH95</x:f>
        <x:v>0</x:v>
      </x:c>
      <x:c r="AI45" s="20" t="n">
        <x:f>'D10_LE'!AI103-'D10_LE'!AI95</x:f>
        <x:v>0</x:v>
      </x:c>
      <x:c r="AJ45" s="20" t="n">
        <x:f>'D10_LE'!AJ103-'D10_LE'!AJ95</x:f>
        <x:v>0</x:v>
      </x:c>
      <x:c r="AK45" s="20" t="n">
        <x:f>'D10_LE'!AK103-'D10_LE'!AK95</x:f>
        <x:v>0</x:v>
      </x:c>
      <x:c r="AL45" s="20" t="n">
        <x:f>'D10_LE'!AL103-'D10_LE'!AL95</x:f>
        <x:v>0</x:v>
      </x:c>
      <x:c r="AM45" s="20" t="n">
        <x:f>'D10_LE'!AM103-'D10_LE'!AM95</x:f>
        <x:v>0</x:v>
      </x:c>
      <x:c r="AN45" s="20" t="n">
        <x:f>'D10_LE'!AN103-'D10_LE'!AN95</x:f>
        <x:v>0</x:v>
      </x:c>
      <x:c r="AO45" s="20" t="n">
        <x:f>'D10_LE'!AO103-'D10_LE'!AO95</x:f>
        <x:v>0</x:v>
      </x:c>
      <x:c r="AP45" s="20" t="n">
        <x:f>'D10_LE'!AP103-'D10_LE'!AP95</x:f>
        <x:v>0</x:v>
      </x:c>
      <x:c r="AQ45" s="20" t="n">
        <x:f>'D10_LE'!AQ103-'D10_LE'!AQ95</x:f>
        <x:v>0</x:v>
      </x:c>
      <x:c r="AR45" s="20" t="n">
        <x:f>'D10_LE'!AR103-'D10_LE'!AR95</x:f>
        <x:v>0</x:v>
      </x:c>
      <x:c r="AS45" s="20" t="n">
        <x:f>'D10_LE'!AS103-'D10_LE'!AS95</x:f>
        <x:v>0</x:v>
      </x:c>
      <x:c r="AT45" s="20" t="n">
        <x:f>'D10_LE'!AT103-'D10_LE'!AT95</x:f>
        <x:v>0</x:v>
      </x:c>
      <x:c r="AU45" s="20" t="n">
        <x:f>'D10_LE'!AU103-'D10_LE'!AU95</x:f>
        <x:v>0</x:v>
      </x:c>
      <x:c r="AV45" s="20" t="n">
        <x:f>'D10_LE'!AV103-'D10_LE'!AV95</x:f>
        <x:v>0</x:v>
      </x:c>
      <x:c r="AW45" s="20" t="n">
        <x:f>'D10_LE'!AW103-'D10_LE'!AW95</x:f>
        <x:v>0</x:v>
      </x:c>
      <x:c r="AX45" s="20" t="n">
        <x:f>'D10_LE'!AX103-'D10_LE'!AX95</x:f>
        <x:v>0</x:v>
      </x:c>
      <x:c r="AY45" s="20" t="n">
        <x:f>'D10_LE'!AY103-'D10_LE'!AY95</x:f>
        <x:v>0</x:v>
      </x:c>
      <x:c r="AZ45" s="20" t="n">
        <x:f>'D10_LE'!AZ103-'D10_LE'!AZ95</x:f>
        <x:v>0</x:v>
      </x:c>
      <x:c r="BA45" s="20" t="n">
        <x:f>'D10_LE'!BA103-'D10_LE'!BA95</x:f>
        <x:v>0</x:v>
      </x:c>
      <x:c r="BB45" s="20" t="n">
        <x:f>'D10_LE'!BB103-'D10_LE'!BB95</x:f>
        <x:v>0</x:v>
      </x:c>
      <x:c r="BC45" s="20" t="n">
        <x:f>'D10_LE'!BC103-'D10_LE'!BC95</x:f>
        <x:v>0</x:v>
      </x:c>
      <x:c r="BD45" s="20" t="n">
        <x:f>'D10_LE'!BD103-'D10_LE'!BD95</x:f>
        <x:v>0</x:v>
      </x:c>
      <x:c r="BE45" s="20" t="n">
        <x:f>'D10_LE'!BE103-'D10_LE'!BE95</x:f>
        <x:v>0</x:v>
      </x:c>
      <x:c r="BF45" s="20" t="n">
        <x:f>'D10_LE'!BF103-'D10_LE'!BF95</x:f>
        <x:v>0</x:v>
      </x:c>
      <x:c r="BG45" s="20" t="n">
        <x:f>'D10_LE'!BG103-'D10_LE'!BG95</x:f>
        <x:v>0</x:v>
      </x:c>
      <x:c r="BH45" s="20" t="n">
        <x:f>'D10_LE'!BH103-'D10_LE'!BH95</x:f>
        <x:v>0</x:v>
      </x:c>
      <x:c r="BI45" s="20" t="n">
        <x:f>'D10_LE'!BI103-'D10_LE'!BI95</x:f>
        <x:v>0</x:v>
      </x:c>
      <x:c r="BJ45" s="20" t="n">
        <x:f>'D10_LE'!BJ103-'D10_LE'!BJ95</x:f>
        <x:v>0</x:v>
      </x:c>
      <x:c r="BK45" s="20" t="n">
        <x:f>'D10_LE'!BK103-'D10_LE'!BK95</x:f>
        <x:v>0</x:v>
      </x:c>
      <x:c r="BL45" s="20" t="n">
        <x:f>'D10_LE'!BL103-'D10_LE'!BL95</x:f>
        <x:v>0</x:v>
      </x:c>
      <x:c r="BM45" s="20" t="n">
        <x:f>'D10_LE'!BM103-'D10_LE'!BM95</x:f>
        <x:v>0</x:v>
      </x:c>
      <x:c r="BN45" s="20" t="n">
        <x:f>'D10_LE'!BN103-'D10_LE'!BN95</x:f>
        <x:v>0</x:v>
      </x:c>
      <x:c r="BO45" s="20" t="n">
        <x:f>'D10_LE'!BO103-'D10_LE'!BO95</x:f>
        <x:v>0</x:v>
      </x:c>
    </x:row>
    <x:row r="46" ht="42" customHeight="1">
      <x:c r="A46" s="3" t="str">
        <x:v>ALT.CLOSE</x:v>
      </x:c>
      <x:c r="B46" s="3" t="str">
        <x:v>Closing bank cash / no future rounds</x:v>
      </x:c>
      <x:c r="C46" s="3" t="str">
        <x:v>EUR</x:v>
      </x:c>
      <x:c r="D46" s="3" t="str">
        <x:v>END</x:v>
      </x:c>
      <x:c r="E46" s="19" t="n">
        <x:f>BO46</x:f>
        <x:v>-9278232.879389603</x:v>
      </x:c>
      <x:c r="F46" s="3" t="str"/>
      <x:c r="G46" s="2"/>
      <x:c r="H46" s="19" t="n">
        <x:f>H38-H43+H44-H45</x:f>
        <x:v>1004604.14</x:v>
      </x:c>
      <x:c r="I46" s="19" t="n">
        <x:f>I38-I43+I44-I45</x:f>
        <x:v>958098.7</x:v>
      </x:c>
      <x:c r="J46" s="19" t="n">
        <x:f>J38-J43+J44-J45</x:f>
        <x:v>902797.1499999999</x:v>
      </x:c>
      <x:c r="K46" s="19" t="n">
        <x:f>K38-K43+K44-K45</x:f>
        <x:v>800282.2899999999</x:v>
      </x:c>
      <x:c r="L46" s="19" t="n">
        <x:f>L38-L43+L44-L45</x:f>
        <x:v>697476.44</x:v>
      </x:c>
      <x:c r="M46" s="19" t="n">
        <x:f>M38-M43+M44-M45</x:f>
        <x:v>576550.4299999999</x:v>
      </x:c>
      <x:c r="N46" s="19" t="n">
        <x:f>N38-N43+N44-N45</x:f>
        <x:v>468673.01928749995</x:v>
      </x:c>
      <x:c r="O46" s="19" t="n">
        <x:f>O38-O43+O44-O45</x:f>
        <x:v>357174.2726570199</x:v>
      </x:c>
      <x:c r="P46" s="19" t="n">
        <x:f>P38-P43+P44-P45</x:f>
        <x:v>213265.75109325178</x:v>
      </x:c>
      <x:c r="Q46" s="19" t="n">
        <x:f>Q38-Q43+Q44-Q45</x:f>
        <x:v>49379.39640640345</x:v>
      </x:c>
      <x:c r="R46" s="19" t="n">
        <x:f>R38-R43+R44-R45</x:f>
        <x:v>-152967.42797105823</x:v>
      </x:c>
      <x:c r="S46" s="19" t="n">
        <x:f>S38-S43+S44-S45</x:f>
        <x:v>-347288.86176426325</x:v>
      </x:c>
      <x:c r="T46" s="19" t="n">
        <x:f>T38-T43+T44-T45</x:f>
        <x:v>-574947.954416108</x:v>
      </x:c>
      <x:c r="U46" s="19" t="n">
        <x:f>U38-U43+U44-U45</x:f>
        <x:v>-830156.749181241</x:v>
      </x:c>
      <x:c r="V46" s="19" t="n">
        <x:f>V38-V43+V44-V45</x:f>
        <x:v>-1078043.168585112</x:v>
      </x:c>
      <x:c r="W46" s="19" t="n">
        <x:f>W38-W43+W44-W45</x:f>
        <x:v>-1318164.3410679535</x:v>
      </x:c>
      <x:c r="X46" s="19" t="n">
        <x:f>X38-X43+X44-X45</x:f>
        <x:v>-1556638.562707661</x:v>
      </x:c>
      <x:c r="Y46" s="19" t="n">
        <x:f>Y38-Y43+Y44-Y45</x:f>
        <x:v>-1793047.5507291376</x:v>
      </x:c>
      <x:c r="Z46" s="19" t="n">
        <x:f>Z38-Z43+Z44-Z45</x:f>
        <x:v>-2038290.6440078218</x:v>
      </x:c>
      <x:c r="AA46" s="19" t="n">
        <x:f>AA38-AA43+AA44-AA45</x:f>
        <x:v>-2294114.6419291063</x:v>
      </x:c>
      <x:c r="AB46" s="19" t="n">
        <x:f>AB38-AB43+AB44-AB45</x:f>
        <x:v>-2534860.2978936615</x:v>
      </x:c>
      <x:c r="AC46" s="19" t="n">
        <x:f>AC38-AC43+AC44-AC45</x:f>
        <x:v>-2774339.917650777</x:v>
      </x:c>
      <x:c r="AD46" s="19" t="n">
        <x:f>AD38-AD43+AD44-AD45</x:f>
        <x:v>-3009782.354767304</x:v>
      </x:c>
      <x:c r="AE46" s="19" t="n">
        <x:f>AE38-AE43+AE44-AE45</x:f>
        <x:v>-3250223.91351593</x:v>
      </x:c>
      <x:c r="AF46" s="19" t="n">
        <x:f>AF38-AF43+AF44-AF45</x:f>
        <x:v>-3502166.4888792033</x:v>
      </x:c>
      <x:c r="AG46" s="19" t="n">
        <x:f>AG38-AG43+AG44-AG45</x:f>
        <x:v>-3782785.0820616065</x:v>
      </x:c>
      <x:c r="AH46" s="19" t="n">
        <x:f>AH38-AH43+AH44-AH45</x:f>
        <x:v>-4067969.783399542</x:v>
      </x:c>
      <x:c r="AI46" s="19" t="n">
        <x:f>AI38-AI43+AI44-AI45</x:f>
        <x:v>-4337718.759449658</x:v>
      </x:c>
      <x:c r="AJ46" s="19" t="n">
        <x:f>AJ38-AJ43+AJ44-AJ45</x:f>
        <x:v>-4599465.865409469</x:v>
      </x:c>
      <x:c r="AK46" s="19" t="n">
        <x:f>AK38-AK43+AK44-AK45</x:f>
        <x:v>-4854743.052147511</x:v>
      </x:c>
      <x:c r="AL46" s="19" t="n">
        <x:f>AL38-AL43+AL44-AL45</x:f>
        <x:v>-5107923.495142076</x:v>
      </x:c>
      <x:c r="AM46" s="19" t="n">
        <x:f>AM38-AM43+AM44-AM45</x:f>
        <x:v>-5350047.844611895</x:v>
      </x:c>
      <x:c r="AN46" s="19" t="n">
        <x:f>AN38-AN43+AN44-AN45</x:f>
        <x:v>-5585537.605869354</x:v>
      </x:c>
      <x:c r="AO46" s="19" t="n">
        <x:f>AO38-AO43+AO44-AO45</x:f>
        <x:v>-5819798.956520755</x:v>
      </x:c>
      <x:c r="AP46" s="19" t="n">
        <x:f>AP38-AP43+AP44-AP45</x:f>
        <x:v>-6041582.694944967</x:v>
      </x:c>
      <x:c r="AQ46" s="19" t="n">
        <x:f>AQ38-AQ43+AQ44-AQ45</x:f>
        <x:v>-6256614.152335374</x:v>
      </x:c>
      <x:c r="AR46" s="19" t="n">
        <x:f>AR38-AR43+AR44-AR45</x:f>
        <x:v>-6473822.439568359</x:v>
      </x:c>
      <x:c r="AS46" s="19" t="n">
        <x:f>AS38-AS43+AS44-AS45</x:f>
        <x:v>-6705896.818728638</x:v>
      </x:c>
      <x:c r="AT46" s="19" t="n">
        <x:f>AT38-AT43+AT44-AT45</x:f>
        <x:v>-6938710.566849238</x:v>
      </x:c>
      <x:c r="AU46" s="19" t="n">
        <x:f>AU38-AU43+AU44-AU45</x:f>
        <x:v>-7157688.258149631</x:v>
      </x:c>
      <x:c r="AV46" s="19" t="n">
        <x:f>AV38-AV43+AV44-AV45</x:f>
        <x:v>-7359680.79613557</x:v>
      </x:c>
      <x:c r="AW46" s="19" t="n">
        <x:f>AW38-AW43+AW44-AW45</x:f>
        <x:v>-7551584.550747674</x:v>
      </x:c>
      <x:c r="AX46" s="19" t="n">
        <x:f>AX38-AX43+AX44-AX45</x:f>
        <x:v>-7743684.8000990525</x:v>
      </x:c>
      <x:c r="AY46" s="19" t="n">
        <x:f>AY38-AY43+AY44-AY45</x:f>
        <x:v>-7915341.527925166</x:v>
      </x:c>
      <x:c r="AZ46" s="19" t="n">
        <x:f>AZ38-AZ43+AZ44-AZ45</x:f>
        <x:v>-8076865.462795889</x:v>
      </x:c>
      <x:c r="BA46" s="19" t="n">
        <x:f>BA38-BA43+BA44-BA45</x:f>
        <x:v>-8240250.613562576</x:v>
      </x:c>
      <x:c r="BB46" s="19" t="n">
        <x:f>BB38-BB43+BB44-BB45</x:f>
        <x:v>-8381366.877320566</x:v>
      </x:c>
      <x:c r="BC46" s="19" t="n">
        <x:f>BC38-BC43+BC44-BC45</x:f>
        <x:v>-8512314.126547486</x:v>
      </x:c>
      <x:c r="BD46" s="19" t="n">
        <x:f>BD38-BD43+BD44-BD45</x:f>
        <x:v>-8651458.102656592</x:v>
      </x:c>
      <x:c r="BE46" s="19" t="n">
        <x:f>BE38-BE43+BE44-BE45</x:f>
        <x:v>-8768973.478533452</x:v>
      </x:c>
      <x:c r="BF46" s="19" t="n">
        <x:f>BF38-BF43+BF44-BF45</x:f>
        <x:v>-8877250.290863983</x:v>
      </x:c>
      <x:c r="BG46" s="19" t="n">
        <x:f>BG38-BG43+BG44-BG45</x:f>
        <x:v>-8981608.620823385</x:v>
      </x:c>
      <x:c r="BH46" s="19" t="n">
        <x:f>BH38-BH43+BH44-BH45</x:f>
        <x:v>-9059417.921042122</x:v>
      </x:c>
      <x:c r="BI46" s="19" t="n">
        <x:f>BI38-BI43+BI44-BI45</x:f>
        <x:v>-9122393.801539395</x:v>
      </x:c>
      <x:c r="BJ46" s="19" t="n">
        <x:f>BJ38-BJ43+BJ44-BJ45</x:f>
        <x:v>-9190958.15221674</x:v>
      </x:c>
      <x:c r="BK46" s="19" t="n">
        <x:f>BK38-BK43+BK44-BK45</x:f>
        <x:v>-9226865.699065847</x:v>
      </x:c>
      <x:c r="BL46" s="19" t="n">
        <x:f>BL38-BL43+BL44-BL45</x:f>
        <x:v>-9253036.07234245</x:v>
      </x:c>
      <x:c r="BM46" s="19" t="n">
        <x:f>BM38-BM43+BM44-BM45</x:f>
        <x:v>-9289391.26614878</x:v>
      </x:c>
      <x:c r="BN46" s="19" t="n">
        <x:f>BN38-BN43+BN44-BN45</x:f>
        <x:v>-9291136.858582083</x:v>
      </x:c>
      <x:c r="BO46" s="19" t="n">
        <x:f>BO38-BO43+BO44-BO45</x:f>
        <x:v>-9278232.879389603</x:v>
      </x:c>
    </x:row>
    <x:row r="47" ht="42" customHeight="1">
      <x:c r="A47" s="3" t="str">
        <x:v>ALT.USABLE</x:v>
      </x:c>
      <x:c r="B47" s="3" t="str">
        <x:v>Usable cash / no future rounds</x:v>
      </x:c>
      <x:c r="C47" s="3" t="str">
        <x:v>EUR</x:v>
      </x:c>
      <x:c r="D47" s="3" t="str">
        <x:v>END</x:v>
      </x:c>
      <x:c r="E47" s="19" t="n">
        <x:f>BO47</x:f>
        <x:v>-9278232.879389603</x:v>
      </x:c>
      <x:c r="F47" s="3" t="str"/>
      <x:c r="G47" s="2"/>
      <x:c r="H47" s="19" t="n">
        <x:f>H46</x:f>
        <x:v>1004604.14</x:v>
      </x:c>
      <x:c r="I47" s="19" t="n">
        <x:f>I46</x:f>
        <x:v>958098.7</x:v>
      </x:c>
      <x:c r="J47" s="19" t="n">
        <x:f>J46</x:f>
        <x:v>902797.1499999999</x:v>
      </x:c>
      <x:c r="K47" s="19" t="n">
        <x:f>K46</x:f>
        <x:v>800282.2899999999</x:v>
      </x:c>
      <x:c r="L47" s="19" t="n">
        <x:f>L46</x:f>
        <x:v>697476.44</x:v>
      </x:c>
      <x:c r="M47" s="19" t="n">
        <x:f>M46</x:f>
        <x:v>576550.4299999999</x:v>
      </x:c>
      <x:c r="N47" s="19" t="n">
        <x:f>N46</x:f>
        <x:v>468673.01928749995</x:v>
      </x:c>
      <x:c r="O47" s="19" t="n">
        <x:f>O46</x:f>
        <x:v>357174.2726570199</x:v>
      </x:c>
      <x:c r="P47" s="19" t="n">
        <x:f>P46</x:f>
        <x:v>213265.75109325178</x:v>
      </x:c>
      <x:c r="Q47" s="19" t="n">
        <x:f>Q46</x:f>
        <x:v>49379.39640640345</x:v>
      </x:c>
      <x:c r="R47" s="19" t="n">
        <x:f>R46</x:f>
        <x:v>-152967.42797105823</x:v>
      </x:c>
      <x:c r="S47" s="19" t="n">
        <x:f>S46</x:f>
        <x:v>-347288.86176426325</x:v>
      </x:c>
      <x:c r="T47" s="19" t="n">
        <x:f>T46</x:f>
        <x:v>-574947.954416108</x:v>
      </x:c>
      <x:c r="U47" s="19" t="n">
        <x:f>U46</x:f>
        <x:v>-830156.749181241</x:v>
      </x:c>
      <x:c r="V47" s="19" t="n">
        <x:f>V46</x:f>
        <x:v>-1078043.168585112</x:v>
      </x:c>
      <x:c r="W47" s="19" t="n">
        <x:f>W46</x:f>
        <x:v>-1318164.3410679535</x:v>
      </x:c>
      <x:c r="X47" s="19" t="n">
        <x:f>X46</x:f>
        <x:v>-1556638.562707661</x:v>
      </x:c>
      <x:c r="Y47" s="19" t="n">
        <x:f>Y46</x:f>
        <x:v>-1793047.5507291376</x:v>
      </x:c>
      <x:c r="Z47" s="19" t="n">
        <x:f>Z46</x:f>
        <x:v>-2038290.6440078218</x:v>
      </x:c>
      <x:c r="AA47" s="19" t="n">
        <x:f>AA46</x:f>
        <x:v>-2294114.6419291063</x:v>
      </x:c>
      <x:c r="AB47" s="19" t="n">
        <x:f>AB46</x:f>
        <x:v>-2534860.2978936615</x:v>
      </x:c>
      <x:c r="AC47" s="19" t="n">
        <x:f>AC46</x:f>
        <x:v>-2774339.917650777</x:v>
      </x:c>
      <x:c r="AD47" s="19" t="n">
        <x:f>AD46</x:f>
        <x:v>-3009782.354767304</x:v>
      </x:c>
      <x:c r="AE47" s="19" t="n">
        <x:f>AE46</x:f>
        <x:v>-3250223.91351593</x:v>
      </x:c>
      <x:c r="AF47" s="19" t="n">
        <x:f>AF46</x:f>
        <x:v>-3502166.4888792033</x:v>
      </x:c>
      <x:c r="AG47" s="19" t="n">
        <x:f>AG46</x:f>
        <x:v>-3782785.0820616065</x:v>
      </x:c>
      <x:c r="AH47" s="19" t="n">
        <x:f>AH46</x:f>
        <x:v>-4067969.783399542</x:v>
      </x:c>
      <x:c r="AI47" s="19" t="n">
        <x:f>AI46</x:f>
        <x:v>-4337718.759449658</x:v>
      </x:c>
      <x:c r="AJ47" s="19" t="n">
        <x:f>AJ46</x:f>
        <x:v>-4599465.865409469</x:v>
      </x:c>
      <x:c r="AK47" s="19" t="n">
        <x:f>AK46</x:f>
        <x:v>-4854743.052147511</x:v>
      </x:c>
      <x:c r="AL47" s="19" t="n">
        <x:f>AL46</x:f>
        <x:v>-5107923.495142076</x:v>
      </x:c>
      <x:c r="AM47" s="19" t="n">
        <x:f>AM46</x:f>
        <x:v>-5350047.844611895</x:v>
      </x:c>
      <x:c r="AN47" s="19" t="n">
        <x:f>AN46</x:f>
        <x:v>-5585537.605869354</x:v>
      </x:c>
      <x:c r="AO47" s="19" t="n">
        <x:f>AO46</x:f>
        <x:v>-5819798.956520755</x:v>
      </x:c>
      <x:c r="AP47" s="19" t="n">
        <x:f>AP46</x:f>
        <x:v>-6041582.694944967</x:v>
      </x:c>
      <x:c r="AQ47" s="19" t="n">
        <x:f>AQ46</x:f>
        <x:v>-6256614.152335374</x:v>
      </x:c>
      <x:c r="AR47" s="19" t="n">
        <x:f>AR46</x:f>
        <x:v>-6473822.439568359</x:v>
      </x:c>
      <x:c r="AS47" s="19" t="n">
        <x:f>AS46</x:f>
        <x:v>-6705896.818728638</x:v>
      </x:c>
      <x:c r="AT47" s="19" t="n">
        <x:f>AT46</x:f>
        <x:v>-6938710.566849238</x:v>
      </x:c>
      <x:c r="AU47" s="19" t="n">
        <x:f>AU46</x:f>
        <x:v>-7157688.258149631</x:v>
      </x:c>
      <x:c r="AV47" s="19" t="n">
        <x:f>AV46</x:f>
        <x:v>-7359680.79613557</x:v>
      </x:c>
      <x:c r="AW47" s="19" t="n">
        <x:f>AW46</x:f>
        <x:v>-7551584.550747674</x:v>
      </x:c>
      <x:c r="AX47" s="19" t="n">
        <x:f>AX46</x:f>
        <x:v>-7743684.8000990525</x:v>
      </x:c>
      <x:c r="AY47" s="19" t="n">
        <x:f>AY46</x:f>
        <x:v>-7915341.527925166</x:v>
      </x:c>
      <x:c r="AZ47" s="19" t="n">
        <x:f>AZ46</x:f>
        <x:v>-8076865.462795889</x:v>
      </x:c>
      <x:c r="BA47" s="19" t="n">
        <x:f>BA46</x:f>
        <x:v>-8240250.613562576</x:v>
      </x:c>
      <x:c r="BB47" s="19" t="n">
        <x:f>BB46</x:f>
        <x:v>-8381366.877320566</x:v>
      </x:c>
      <x:c r="BC47" s="19" t="n">
        <x:f>BC46</x:f>
        <x:v>-8512314.126547486</x:v>
      </x:c>
      <x:c r="BD47" s="19" t="n">
        <x:f>BD46</x:f>
        <x:v>-8651458.102656592</x:v>
      </x:c>
      <x:c r="BE47" s="19" t="n">
        <x:f>BE46</x:f>
        <x:v>-8768973.478533452</x:v>
      </x:c>
      <x:c r="BF47" s="19" t="n">
        <x:f>BF46</x:f>
        <x:v>-8877250.290863983</x:v>
      </x:c>
      <x:c r="BG47" s="19" t="n">
        <x:f>BG46</x:f>
        <x:v>-8981608.620823385</x:v>
      </x:c>
      <x:c r="BH47" s="19" t="n">
        <x:f>BH46</x:f>
        <x:v>-9059417.921042122</x:v>
      </x:c>
      <x:c r="BI47" s="19" t="n">
        <x:f>BI46</x:f>
        <x:v>-9122393.801539395</x:v>
      </x:c>
      <x:c r="BJ47" s="19" t="n">
        <x:f>BJ46</x:f>
        <x:v>-9190958.15221674</x:v>
      </x:c>
      <x:c r="BK47" s="19" t="n">
        <x:f>BK46</x:f>
        <x:v>-9226865.699065847</x:v>
      </x:c>
      <x:c r="BL47" s="19" t="n">
        <x:f>BL46</x:f>
        <x:v>-9253036.07234245</x:v>
      </x:c>
      <x:c r="BM47" s="19" t="n">
        <x:f>BM46</x:f>
        <x:v>-9289391.26614878</x:v>
      </x:c>
      <x:c r="BN47" s="19" t="n">
        <x:f>BN46</x:f>
        <x:v>-9291136.858582083</x:v>
      </x:c>
      <x:c r="BO47" s="19" t="n">
        <x:f>BO46</x:f>
        <x:v>-9278232.879389603</x:v>
      </x:c>
    </x:row>
    <x:row r="48" ht="42" customHeight="1">
      <x:c r="A48" s="3" t="str">
        <x:v>ALT.BUFFER</x:v>
      </x:c>
      <x:c r="B48" s="3" t="str">
        <x:v>Forward operating cash buffer / no future rounds</x:v>
      </x:c>
      <x:c r="C48" s="3" t="str">
        <x:v>EUR</x:v>
      </x:c>
      <x:c r="D48" s="3" t="str">
        <x:v>END</x:v>
      </x:c>
      <x:c r="E48" s="19" t="n">
        <x:f>BO48</x:f>
        <x:v>0</x:v>
      </x:c>
      <x:c r="F48" s="3" t="str"/>
      <x:c r="G48" s="2"/>
      <x:c r="H48" s="20" t="n">
        <x:f>'Cover'!$C$38*MAX(0,SUM(I41:K41)/MIN('Cover'!$C$36,'Cover'!$C$34-H$6))</x:f>
        <x:v>378893.7000000001</x:v>
      </x:c>
      <x:c r="I48" s="20" t="n">
        <x:f>'Cover'!$C$38*MAX(0,SUM(J41:L41)/MIN('Cover'!$C$36,'Cover'!$C$34-I$6))</x:f>
        <x:v>497444.52000000014</x:v>
      </x:c>
      <x:c r="J48" s="20" t="n">
        <x:f>'Cover'!$C$38*MAX(0,SUM(K41:M41)/MIN('Cover'!$C$36,'Cover'!$C$34-J$6))</x:f>
        <x:v>622743.44</x:v>
      </x:c>
      <x:c r="K48" s="20" t="n">
        <x:f>'Cover'!$C$38*MAX(0,SUM(L41:N41)/MIN('Cover'!$C$36,'Cover'!$C$34-K$6))</x:f>
        <x:v>639418.541425</x:v>
      </x:c>
      <x:c r="L48" s="20" t="n">
        <x:f>'Cover'!$C$38*MAX(0,SUM(M41:O41)/MIN('Cover'!$C$36,'Cover'!$C$34-L$6))</x:f>
        <x:v>668704.3346859601</x:v>
      </x:c>
      <x:c r="M48" s="20" t="n">
        <x:f>'Cover'!$C$38*MAX(0,SUM(N41:P41)/MIN('Cover'!$C$36,'Cover'!$C$34-M$6))</x:f>
        <x:v>714669.3578134964</x:v>
      </x:c>
      <x:c r="N48" s="20" t="n">
        <x:f>'Cover'!$C$38*MAX(0,SUM(O41:Q41)/MIN('Cover'!$C$36,'Cover'!$C$34-N$6))</x:f>
        <x:v>820737.2457621929</x:v>
      </x:c>
      <x:c r="O48" s="20" t="n">
        <x:f>'Cover'!$C$38*MAX(0,SUM(P41:R41)/MIN('Cover'!$C$36,'Cover'!$C$34-O$6))</x:f>
        <x:v>996483.4012561563</x:v>
      </x:c>
      <x:c r="P48" s="20" t="n">
        <x:f>'Cover'!$C$38*MAX(0,SUM(Q41:S41)/MIN('Cover'!$C$36,'Cover'!$C$34-P$6))</x:f>
        <x:v>1103259.22571503</x:v>
      </x:c>
      <x:c r="Q48" s="20" t="n">
        <x:f>'Cover'!$C$38*MAX(0,SUM(R41:T41)/MIN('Cover'!$C$36,'Cover'!$C$34-Q$6))</x:f>
        <x:v>1242704.7016450227</x:v>
      </x:c>
      <x:c r="R48" s="20" t="n">
        <x:f>'Cover'!$C$38*MAX(0,SUM(S41:U41)/MIN('Cover'!$C$36,'Cover'!$C$34-R$6))</x:f>
        <x:v>1348428.6424203657</x:v>
      </x:c>
      <x:c r="S48" s="20" t="n">
        <x:f>'Cover'!$C$38*MAX(0,SUM(T41:V41)/MIN('Cover'!$C$36,'Cover'!$C$34-S$6))</x:f>
        <x:v>1455558.613641698</x:v>
      </x:c>
      <x:c r="T48" s="20" t="n">
        <x:f>'Cover'!$C$38*MAX(0,SUM(U41:W41)/MIN('Cover'!$C$36,'Cover'!$C$34-T$6))</x:f>
        <x:v>1480482.773303691</x:v>
      </x:c>
      <x:c r="U48" s="20" t="n">
        <x:f>'Cover'!$C$38*MAX(0,SUM(V41:X41)/MIN('Cover'!$C$36,'Cover'!$C$34-U$6))</x:f>
        <x:v>1452963.6270528398</x:v>
      </x:c>
      <x:c r="V48" s="20" t="n">
        <x:f>'Cover'!$C$38*MAX(0,SUM(W41:Y41)/MIN('Cover'!$C$36,'Cover'!$C$34-V$6))</x:f>
        <x:v>1430008.764288051</x:v>
      </x:c>
      <x:c r="W48" s="20" t="n">
        <x:f>'Cover'!$C$38*MAX(0,SUM(X41:Z41)/MIN('Cover'!$C$36,'Cover'!$C$34-W$6))</x:f>
        <x:v>1440252.6058797366</x:v>
      </x:c>
      <x:c r="X48" s="20" t="n">
        <x:f>'Cover'!$C$38*MAX(0,SUM(Y41:AA41)/MIN('Cover'!$C$36,'Cover'!$C$34-X$6))</x:f>
        <x:v>1469002.1584428905</x:v>
      </x:c>
      <x:c r="Y48" s="20" t="n">
        <x:f>'Cover'!$C$38*MAX(0,SUM(Z41:AB41)/MIN('Cover'!$C$36,'Cover'!$C$34-Y$6))</x:f>
        <x:v>1477675.4943290474</x:v>
      </x:c>
      <x:c r="Z48" s="20" t="n">
        <x:f>'Cover'!$C$38*MAX(0,SUM(AA41:AC41)/MIN('Cover'!$C$36,'Cover'!$C$34-Z$6))</x:f>
        <x:v>1466148.5472859105</x:v>
      </x:c>
      <x:c r="AA48" s="20" t="n">
        <x:f>'Cover'!$C$38*MAX(0,SUM(AB41:AD41)/MIN('Cover'!$C$36,'Cover'!$C$34-AA$6))</x:f>
        <x:v>1431335.4256763952</x:v>
      </x:c>
      <x:c r="AB48" s="20" t="n">
        <x:f>'Cover'!$C$38*MAX(0,SUM(AC41:AE41)/MIN('Cover'!$C$36,'Cover'!$C$34-AB$6))</x:f>
        <x:v>1430727.2312445368</x:v>
      </x:c>
      <x:c r="AC48" s="20" t="n">
        <x:f>'Cover'!$C$38*MAX(0,SUM(AD41:AF41)/MIN('Cover'!$C$36,'Cover'!$C$34-AC$6))</x:f>
        <x:v>1449703.142456852</x:v>
      </x:c>
      <x:c r="AD48" s="20" t="n">
        <x:f>'Cover'!$C$38*MAX(0,SUM(AE41:AG41)/MIN('Cover'!$C$36,'Cover'!$C$34-AD$6))</x:f>
        <x:v>1540055.4545886042</x:v>
      </x:c>
      <x:c r="AE48" s="20" t="n">
        <x:f>'Cover'!$C$38*MAX(0,SUM(AF41:AH41)/MIN('Cover'!$C$36,'Cover'!$C$34-AE$6))</x:f>
        <x:v>1629541.739767223</x:v>
      </x:c>
      <x:c r="AF48" s="20" t="n">
        <x:f>'Cover'!$C$38*MAX(0,SUM(AG41:AI41)/MIN('Cover'!$C$36,'Cover'!$C$34-AF$6))</x:f>
        <x:v>1671104.5411409093</x:v>
      </x:c>
      <x:c r="AG48" s="20" t="n">
        <x:f>'Cover'!$C$38*MAX(0,SUM(AH41:AJ41)/MIN('Cover'!$C$36,'Cover'!$C$34-AG$6))</x:f>
        <x:v>1633361.5666957265</x:v>
      </x:c>
      <x:c r="AH48" s="20" t="n">
        <x:f>'Cover'!$C$38*MAX(0,SUM(AI41:AK41)/MIN('Cover'!$C$36,'Cover'!$C$34-AH$6))</x:f>
        <x:v>1573546.53749594</x:v>
      </x:c>
      <x:c r="AI48" s="20" t="n">
        <x:f>'Cover'!$C$38*MAX(0,SUM(AJ41:AL41)/MIN('Cover'!$C$36,'Cover'!$C$34-AI$6))</x:f>
        <x:v>1540409.4713848373</x:v>
      </x:c>
      <x:c r="AJ48" s="20" t="n">
        <x:f>'Cover'!$C$38*MAX(0,SUM(AK41:AM41)/MIN('Cover'!$C$36,'Cover'!$C$34-AJ$6))</x:f>
        <x:v>1501163.9584048525</x:v>
      </x:c>
      <x:c r="AK48" s="20" t="n">
        <x:f>'Cover'!$C$38*MAX(0,SUM(AL41:AN41)/MIN('Cover'!$C$36,'Cover'!$C$34-AK$6))</x:f>
        <x:v>1461589.1074436856</x:v>
      </x:c>
      <x:c r="AL48" s="20" t="n">
        <x:f>'Cover'!$C$38*MAX(0,SUM(AM41:AO41)/MIN('Cover'!$C$36,'Cover'!$C$34-AL$6))</x:f>
        <x:v>1423750.9227573583</x:v>
      </x:c>
      <x:c r="AM48" s="20" t="n">
        <x:f>'Cover'!$C$38*MAX(0,SUM(AN41:AP41)/MIN('Cover'!$C$36,'Cover'!$C$34-AM$6))</x:f>
        <x:v>1383069.7006661445</x:v>
      </x:c>
      <x:c r="AN48" s="20" t="n">
        <x:f>'Cover'!$C$38*MAX(0,SUM(AO41:AQ41)/MIN('Cover'!$C$36,'Cover'!$C$34-AN$6))</x:f>
        <x:v>1342153.0929320408</x:v>
      </x:c>
      <x:c r="AO48" s="20" t="n">
        <x:f>'Cover'!$C$38*MAX(0,SUM(AP41:AR41)/MIN('Cover'!$C$36,'Cover'!$C$34-AO$6))</x:f>
        <x:v>1308046.96609521</x:v>
      </x:c>
      <x:c r="AP48" s="20" t="n">
        <x:f>'Cover'!$C$38*MAX(0,SUM(AQ41:AS41)/MIN('Cover'!$C$36,'Cover'!$C$34-AP$6))</x:f>
        <x:v>1328628.2475673428</x:v>
      </x:c>
      <x:c r="AQ48" s="20" t="n">
        <x:f>'Cover'!$C$38*MAX(0,SUM(AR41:AT41)/MIN('Cover'!$C$36,'Cover'!$C$34-AQ$6))</x:f>
        <x:v>1364192.8290277298</x:v>
      </x:c>
      <x:c r="AR48" s="20" t="n">
        <x:f>'Cover'!$C$38*MAX(0,SUM(AS41:AU41)/MIN('Cover'!$C$36,'Cover'!$C$34-AR$6))</x:f>
        <x:v>1367731.6371625438</x:v>
      </x:c>
      <x:c r="AS48" s="20" t="n">
        <x:f>'Cover'!$C$38*MAX(0,SUM(AT41:AV41)/MIN('Cover'!$C$36,'Cover'!$C$34-AS$6))</x:f>
        <x:v>1307567.9548138632</x:v>
      </x:c>
      <x:c r="AT48" s="20" t="n">
        <x:f>'Cover'!$C$38*MAX(0,SUM(AU41:AW41)/MIN('Cover'!$C$36,'Cover'!$C$34-AT$6))</x:f>
        <x:v>1225747.9677968705</x:v>
      </x:c>
      <x:c r="AU48" s="20" t="n">
        <x:f>'Cover'!$C$38*MAX(0,SUM(AV41:AX41)/MIN('Cover'!$C$36,'Cover'!$C$34-AU$6))</x:f>
        <x:v>1171993.0838988419</x:v>
      </x:c>
      <x:c r="AV48" s="20" t="n">
        <x:f>'Cover'!$C$38*MAX(0,SUM(AW41:AY41)/MIN('Cover'!$C$36,'Cover'!$C$34-AV$6))</x:f>
        <x:v>1111321.4635791923</x:v>
      </x:c>
      <x:c r="AW48" s="20" t="n">
        <x:f>'Cover'!$C$38*MAX(0,SUM(AX41:AZ41)/MIN('Cover'!$C$36,'Cover'!$C$34-AW$6))</x:f>
        <x:v>1050561.8240964296</x:v>
      </x:c>
      <x:c r="AX48" s="20" t="n">
        <x:f>'Cover'!$C$38*MAX(0,SUM(AY41:BA41)/MIN('Cover'!$C$36,'Cover'!$C$34-AX$6))</x:f>
        <x:v>993131.6269270452</x:v>
      </x:c>
      <x:c r="AY48" s="20" t="n">
        <x:f>'Cover'!$C$38*MAX(0,SUM(AZ41:BB41)/MIN('Cover'!$C$36,'Cover'!$C$34-AY$6))</x:f>
        <x:v>932050.6987907997</x:v>
      </x:c>
      <x:c r="AZ48" s="20" t="n">
        <x:f>'Cover'!$C$38*MAX(0,SUM(BA41:BC41)/MIN('Cover'!$C$36,'Cover'!$C$34-AZ$6))</x:f>
        <x:v>870897.3275031951</x:v>
      </x:c>
      <x:c r="BA48" s="20" t="n">
        <x:f>'Cover'!$C$38*MAX(0,SUM(BB41:BD41)/MIN('Cover'!$C$36,'Cover'!$C$34-BA$6))</x:f>
        <x:v>822414.9781880341</x:v>
      </x:c>
      <x:c r="BB48" s="20" t="n">
        <x:f>'Cover'!$C$38*MAX(0,SUM(BC41:BE41)/MIN('Cover'!$C$36,'Cover'!$C$34-BB$6))</x:f>
        <x:v>757363.202425775</x:v>
      </x:c>
      <x:c r="BC48" s="20" t="n">
        <x:f>'Cover'!$C$38*MAX(0,SUM(BD41:BF41)/MIN('Cover'!$C$36,'Cover'!$C$34-BC$6))</x:f>
        <x:v>712022.3286329961</x:v>
      </x:c>
      <x:c r="BD48" s="20" t="n">
        <x:f>'Cover'!$C$38*MAX(0,SUM(BE41:BG41)/MIN('Cover'!$C$36,'Cover'!$C$34-BD$6))</x:f>
        <x:v>630551.0363335883</x:v>
      </x:c>
      <x:c r="BE48" s="20" t="n">
        <x:f>'Cover'!$C$38*MAX(0,SUM(BF41:BH41)/MIN('Cover'!$C$36,'Cover'!$C$34-BE$6))</x:f>
        <x:v>557088.8850173398</x:v>
      </x:c>
      <x:c r="BF48" s="20" t="n">
        <x:f>'Cover'!$C$38*MAX(0,SUM(BG41:BI41)/MIN('Cover'!$C$36,'Cover'!$C$34-BF$6))</x:f>
        <x:v>460537.0213508244</x:v>
      </x:c>
      <x:c r="BG48" s="20" t="n">
        <x:f>'Cover'!$C$38*MAX(0,SUM(BH41:BJ41)/MIN('Cover'!$C$36,'Cover'!$C$34-BG$6))</x:f>
        <x:v>394899.0627867102</x:v>
      </x:c>
      <x:c r="BH48" s="20" t="n">
        <x:f>'Cover'!$C$38*MAX(0,SUM(BI41:BK41)/MIN('Cover'!$C$36,'Cover'!$C$34-BH$6))</x:f>
        <x:v>322995.5560474498</x:v>
      </x:c>
      <x:c r="BI48" s="20" t="n">
        <x:f>'Cover'!$C$38*MAX(0,SUM(BJ41:BL41)/MIN('Cover'!$C$36,'Cover'!$C$34-BI$6))</x:f>
        <x:v>249384.54160610982</x:v>
      </x:c>
      <x:c r="BJ48" s="20" t="n">
        <x:f>'Cover'!$C$38*MAX(0,SUM(BK41:BM41)/MIN('Cover'!$C$36,'Cover'!$C$34-BJ$6))</x:f>
        <x:v>179016.22786407755</x:v>
      </x:c>
      <x:c r="BK48" s="20" t="n">
        <x:f>'Cover'!$C$38*MAX(0,SUM(BL41:BN41)/MIN('Cover'!$C$36,'Cover'!$C$34-BK$6))</x:f>
        <x:v>104742.31903247256</x:v>
      </x:c>
      <x:c r="BL48" s="20" t="n">
        <x:f>'Cover'!$C$38*MAX(0,SUM(BM41:BO41)/MIN('Cover'!$C$36,'Cover'!$C$34-BL$6))</x:f>
        <x:v>32543.61409430392</x:v>
      </x:c>
      <x:c r="BM48" s="20" t="n">
        <x:f>'Cover'!$C$38*MAX(0,SUM(BN41:BO41)/MIN('Cover'!$C$36,'Cover'!$C$34-BM$6))</x:f>
        <x:v>0</x:v>
      </x:c>
      <x:c r="BN48" s="20" t="n">
        <x:f>'Cover'!$C$38*MAX(0,SUM(BO41:BO41)/MIN('Cover'!$C$36,'Cover'!$C$34-BN$6))</x:f>
        <x:v>0</x:v>
      </x:c>
      <x:c r="BO48" s="19" t="n">
        <x:f>0</x:f>
        <x:v>0</x:v>
      </x:c>
    </x:row>
    <x:row r="49" ht="42" customHeight="1">
      <x:c r="A49" s="3" t="str">
        <x:v>ALT.FUNDS</x:v>
      </x:c>
      <x:c r="B49" s="3" t="str">
        <x:v>Eligible prudential funds / no future rounds</x:v>
      </x:c>
      <x:c r="C49" s="3" t="str">
        <x:v>EUR</x:v>
      </x:c>
      <x:c r="D49" s="3" t="str">
        <x:v>END</x:v>
      </x:c>
      <x:c r="E49" s="19" t="n">
        <x:f>BO49</x:f>
        <x:v>-9831944.069019187</x:v>
      </x:c>
      <x:c r="F49" s="3" t="str"/>
      <x:c r="G49" s="2"/>
      <x:c r="H49" s="20" t="n">
        <x:f>'D10_LE'!H131</x:f>
        <x:v>-19634.08999999999</x:v>
      </x:c>
      <x:c r="I49" s="20" t="n">
        <x:f>'D10_LE'!I131</x:f>
        <x:v>-61241.57999999999</x:v>
      </x:c>
      <x:c r="J49" s="20" t="n">
        <x:f>'D10_LE'!J131</x:f>
        <x:v>-146204.51999999996</x:v>
      </x:c>
      <x:c r="K49" s="20" t="n">
        <x:f>'D10_LE'!K131</x:f>
        <x:v>-240016.21999999997</x:v>
      </x:c>
      <x:c r="L49" s="20" t="n">
        <x:f>'D10_LE'!L131</x:f>
        <x:v>-356604.73</x:v>
      </x:c>
      <x:c r="M49" s="20" t="n">
        <x:f>'D10_LE'!M131</x:f>
        <x:v>-466657.8</x:v>
      </x:c>
      <x:c r="N49" s="20" t="n">
        <x:f>'D10_LE'!N131</x:f>
        <x:v>-577455.5215080366</x:v>
      </x:c>
      <x:c r="O49" s="20" t="n">
        <x:f>'D10_LE'!O131</x:f>
        <x:v>-705376.8342239084</x:v>
      </x:c>
      <x:c r="P49" s="20" t="n">
        <x:f>'D10_LE'!P131</x:f>
        <x:v>-866984.110761957</x:v>
      </x:c>
      <x:c r="Q49" s="20" t="n">
        <x:f>'D10_LE'!Q131</x:f>
        <x:v>-1074843.185111445</x:v>
      </x:c>
      <x:c r="R49" s="20" t="n">
        <x:f>'D10_LE'!R131</x:f>
        <x:v>-1277085.0626461126</x:v>
      </x:c>
      <x:c r="S49" s="20" t="n">
        <x:f>'D10_LE'!S131</x:f>
        <x:v>-1483475.2839961576</x:v>
      </x:c>
      <x:c r="T49" s="20" t="n">
        <x:f>'D10_LE'!T131</x:f>
        <x:v>-1773099.1527004917</x:v>
      </x:c>
      <x:c r="U49" s="20" t="n">
        <x:f>'D10_LE'!U131</x:f>
        <x:v>-2027693.325328855</x:v>
      </x:c>
      <x:c r="V49" s="20" t="n">
        <x:f>'D10_LE'!V131</x:f>
        <x:v>-2280340.9037415786</x:v>
      </x:c>
      <x:c r="W49" s="20" t="n">
        <x:f>'D10_LE'!W131</x:f>
        <x:v>-2530952.471608839</x:v>
      </x:c>
      <x:c r="X49" s="20" t="n">
        <x:f>'D10_LE'!X131</x:f>
        <x:v>-2779453.5005313447</x:v>
      </x:c>
      <x:c r="Y49" s="20" t="n">
        <x:f>'D10_LE'!Y131</x:f>
        <x:v>-3025776.533312981</x:v>
      </x:c>
      <x:c r="Z49" s="20" t="n">
        <x:f>'D10_LE'!Z131</x:f>
        <x:v>-2211901.300060438</x:v>
      </x:c>
      <x:c r="AA49" s="20" t="n">
        <x:f>'D10_LE'!AA131</x:f>
        <x:v>-2460292.641237486</x:v>
      </x:c>
      <x:c r="AB49" s="20" t="n">
        <x:f>'D10_LE'!AB131</x:f>
        <x:v>-2706340.670951344</x:v>
      </x:c>
      <x:c r="AC49" s="20" t="n">
        <x:f>'D10_LE'!AC131</x:f>
        <x:v>-2950260.7392417723</x:v>
      </x:c>
      <x:c r="AD49" s="20" t="n">
        <x:f>'D10_LE'!AD131</x:f>
        <x:v>-3191883.7982842317</x:v>
      </x:c>
      <x:c r="AE49" s="20" t="n">
        <x:f>'D10_LE'!AE131</x:f>
        <x:v>-3456384.193652422</x:v>
      </x:c>
      <x:c r="AF49" s="20" t="n">
        <x:f>'D10_LE'!AF131</x:f>
        <x:v>-3753335.8498022472</x:v>
      </x:c>
      <x:c r="AG49" s="20" t="n">
        <x:f>'D10_LE'!AG131</x:f>
        <x:v>-4044374.365804186</x:v>
      </x:c>
      <x:c r="AH49" s="20" t="n">
        <x:f>'D10_LE'!AH131</x:f>
        <x:v>-4329266.496185917</x:v>
      </x:c>
      <x:c r="AI49" s="20" t="n">
        <x:f>'D10_LE'!AI131</x:f>
        <x:v>-4607826.457544888</x:v>
      </x:c>
      <x:c r="AJ49" s="20" t="n">
        <x:f>'D10_LE'!AJ131</x:f>
        <x:v>-4879918.228707023</x:v>
      </x:c>
      <x:c r="AK49" s="20" t="n">
        <x:f>'D10_LE'!AK131</x:f>
        <x:v>-5145414.004889339</x:v>
      </x:c>
      <x:c r="AL49" s="20" t="n">
        <x:f>'D10_LE'!AL131</x:f>
        <x:v>-5404196.19657655</x:v>
      </x:c>
      <x:c r="AM49" s="20" t="n">
        <x:f>'D10_LE'!AM131</x:f>
        <x:v>-5656164.321598463</x:v>
      </x:c>
      <x:c r="AN49" s="20" t="n">
        <x:f>'D10_LE'!AN131</x:f>
        <x:v>-5901231.375216828</x:v>
      </x:c>
      <x:c r="AO49" s="20" t="n">
        <x:f>'D10_LE'!AO131</x:f>
        <x:v>-6139412.325382194</x:v>
      </x:c>
      <x:c r="AP49" s="20" t="n">
        <x:f>'D10_LE'!AP131</x:f>
        <x:v>-6370591.271527428</x:v>
      </x:c>
      <x:c r="AQ49" s="20" t="n">
        <x:f>'D10_LE'!AQ131</x:f>
        <x:v>-6604156.1562695755</x:v>
      </x:c>
      <x:c r="AR49" s="20" t="n">
        <x:f>'D10_LE'!AR131</x:f>
        <x:v>-6858282.655133016</x:v>
      </x:c>
      <x:c r="AS49" s="20" t="n">
        <x:f>'D10_LE'!AS131</x:f>
        <x:v>-7102673.45432676</x:v>
      </x:c>
      <x:c r="AT49" s="20" t="n">
        <x:f>'D10_LE'!AT131</x:f>
        <x:v>-7337078.839830591</x:v>
      </x:c>
      <x:c r="AU49" s="20" t="n">
        <x:f>'D10_LE'!AU131</x:f>
        <x:v>-7561409.94968926</x:v>
      </x:c>
      <x:c r="AV49" s="20" t="n">
        <x:f>'D10_LE'!AV131</x:f>
        <x:v>-7775674.334251624</x:v>
      </x:c>
      <x:c r="AW49" s="20" t="n">
        <x:f>'D10_LE'!AW131</x:f>
        <x:v>-7979811.219913863</x:v>
      </x:c>
      <x:c r="AX49" s="20" t="n">
        <x:f>'D10_LE'!AX131</x:f>
        <x:v>-8173834.602047771</x:v>
      </x:c>
      <x:c r="AY49" s="20" t="n">
        <x:f>'D10_LE'!AY131</x:f>
        <x:v>-8357628.596617443</x:v>
      </x:c>
      <x:c r="AZ49" s="20" t="n">
        <x:f>'D10_LE'!AZ131</x:f>
        <x:v>-8531084.332380783</x:v>
      </x:c>
      <x:c r="BA49" s="20" t="n">
        <x:f>'D10_LE'!BA131</x:f>
        <x:v>-8694269.497802101</x:v>
      </x:c>
      <x:c r="BB49" s="20" t="n">
        <x:f>'D10_LE'!BB131</x:f>
        <x:v>-8847201.083251437</x:v>
      </x:c>
      <x:c r="BC49" s="20" t="n">
        <x:f>'D10_LE'!BC131</x:f>
        <x:v>-8999297.207618149</x:v>
      </x:c>
      <x:c r="BD49" s="20" t="n">
        <x:f>'D10_LE'!BD131</x:f>
        <x:v>-9134658.123945007</x:v>
      </x:c>
      <x:c r="BE49" s="20" t="n">
        <x:f>'D10_LE'!BE131</x:f>
        <x:v>-9257719.86958644</x:v>
      </x:c>
      <x:c r="BF49" s="20" t="n">
        <x:f>'D10_LE'!BF131</x:f>
        <x:v>-9368655.962583657</x:v>
      </x:c>
      <x:c r="BG49" s="20" t="n">
        <x:f>'D10_LE'!BG131</x:f>
        <x:v>-9467497.124017155</x:v>
      </x:c>
      <x:c r="BH49" s="20" t="n">
        <x:f>'D10_LE'!BH131</x:f>
        <x:v>-9554204.74996313</x:v>
      </x:c>
      <x:c r="BI49" s="20" t="n">
        <x:f>'D10_LE'!BI131</x:f>
        <x:v>-9628801.402159404</x:v>
      </x:c>
      <x:c r="BJ49" s="20" t="n">
        <x:f>'D10_LE'!BJ131</x:f>
        <x:v>-9691170.842223445</x:v>
      </x:c>
      <x:c r="BK49" s="20" t="n">
        <x:f>'D10_LE'!BK131</x:f>
        <x:v>-9741473.998725638</x:v>
      </x:c>
      <x:c r="BL49" s="20" t="n">
        <x:f>'D10_LE'!BL131</x:f>
        <x:v>-9779801.709266575</x:v>
      </x:c>
      <x:c r="BM49" s="20" t="n">
        <x:f>'D10_LE'!BM131</x:f>
        <x:v>-9806116.174544282</x:v>
      </x:c>
      <x:c r="BN49" s="20" t="n">
        <x:f>'D10_LE'!BN131</x:f>
        <x:v>-9820363.319429295</x:v>
      </x:c>
      <x:c r="BO49" s="20" t="n">
        <x:f>'D10_LE'!BO131</x:f>
        <x:v>-9831944.069019187</x:v>
      </x:c>
    </x:row>
    <x:row r="50" ht="42" customHeight="1">
      <x:c r="A50" s="3" t="str">
        <x:v>ALT.REQUIRED</x:v>
      </x:c>
      <x:c r="B50" s="3" t="str">
        <x:v>Statutory capital requirement / no future rounds</x:v>
      </x:c>
      <x:c r="C50" s="3" t="str">
        <x:v>EUR</x:v>
      </x:c>
      <x:c r="D50" s="3" t="str">
        <x:v>END</x:v>
      </x:c>
      <x:c r="E50" s="19" t="n">
        <x:f>BO50</x:f>
        <x:v>1412986.7273012912</x:v>
      </x:c>
      <x:c r="F50" s="3" t="str"/>
      <x:c r="G50" s="2"/>
      <x:c r="H50" s="20" t="n">
        <x:f>'D10_LE'!H123</x:f>
        <x:v>891263.8850394198</x:v>
      </x:c>
      <x:c r="I50" s="20" t="n">
        <x:f>'D10_LE'!I123</x:f>
        <x:v>891263.8850394198</x:v>
      </x:c>
      <x:c r="J50" s="20" t="n">
        <x:f>'D10_LE'!J123</x:f>
        <x:v>891263.8850394198</x:v>
      </x:c>
      <x:c r="K50" s="20" t="n">
        <x:f>'D10_LE'!K123</x:f>
        <x:v>891263.8850394198</x:v>
      </x:c>
      <x:c r="L50" s="20" t="n">
        <x:f>'D10_LE'!L123</x:f>
        <x:v>891263.8850394198</x:v>
      </x:c>
      <x:c r="M50" s="20" t="n">
        <x:f>'D10_LE'!M123</x:f>
        <x:v>891263.8850394198</x:v>
      </x:c>
      <x:c r="N50" s="20" t="n">
        <x:f>'D10_LE'!N123</x:f>
        <x:v>891263.8850394198</x:v>
      </x:c>
      <x:c r="O50" s="20" t="n">
        <x:f>'D10_LE'!O123</x:f>
        <x:v>891263.8850394198</x:v>
      </x:c>
      <x:c r="P50" s="20" t="n">
        <x:f>'D10_LE'!P123</x:f>
        <x:v>891263.8850394198</x:v>
      </x:c>
      <x:c r="Q50" s="20" t="n">
        <x:f>'D10_LE'!Q123</x:f>
        <x:v>891263.8850394198</x:v>
      </x:c>
      <x:c r="R50" s="20" t="n">
        <x:f>'D10_LE'!R123</x:f>
        <x:v>891263.8850394198</x:v>
      </x:c>
      <x:c r="S50" s="20" t="n">
        <x:f>'D10_LE'!S123</x:f>
        <x:v>891263.8850394198</x:v>
      </x:c>
      <x:c r="T50" s="20" t="n">
        <x:f>'D10_LE'!T123</x:f>
        <x:v>891263.8850394198</x:v>
      </x:c>
      <x:c r="U50" s="20" t="n">
        <x:f>'D10_LE'!U123</x:f>
        <x:v>891263.8850394198</x:v>
      </x:c>
      <x:c r="V50" s="20" t="n">
        <x:f>'D10_LE'!V123</x:f>
        <x:v>891263.8850394198</x:v>
      </x:c>
      <x:c r="W50" s="20" t="n">
        <x:f>'D10_LE'!W123</x:f>
        <x:v>891263.8850394198</x:v>
      </x:c>
      <x:c r="X50" s="20" t="n">
        <x:f>'D10_LE'!X123</x:f>
        <x:v>891263.8850394198</x:v>
      </x:c>
      <x:c r="Y50" s="20" t="n">
        <x:f>'D10_LE'!Y123</x:f>
        <x:v>891263.8850394198</x:v>
      </x:c>
      <x:c r="Z50" s="20" t="n">
        <x:f>'D10_LE'!Z123</x:f>
        <x:v>891263.8850394198</x:v>
      </x:c>
      <x:c r="AA50" s="20" t="n">
        <x:f>'D10_LE'!AA123</x:f>
        <x:v>891263.8850394198</x:v>
      </x:c>
      <x:c r="AB50" s="20" t="n">
        <x:f>'D10_LE'!AB123</x:f>
        <x:v>891263.8850394198</x:v>
      </x:c>
      <x:c r="AC50" s="20" t="n">
        <x:f>'D10_LE'!AC123</x:f>
        <x:v>891263.8850394198</x:v>
      </x:c>
      <x:c r="AD50" s="20" t="n">
        <x:f>'D10_LE'!AD123</x:f>
        <x:v>891263.8850394198</x:v>
      </x:c>
      <x:c r="AE50" s="20" t="n">
        <x:f>'D10_LE'!AE123</x:f>
        <x:v>891263.8850394198</x:v>
      </x:c>
      <x:c r="AF50" s="20" t="n">
        <x:f>'D10_LE'!AF123</x:f>
        <x:v>842761.4465060116</x:v>
      </x:c>
      <x:c r="AG50" s="20" t="n">
        <x:f>'D10_LE'!AG123</x:f>
        <x:v>842761.4465060116</x:v>
      </x:c>
      <x:c r="AH50" s="20" t="n">
        <x:f>'D10_LE'!AH123</x:f>
        <x:v>842761.4465060116</x:v>
      </x:c>
      <x:c r="AI50" s="20" t="n">
        <x:f>'D10_LE'!AI123</x:f>
        <x:v>842761.4465060116</x:v>
      </x:c>
      <x:c r="AJ50" s="20" t="n">
        <x:f>'D10_LE'!AJ123</x:f>
        <x:v>842761.4465060116</x:v>
      </x:c>
      <x:c r="AK50" s="20" t="n">
        <x:f>'D10_LE'!AK123</x:f>
        <x:v>842761.4465060116</x:v>
      </x:c>
      <x:c r="AL50" s="20" t="n">
        <x:f>'D10_LE'!AL123</x:f>
        <x:v>842761.4465060116</x:v>
      </x:c>
      <x:c r="AM50" s="20" t="n">
        <x:f>'D10_LE'!AM123</x:f>
        <x:v>842761.4465060116</x:v>
      </x:c>
      <x:c r="AN50" s="20" t="n">
        <x:f>'D10_LE'!AN123</x:f>
        <x:v>842761.4465060116</x:v>
      </x:c>
      <x:c r="AO50" s="20" t="n">
        <x:f>'D10_LE'!AO123</x:f>
        <x:v>842761.4465060116</x:v>
      </x:c>
      <x:c r="AP50" s="20" t="n">
        <x:f>'D10_LE'!AP123</x:f>
        <x:v>842761.4465060116</x:v>
      </x:c>
      <x:c r="AQ50" s="20" t="n">
        <x:f>'D10_LE'!AQ123</x:f>
        <x:v>842761.4465060116</x:v>
      </x:c>
      <x:c r="AR50" s="20" t="n">
        <x:f>'D10_LE'!AR123</x:f>
        <x:v>1128065.0693397028</x:v>
      </x:c>
      <x:c r="AS50" s="20" t="n">
        <x:f>'D10_LE'!AS123</x:f>
        <x:v>1128065.0693397028</x:v>
      </x:c>
      <x:c r="AT50" s="20" t="n">
        <x:f>'D10_LE'!AT123</x:f>
        <x:v>1128065.0693397028</x:v>
      </x:c>
      <x:c r="AU50" s="20" t="n">
        <x:f>'D10_LE'!AU123</x:f>
        <x:v>1128065.0693397028</x:v>
      </x:c>
      <x:c r="AV50" s="20" t="n">
        <x:f>'D10_LE'!AV123</x:f>
        <x:v>1128065.0693397028</x:v>
      </x:c>
      <x:c r="AW50" s="20" t="n">
        <x:f>'D10_LE'!AW123</x:f>
        <x:v>1128065.0693397028</x:v>
      </x:c>
      <x:c r="AX50" s="20" t="n">
        <x:f>'D10_LE'!AX123</x:f>
        <x:v>1128065.0693397028</x:v>
      </x:c>
      <x:c r="AY50" s="20" t="n">
        <x:f>'D10_LE'!AY123</x:f>
        <x:v>1128065.0693397028</x:v>
      </x:c>
      <x:c r="AZ50" s="20" t="n">
        <x:f>'D10_LE'!AZ123</x:f>
        <x:v>1128065.0693397028</x:v>
      </x:c>
      <x:c r="BA50" s="20" t="n">
        <x:f>'D10_LE'!BA123</x:f>
        <x:v>1128065.0693397028</x:v>
      </x:c>
      <x:c r="BB50" s="20" t="n">
        <x:f>'D10_LE'!BB123</x:f>
        <x:v>1128065.0693397028</x:v>
      </x:c>
      <x:c r="BC50" s="20" t="n">
        <x:f>'D10_LE'!BC123</x:f>
        <x:v>1128065.0693397028</x:v>
      </x:c>
      <x:c r="BD50" s="20" t="n">
        <x:f>'D10_LE'!BD123</x:f>
        <x:v>1412986.7273012912</x:v>
      </x:c>
      <x:c r="BE50" s="20" t="n">
        <x:f>'D10_LE'!BE123</x:f>
        <x:v>1412986.7273012912</x:v>
      </x:c>
      <x:c r="BF50" s="20" t="n">
        <x:f>'D10_LE'!BF123</x:f>
        <x:v>1412986.7273012912</x:v>
      </x:c>
      <x:c r="BG50" s="20" t="n">
        <x:f>'D10_LE'!BG123</x:f>
        <x:v>1412986.7273012912</x:v>
      </x:c>
      <x:c r="BH50" s="20" t="n">
        <x:f>'D10_LE'!BH123</x:f>
        <x:v>1412986.7273012912</x:v>
      </x:c>
      <x:c r="BI50" s="20" t="n">
        <x:f>'D10_LE'!BI123</x:f>
        <x:v>1412986.7273012912</x:v>
      </x:c>
      <x:c r="BJ50" s="20" t="n">
        <x:f>'D10_LE'!BJ123</x:f>
        <x:v>1412986.7273012912</x:v>
      </x:c>
      <x:c r="BK50" s="20" t="n">
        <x:f>'D10_LE'!BK123</x:f>
        <x:v>1412986.7273012912</x:v>
      </x:c>
      <x:c r="BL50" s="20" t="n">
        <x:f>'D10_LE'!BL123</x:f>
        <x:v>1412986.7273012912</x:v>
      </x:c>
      <x:c r="BM50" s="20" t="n">
        <x:f>'D10_LE'!BM123</x:f>
        <x:v>1412986.7273012912</x:v>
      </x:c>
      <x:c r="BN50" s="20" t="n">
        <x:f>'D10_LE'!BN123</x:f>
        <x:v>1412986.7273012912</x:v>
      </x:c>
      <x:c r="BO50" s="20" t="n">
        <x:f>'D10_LE'!BO123</x:f>
        <x:v>1412986.7273012912</x:v>
      </x:c>
    </x:row>
    <x:row r="51" ht="42" customHeight="1">
      <x:c r="A51" s="3" t="str">
        <x:v>ALT.HEADROOM</x:v>
      </x:c>
      <x:c r="B51" s="3" t="str">
        <x:v>Statutory prudential headroom / no future rounds</x:v>
      </x:c>
      <x:c r="C51" s="3" t="str">
        <x:v>EUR</x:v>
      </x:c>
      <x:c r="D51" s="3" t="str">
        <x:v>END</x:v>
      </x:c>
      <x:c r="E51" s="19" t="n">
        <x:f>BO51</x:f>
        <x:v>-11244930.79632048</x:v>
      </x:c>
      <x:c r="F51" s="3" t="str"/>
      <x:c r="G51" s="2"/>
      <x:c r="H51" s="19" t="n">
        <x:f>H49-H50</x:f>
        <x:v>-910897.9750394197</x:v>
      </x:c>
      <x:c r="I51" s="19" t="n">
        <x:f>I49-I50</x:f>
        <x:v>-952505.4650394197</x:v>
      </x:c>
      <x:c r="J51" s="19" t="n">
        <x:f>J49-J50</x:f>
        <x:v>-1037468.4050394197</x:v>
      </x:c>
      <x:c r="K51" s="19" t="n">
        <x:f>K49-K50</x:f>
        <x:v>-1131280.1050394196</x:v>
      </x:c>
      <x:c r="L51" s="19" t="n">
        <x:f>L49-L50</x:f>
        <x:v>-1247868.6150394198</x:v>
      </x:c>
      <x:c r="M51" s="19" t="n">
        <x:f>M49-M50</x:f>
        <x:v>-1357921.6850394197</x:v>
      </x:c>
      <x:c r="N51" s="19" t="n">
        <x:f>N49-N50</x:f>
        <x:v>-1468719.4065474565</x:v>
      </x:c>
      <x:c r="O51" s="19" t="n">
        <x:f>O49-O50</x:f>
        <x:v>-1596640.7192633282</x:v>
      </x:c>
      <x:c r="P51" s="19" t="n">
        <x:f>P49-P50</x:f>
        <x:v>-1758247.9958013766</x:v>
      </x:c>
      <x:c r="Q51" s="19" t="n">
        <x:f>Q49-Q50</x:f>
        <x:v>-1966107.0701508648</x:v>
      </x:c>
      <x:c r="R51" s="19" t="n">
        <x:f>R49-R50</x:f>
        <x:v>-2168348.9476855323</x:v>
      </x:c>
      <x:c r="S51" s="19" t="n">
        <x:f>S49-S50</x:f>
        <x:v>-2374739.169035577</x:v>
      </x:c>
      <x:c r="T51" s="19" t="n">
        <x:f>T49-T50</x:f>
        <x:v>-2664363.0377399116</x:v>
      </x:c>
      <x:c r="U51" s="19" t="n">
        <x:f>U49-U50</x:f>
        <x:v>-2918957.2103682747</x:v>
      </x:c>
      <x:c r="V51" s="19" t="n">
        <x:f>V49-V50</x:f>
        <x:v>-3171604.7887809984</x:v>
      </x:c>
      <x:c r="W51" s="19" t="n">
        <x:f>W49-W50</x:f>
        <x:v>-3422216.356648259</x:v>
      </x:c>
      <x:c r="X51" s="19" t="n">
        <x:f>X49-X50</x:f>
        <x:v>-3670717.3855707645</x:v>
      </x:c>
      <x:c r="Y51" s="19" t="n">
        <x:f>Y49-Y50</x:f>
        <x:v>-3917040.418352401</x:v>
      </x:c>
      <x:c r="Z51" s="19" t="n">
        <x:f>Z49-Z50</x:f>
        <x:v>-3103165.185099858</x:v>
      </x:c>
      <x:c r="AA51" s="19" t="n">
        <x:f>AA49-AA50</x:f>
        <x:v>-3351556.526276906</x:v>
      </x:c>
      <x:c r="AB51" s="19" t="n">
        <x:f>AB49-AB50</x:f>
        <x:v>-3597604.555990764</x:v>
      </x:c>
      <x:c r="AC51" s="19" t="n">
        <x:f>AC49-AC50</x:f>
        <x:v>-3841524.624281192</x:v>
      </x:c>
      <x:c r="AD51" s="19" t="n">
        <x:f>AD49-AD50</x:f>
        <x:v>-4083147.6833236516</x:v>
      </x:c>
      <x:c r="AE51" s="19" t="n">
        <x:f>AE49-AE50</x:f>
        <x:v>-4347648.078691842</x:v>
      </x:c>
      <x:c r="AF51" s="19" t="n">
        <x:f>AF49-AF50</x:f>
        <x:v>-4596097.296308259</x:v>
      </x:c>
      <x:c r="AG51" s="19" t="n">
        <x:f>AG49-AG50</x:f>
        <x:v>-4887135.812310197</x:v>
      </x:c>
      <x:c r="AH51" s="19" t="n">
        <x:f>AH49-AH50</x:f>
        <x:v>-5172027.942691929</x:v>
      </x:c>
      <x:c r="AI51" s="19" t="n">
        <x:f>AI49-AI50</x:f>
        <x:v>-5450587.9040509</x:v>
      </x:c>
      <x:c r="AJ51" s="19" t="n">
        <x:f>AJ49-AJ50</x:f>
        <x:v>-5722679.675213034</x:v>
      </x:c>
      <x:c r="AK51" s="19" t="n">
        <x:f>AK49-AK50</x:f>
        <x:v>-5988175.4513953505</x:v>
      </x:c>
      <x:c r="AL51" s="19" t="n">
        <x:f>AL49-AL50</x:f>
        <x:v>-6246957.643082561</x:v>
      </x:c>
      <x:c r="AM51" s="19" t="n">
        <x:f>AM49-AM50</x:f>
        <x:v>-6498925.768104474</x:v>
      </x:c>
      <x:c r="AN51" s="19" t="n">
        <x:f>AN49-AN50</x:f>
        <x:v>-6743992.821722839</x:v>
      </x:c>
      <x:c r="AO51" s="19" t="n">
        <x:f>AO49-AO50</x:f>
        <x:v>-6982173.771888205</x:v>
      </x:c>
      <x:c r="AP51" s="19" t="n">
        <x:f>AP49-AP50</x:f>
        <x:v>-7213352.7180334395</x:v>
      </x:c>
      <x:c r="AQ51" s="19" t="n">
        <x:f>AQ49-AQ50</x:f>
        <x:v>-7446917.602775587</x:v>
      </x:c>
      <x:c r="AR51" s="19" t="n">
        <x:f>AR49-AR50</x:f>
        <x:v>-7986347.724472719</x:v>
      </x:c>
      <x:c r="AS51" s="19" t="n">
        <x:f>AS49-AS50</x:f>
        <x:v>-8230738.523666463</x:v>
      </x:c>
      <x:c r="AT51" s="19" t="n">
        <x:f>AT49-AT50</x:f>
        <x:v>-8465143.909170294</x:v>
      </x:c>
      <x:c r="AU51" s="19" t="n">
        <x:f>AU49-AU50</x:f>
        <x:v>-8689475.019028962</x:v>
      </x:c>
      <x:c r="AV51" s="19" t="n">
        <x:f>AV49-AV50</x:f>
        <x:v>-8903739.403591327</x:v>
      </x:c>
      <x:c r="AW51" s="19" t="n">
        <x:f>AW49-AW50</x:f>
        <x:v>-9107876.289253566</x:v>
      </x:c>
      <x:c r="AX51" s="19" t="n">
        <x:f>AX49-AX50</x:f>
        <x:v>-9301899.671387475</x:v>
      </x:c>
      <x:c r="AY51" s="19" t="n">
        <x:f>AY49-AY50</x:f>
        <x:v>-9485693.665957145</x:v>
      </x:c>
      <x:c r="AZ51" s="19" t="n">
        <x:f>AZ49-AZ50</x:f>
        <x:v>-9659149.401720487</x:v>
      </x:c>
      <x:c r="BA51" s="19" t="n">
        <x:f>BA49-BA50</x:f>
        <x:v>-9822334.567141805</x:v>
      </x:c>
      <x:c r="BB51" s="19" t="n">
        <x:f>BB49-BB50</x:f>
        <x:v>-9975266.15259114</x:v>
      </x:c>
      <x:c r="BC51" s="19" t="n">
        <x:f>BC49-BC50</x:f>
        <x:v>-10127362.27695785</x:v>
      </x:c>
      <x:c r="BD51" s="19" t="n">
        <x:f>BD49-BD50</x:f>
        <x:v>-10547644.851246297</x:v>
      </x:c>
      <x:c r="BE51" s="19" t="n">
        <x:f>BE49-BE50</x:f>
        <x:v>-10670706.59688773</x:v>
      </x:c>
      <x:c r="BF51" s="19" t="n">
        <x:f>BF49-BF50</x:f>
        <x:v>-10781642.68988495</x:v>
      </x:c>
      <x:c r="BG51" s="19" t="n">
        <x:f>BG49-BG50</x:f>
        <x:v>-10880483.851318445</x:v>
      </x:c>
      <x:c r="BH51" s="19" t="n">
        <x:f>BH49-BH50</x:f>
        <x:v>-10967191.477264423</x:v>
      </x:c>
      <x:c r="BI51" s="19" t="n">
        <x:f>BI49-BI50</x:f>
        <x:v>-11041788.129460696</x:v>
      </x:c>
      <x:c r="BJ51" s="19" t="n">
        <x:f>BJ49-BJ50</x:f>
        <x:v>-11104157.569524735</x:v>
      </x:c>
      <x:c r="BK51" s="19" t="n">
        <x:f>BK49-BK50</x:f>
        <x:v>-11154460.72602693</x:v>
      </x:c>
      <x:c r="BL51" s="19" t="n">
        <x:f>BL49-BL50</x:f>
        <x:v>-11192788.436567865</x:v>
      </x:c>
      <x:c r="BM51" s="19" t="n">
        <x:f>BM49-BM50</x:f>
        <x:v>-11219102.901845574</x:v>
      </x:c>
      <x:c r="BN51" s="19" t="n">
        <x:f>BN49-BN50</x:f>
        <x:v>-11233350.046730585</x:v>
      </x:c>
      <x:c r="BO51" s="19" t="n">
        <x:f>BO49-BO50</x:f>
        <x:v>-11244930.79632048</x:v>
      </x:c>
    </x:row>
    <x:row r="52" ht="42" customHeight="1">
      <x:c r="A52" s="3" t="str">
        <x:v>ALT.MGMT_HEADROOM</x:v>
      </x:c>
      <x:c r="B52" s="3" t="str">
        <x:v>Management prudential headroom / no future rounds</x:v>
      </x:c>
      <x:c r="C52" s="3" t="str">
        <x:v>EUR</x:v>
      </x:c>
      <x:c r="D52" s="3" t="str">
        <x:v>END</x:v>
      </x:c>
      <x:c r="E52" s="19" t="n">
        <x:f>BO52</x:f>
        <x:v>-11527528.141780736</x:v>
      </x:c>
      <x:c r="F52" s="3" t="str"/>
      <x:c r="G52" s="2"/>
      <x:c r="H52" s="20" t="n">
        <x:f>H49-'D10_LE'!H127</x:f>
        <x:v>-1089150.7520473038</x:v>
      </x:c>
      <x:c r="I52" s="20" t="n">
        <x:f>I49-'D10_LE'!I127</x:f>
        <x:v>-1130758.2420473038</x:v>
      </x:c>
      <x:c r="J52" s="20" t="n">
        <x:f>J49-'D10_LE'!J127</x:f>
        <x:v>-1215721.1820473038</x:v>
      </x:c>
      <x:c r="K52" s="20" t="n">
        <x:f>K49-'D10_LE'!K127</x:f>
        <x:v>-1309532.8820473037</x:v>
      </x:c>
      <x:c r="L52" s="20" t="n">
        <x:f>L49-'D10_LE'!L127</x:f>
        <x:v>-1426121.3920473037</x:v>
      </x:c>
      <x:c r="M52" s="20" t="n">
        <x:f>M49-'D10_LE'!M127</x:f>
        <x:v>-1536174.4620473038</x:v>
      </x:c>
      <x:c r="N52" s="20" t="n">
        <x:f>N49-'D10_LE'!N127</x:f>
        <x:v>-1646972.1835553404</x:v>
      </x:c>
      <x:c r="O52" s="20" t="n">
        <x:f>O49-'D10_LE'!O127</x:f>
        <x:v>-1774893.4962712121</x:v>
      </x:c>
      <x:c r="P52" s="20" t="n">
        <x:f>P49-'D10_LE'!P127</x:f>
        <x:v>-1936500.7728092608</x:v>
      </x:c>
      <x:c r="Q52" s="20" t="n">
        <x:f>Q49-'D10_LE'!Q127</x:f>
        <x:v>-2144359.8471587487</x:v>
      </x:c>
      <x:c r="R52" s="20" t="n">
        <x:f>R49-'D10_LE'!R127</x:f>
        <x:v>-2346601.7246934166</x:v>
      </x:c>
      <x:c r="S52" s="20" t="n">
        <x:f>S49-'D10_LE'!S127</x:f>
        <x:v>-2552991.9460434616</x:v>
      </x:c>
      <x:c r="T52" s="20" t="n">
        <x:f>T49-'D10_LE'!T127</x:f>
        <x:v>-2842615.8147477955</x:v>
      </x:c>
      <x:c r="U52" s="20" t="n">
        <x:f>U49-'D10_LE'!U127</x:f>
        <x:v>-3097209.987376159</x:v>
      </x:c>
      <x:c r="V52" s="20" t="n">
        <x:f>V49-'D10_LE'!V127</x:f>
        <x:v>-3349857.5657888823</x:v>
      </x:c>
      <x:c r="W52" s="20" t="n">
        <x:f>W49-'D10_LE'!W127</x:f>
        <x:v>-3600469.1336561427</x:v>
      </x:c>
      <x:c r="X52" s="20" t="n">
        <x:f>X49-'D10_LE'!X127</x:f>
        <x:v>-3848970.1625786484</x:v>
      </x:c>
      <x:c r="Y52" s="20" t="n">
        <x:f>Y49-'D10_LE'!Y127</x:f>
        <x:v>-4095293.1953602848</x:v>
      </x:c>
      <x:c r="Z52" s="20" t="n">
        <x:f>Z49-'D10_LE'!Z127</x:f>
        <x:v>-3281417.9621077417</x:v>
      </x:c>
      <x:c r="AA52" s="20" t="n">
        <x:f>AA49-'D10_LE'!AA127</x:f>
        <x:v>-3529809.30328479</x:v>
      </x:c>
      <x:c r="AB52" s="20" t="n">
        <x:f>AB49-'D10_LE'!AB127</x:f>
        <x:v>-3775857.332998648</x:v>
      </x:c>
      <x:c r="AC52" s="20" t="n">
        <x:f>AC49-'D10_LE'!AC127</x:f>
        <x:v>-4019777.401289076</x:v>
      </x:c>
      <x:c r="AD52" s="20" t="n">
        <x:f>AD49-'D10_LE'!AD127</x:f>
        <x:v>-4261400.460331535</x:v>
      </x:c>
      <x:c r="AE52" s="20" t="n">
        <x:f>AE49-'D10_LE'!AE127</x:f>
        <x:v>-4525900.855699725</x:v>
      </x:c>
      <x:c r="AF52" s="20" t="n">
        <x:f>AF49-'D10_LE'!AF127</x:f>
        <x:v>-4764649.585609461</x:v>
      </x:c>
      <x:c r="AG52" s="20" t="n">
        <x:f>AG49-'D10_LE'!AG127</x:f>
        <x:v>-5055688.1016114</x:v>
      </x:c>
      <x:c r="AH52" s="20" t="n">
        <x:f>AH49-'D10_LE'!AH127</x:f>
        <x:v>-5340580.231993131</x:v>
      </x:c>
      <x:c r="AI52" s="20" t="n">
        <x:f>AI49-'D10_LE'!AI127</x:f>
        <x:v>-5619140.193352102</x:v>
      </x:c>
      <x:c r="AJ52" s="20" t="n">
        <x:f>AJ49-'D10_LE'!AJ127</x:f>
        <x:v>-5891231.964514237</x:v>
      </x:c>
      <x:c r="AK52" s="20" t="n">
        <x:f>AK49-'D10_LE'!AK127</x:f>
        <x:v>-6156727.740696553</x:v>
      </x:c>
      <x:c r="AL52" s="20" t="n">
        <x:f>AL49-'D10_LE'!AL127</x:f>
        <x:v>-6415509.932383764</x:v>
      </x:c>
      <x:c r="AM52" s="20" t="n">
        <x:f>AM49-'D10_LE'!AM127</x:f>
        <x:v>-6667478.057405677</x:v>
      </x:c>
      <x:c r="AN52" s="20" t="n">
        <x:f>AN49-'D10_LE'!AN127</x:f>
        <x:v>-6912545.111024042</x:v>
      </x:c>
      <x:c r="AO52" s="20" t="n">
        <x:f>AO49-'D10_LE'!AO127</x:f>
        <x:v>-7150726.0611894075</x:v>
      </x:c>
      <x:c r="AP52" s="20" t="n">
        <x:f>AP49-'D10_LE'!AP127</x:f>
        <x:v>-7381905.007334642</x:v>
      </x:c>
      <x:c r="AQ52" s="20" t="n">
        <x:f>AQ49-'D10_LE'!AQ127</x:f>
        <x:v>-7615469.892076789</x:v>
      </x:c>
      <x:c r="AR52" s="20" t="n">
        <x:f>AR49-'D10_LE'!AR127</x:f>
        <x:v>-8211960.73834066</x:v>
      </x:c>
      <x:c r="AS52" s="20" t="n">
        <x:f>AS49-'D10_LE'!AS127</x:f>
        <x:v>-8456351.537534403</x:v>
      </x:c>
      <x:c r="AT52" s="20" t="n">
        <x:f>AT49-'D10_LE'!AT127</x:f>
        <x:v>-8690756.923038235</x:v>
      </x:c>
      <x:c r="AU52" s="20" t="n">
        <x:f>AU49-'D10_LE'!AU127</x:f>
        <x:v>-8915088.032896902</x:v>
      </x:c>
      <x:c r="AV52" s="20" t="n">
        <x:f>AV49-'D10_LE'!AV127</x:f>
        <x:v>-9129352.417459266</x:v>
      </x:c>
      <x:c r="AW52" s="20" t="n">
        <x:f>AW49-'D10_LE'!AW127</x:f>
        <x:v>-9333489.303121505</x:v>
      </x:c>
      <x:c r="AX52" s="20" t="n">
        <x:f>AX49-'D10_LE'!AX127</x:f>
        <x:v>-9527512.685255414</x:v>
      </x:c>
      <x:c r="AY52" s="20" t="n">
        <x:f>AY49-'D10_LE'!AY127</x:f>
        <x:v>-9711306.679825086</x:v>
      </x:c>
      <x:c r="AZ52" s="20" t="n">
        <x:f>AZ49-'D10_LE'!AZ127</x:f>
        <x:v>-9884762.415588425</x:v>
      </x:c>
      <x:c r="BA52" s="20" t="n">
        <x:f>BA49-'D10_LE'!BA127</x:f>
        <x:v>-10047947.581009744</x:v>
      </x:c>
      <x:c r="BB52" s="20" t="n">
        <x:f>BB49-'D10_LE'!BB127</x:f>
        <x:v>-10200879.16645908</x:v>
      </x:c>
      <x:c r="BC52" s="20" t="n">
        <x:f>BC49-'D10_LE'!BC127</x:f>
        <x:v>-10352975.290825792</x:v>
      </x:c>
      <x:c r="BD52" s="20" t="n">
        <x:f>BD49-'D10_LE'!BD127</x:f>
        <x:v>-10830242.196706556</x:v>
      </x:c>
      <x:c r="BE52" s="20" t="n">
        <x:f>BE49-'D10_LE'!BE127</x:f>
        <x:v>-10953303.942347988</x:v>
      </x:c>
      <x:c r="BF52" s="20" t="n">
        <x:f>BF49-'D10_LE'!BF127</x:f>
        <x:v>-11064240.035345206</x:v>
      </x:c>
      <x:c r="BG52" s="20" t="n">
        <x:f>BG49-'D10_LE'!BG127</x:f>
        <x:v>-11163081.196778703</x:v>
      </x:c>
      <x:c r="BH52" s="20" t="n">
        <x:f>BH49-'D10_LE'!BH127</x:f>
        <x:v>-11249788.82272468</x:v>
      </x:c>
      <x:c r="BI52" s="20" t="n">
        <x:f>BI49-'D10_LE'!BI127</x:f>
        <x:v>-11324385.474920953</x:v>
      </x:c>
      <x:c r="BJ52" s="20" t="n">
        <x:f>BJ49-'D10_LE'!BJ127</x:f>
        <x:v>-11386754.914984994</x:v>
      </x:c>
      <x:c r="BK52" s="20" t="n">
        <x:f>BK49-'D10_LE'!BK127</x:f>
        <x:v>-11437058.071487186</x:v>
      </x:c>
      <x:c r="BL52" s="20" t="n">
        <x:f>BL49-'D10_LE'!BL127</x:f>
        <x:v>-11475385.782028124</x:v>
      </x:c>
      <x:c r="BM52" s="20" t="n">
        <x:f>BM49-'D10_LE'!BM127</x:f>
        <x:v>-11501700.247305831</x:v>
      </x:c>
      <x:c r="BN52" s="20" t="n">
        <x:f>BN49-'D10_LE'!BN127</x:f>
        <x:v>-11515947.392190844</x:v>
      </x:c>
      <x:c r="BO52" s="20" t="n">
        <x:f>BO49-'D10_LE'!BO127</x:f>
        <x:v>-11527528.141780736</x:v>
      </x:c>
    </x:row>
    <x:row r="53" ht="42" customHeight="1">
      <x:c r="A53" s="3" t="str">
        <x:v>ALT.NEGATIVE</x:v>
      </x:c>
      <x:c r="B53" s="3" t="str">
        <x:v>Future month-end cash deficit / no future rounds</x:v>
      </x:c>
      <x:c r="C53" s="3" t="str">
        <x:v>flag</x:v>
      </x:c>
      <x:c r="D53" s="3" t="str">
        <x:v>MAX</x:v>
      </x:c>
      <x:c r="E53" s="6" t="n">
        <x:f>MAX(H53:BO53)</x:f>
        <x:v>1</x:v>
      </x:c>
      <x:c r="F53" s="3" t="str"/>
      <x:c r="G53" s="2"/>
      <x:c r="H53" s="22" t="n">
        <x:f>IF(AND(H$6&gt;'Cover'!$C$37,H46&lt;0),1,0)</x:f>
        <x:v>0</x:v>
      </x:c>
      <x:c r="I53" s="22" t="n">
        <x:f>IF(AND(I$6&gt;'Cover'!$C$37,I46&lt;0),1,0)</x:f>
        <x:v>0</x:v>
      </x:c>
      <x:c r="J53" s="22" t="n">
        <x:f>IF(AND(J$6&gt;'Cover'!$C$37,J46&lt;0),1,0)</x:f>
        <x:v>0</x:v>
      </x:c>
      <x:c r="K53" s="22" t="n">
        <x:f>IF(AND(K$6&gt;'Cover'!$C$37,K46&lt;0),1,0)</x:f>
        <x:v>0</x:v>
      </x:c>
      <x:c r="L53" s="22" t="n">
        <x:f>IF(AND(L$6&gt;'Cover'!$C$37,L46&lt;0),1,0)</x:f>
        <x:v>0</x:v>
      </x:c>
      <x:c r="M53" s="22" t="n">
        <x:f>IF(AND(M$6&gt;'Cover'!$C$37,M46&lt;0),1,0)</x:f>
        <x:v>0</x:v>
      </x:c>
      <x:c r="N53" s="22" t="n">
        <x:f>IF(AND(N$6&gt;'Cover'!$C$37,N46&lt;0),1,0)</x:f>
        <x:v>0</x:v>
      </x:c>
      <x:c r="O53" s="22" t="n">
        <x:f>IF(AND(O$6&gt;'Cover'!$C$37,O46&lt;0),1,0)</x:f>
        <x:v>0</x:v>
      </x:c>
      <x:c r="P53" s="22" t="n">
        <x:f>IF(AND(P$6&gt;'Cover'!$C$37,P46&lt;0),1,0)</x:f>
        <x:v>0</x:v>
      </x:c>
      <x:c r="Q53" s="22" t="n">
        <x:f>IF(AND(Q$6&gt;'Cover'!$C$37,Q46&lt;0),1,0)</x:f>
        <x:v>0</x:v>
      </x:c>
      <x:c r="R53" s="22" t="n">
        <x:f>IF(AND(R$6&gt;'Cover'!$C$37,R46&lt;0),1,0)</x:f>
        <x:v>1</x:v>
      </x:c>
      <x:c r="S53" s="22" t="n">
        <x:f>IF(AND(S$6&gt;'Cover'!$C$37,S46&lt;0),1,0)</x:f>
        <x:v>1</x:v>
      </x:c>
      <x:c r="T53" s="22" t="n">
        <x:f>IF(AND(T$6&gt;'Cover'!$C$37,T46&lt;0),1,0)</x:f>
        <x:v>1</x:v>
      </x:c>
      <x:c r="U53" s="22" t="n">
        <x:f>IF(AND(U$6&gt;'Cover'!$C$37,U46&lt;0),1,0)</x:f>
        <x:v>1</x:v>
      </x:c>
      <x:c r="V53" s="22" t="n">
        <x:f>IF(AND(V$6&gt;'Cover'!$C$37,V46&lt;0),1,0)</x:f>
        <x:v>1</x:v>
      </x:c>
      <x:c r="W53" s="22" t="n">
        <x:f>IF(AND(W$6&gt;'Cover'!$C$37,W46&lt;0),1,0)</x:f>
        <x:v>1</x:v>
      </x:c>
      <x:c r="X53" s="22" t="n">
        <x:f>IF(AND(X$6&gt;'Cover'!$C$37,X46&lt;0),1,0)</x:f>
        <x:v>1</x:v>
      </x:c>
      <x:c r="Y53" s="22" t="n">
        <x:f>IF(AND(Y$6&gt;'Cover'!$C$37,Y46&lt;0),1,0)</x:f>
        <x:v>1</x:v>
      </x:c>
      <x:c r="Z53" s="22" t="n">
        <x:f>IF(AND(Z$6&gt;'Cover'!$C$37,Z46&lt;0),1,0)</x:f>
        <x:v>1</x:v>
      </x:c>
      <x:c r="AA53" s="22" t="n">
        <x:f>IF(AND(AA$6&gt;'Cover'!$C$37,AA46&lt;0),1,0)</x:f>
        <x:v>1</x:v>
      </x:c>
      <x:c r="AB53" s="22" t="n">
        <x:f>IF(AND(AB$6&gt;'Cover'!$C$37,AB46&lt;0),1,0)</x:f>
        <x:v>1</x:v>
      </x:c>
      <x:c r="AC53" s="22" t="n">
        <x:f>IF(AND(AC$6&gt;'Cover'!$C$37,AC46&lt;0),1,0)</x:f>
        <x:v>1</x:v>
      </x:c>
      <x:c r="AD53" s="22" t="n">
        <x:f>IF(AND(AD$6&gt;'Cover'!$C$37,AD46&lt;0),1,0)</x:f>
        <x:v>1</x:v>
      </x:c>
      <x:c r="AE53" s="22" t="n">
        <x:f>IF(AND(AE$6&gt;'Cover'!$C$37,AE46&lt;0),1,0)</x:f>
        <x:v>1</x:v>
      </x:c>
      <x:c r="AF53" s="22" t="n">
        <x:f>IF(AND(AF$6&gt;'Cover'!$C$37,AF46&lt;0),1,0)</x:f>
        <x:v>1</x:v>
      </x:c>
      <x:c r="AG53" s="22" t="n">
        <x:f>IF(AND(AG$6&gt;'Cover'!$C$37,AG46&lt;0),1,0)</x:f>
        <x:v>1</x:v>
      </x:c>
      <x:c r="AH53" s="22" t="n">
        <x:f>IF(AND(AH$6&gt;'Cover'!$C$37,AH46&lt;0),1,0)</x:f>
        <x:v>1</x:v>
      </x:c>
      <x:c r="AI53" s="22" t="n">
        <x:f>IF(AND(AI$6&gt;'Cover'!$C$37,AI46&lt;0),1,0)</x:f>
        <x:v>1</x:v>
      </x:c>
      <x:c r="AJ53" s="22" t="n">
        <x:f>IF(AND(AJ$6&gt;'Cover'!$C$37,AJ46&lt;0),1,0)</x:f>
        <x:v>1</x:v>
      </x:c>
      <x:c r="AK53" s="22" t="n">
        <x:f>IF(AND(AK$6&gt;'Cover'!$C$37,AK46&lt;0),1,0)</x:f>
        <x:v>1</x:v>
      </x:c>
      <x:c r="AL53" s="22" t="n">
        <x:f>IF(AND(AL$6&gt;'Cover'!$C$37,AL46&lt;0),1,0)</x:f>
        <x:v>1</x:v>
      </x:c>
      <x:c r="AM53" s="22" t="n">
        <x:f>IF(AND(AM$6&gt;'Cover'!$C$37,AM46&lt;0),1,0)</x:f>
        <x:v>1</x:v>
      </x:c>
      <x:c r="AN53" s="22" t="n">
        <x:f>IF(AND(AN$6&gt;'Cover'!$C$37,AN46&lt;0),1,0)</x:f>
        <x:v>1</x:v>
      </x:c>
      <x:c r="AO53" s="22" t="n">
        <x:f>IF(AND(AO$6&gt;'Cover'!$C$37,AO46&lt;0),1,0)</x:f>
        <x:v>1</x:v>
      </x:c>
      <x:c r="AP53" s="22" t="n">
        <x:f>IF(AND(AP$6&gt;'Cover'!$C$37,AP46&lt;0),1,0)</x:f>
        <x:v>1</x:v>
      </x:c>
      <x:c r="AQ53" s="22" t="n">
        <x:f>IF(AND(AQ$6&gt;'Cover'!$C$37,AQ46&lt;0),1,0)</x:f>
        <x:v>1</x:v>
      </x:c>
      <x:c r="AR53" s="22" t="n">
        <x:f>IF(AND(AR$6&gt;'Cover'!$C$37,AR46&lt;0),1,0)</x:f>
        <x:v>1</x:v>
      </x:c>
      <x:c r="AS53" s="22" t="n">
        <x:f>IF(AND(AS$6&gt;'Cover'!$C$37,AS46&lt;0),1,0)</x:f>
        <x:v>1</x:v>
      </x:c>
      <x:c r="AT53" s="22" t="n">
        <x:f>IF(AND(AT$6&gt;'Cover'!$C$37,AT46&lt;0),1,0)</x:f>
        <x:v>1</x:v>
      </x:c>
      <x:c r="AU53" s="22" t="n">
        <x:f>IF(AND(AU$6&gt;'Cover'!$C$37,AU46&lt;0),1,0)</x:f>
        <x:v>1</x:v>
      </x:c>
      <x:c r="AV53" s="22" t="n">
        <x:f>IF(AND(AV$6&gt;'Cover'!$C$37,AV46&lt;0),1,0)</x:f>
        <x:v>1</x:v>
      </x:c>
      <x:c r="AW53" s="22" t="n">
        <x:f>IF(AND(AW$6&gt;'Cover'!$C$37,AW46&lt;0),1,0)</x:f>
        <x:v>1</x:v>
      </x:c>
      <x:c r="AX53" s="22" t="n">
        <x:f>IF(AND(AX$6&gt;'Cover'!$C$37,AX46&lt;0),1,0)</x:f>
        <x:v>1</x:v>
      </x:c>
      <x:c r="AY53" s="22" t="n">
        <x:f>IF(AND(AY$6&gt;'Cover'!$C$37,AY46&lt;0),1,0)</x:f>
        <x:v>1</x:v>
      </x:c>
      <x:c r="AZ53" s="22" t="n">
        <x:f>IF(AND(AZ$6&gt;'Cover'!$C$37,AZ46&lt;0),1,0)</x:f>
        <x:v>1</x:v>
      </x:c>
      <x:c r="BA53" s="22" t="n">
        <x:f>IF(AND(BA$6&gt;'Cover'!$C$37,BA46&lt;0),1,0)</x:f>
        <x:v>1</x:v>
      </x:c>
      <x:c r="BB53" s="22" t="n">
        <x:f>IF(AND(BB$6&gt;'Cover'!$C$37,BB46&lt;0),1,0)</x:f>
        <x:v>1</x:v>
      </x:c>
      <x:c r="BC53" s="22" t="n">
        <x:f>IF(AND(BC$6&gt;'Cover'!$C$37,BC46&lt;0),1,0)</x:f>
        <x:v>1</x:v>
      </x:c>
      <x:c r="BD53" s="22" t="n">
        <x:f>IF(AND(BD$6&gt;'Cover'!$C$37,BD46&lt;0),1,0)</x:f>
        <x:v>1</x:v>
      </x:c>
      <x:c r="BE53" s="22" t="n">
        <x:f>IF(AND(BE$6&gt;'Cover'!$C$37,BE46&lt;0),1,0)</x:f>
        <x:v>1</x:v>
      </x:c>
      <x:c r="BF53" s="22" t="n">
        <x:f>IF(AND(BF$6&gt;'Cover'!$C$37,BF46&lt;0),1,0)</x:f>
        <x:v>1</x:v>
      </x:c>
      <x:c r="BG53" s="22" t="n">
        <x:f>IF(AND(BG$6&gt;'Cover'!$C$37,BG46&lt;0),1,0)</x:f>
        <x:v>1</x:v>
      </x:c>
      <x:c r="BH53" s="22" t="n">
        <x:f>IF(AND(BH$6&gt;'Cover'!$C$37,BH46&lt;0),1,0)</x:f>
        <x:v>1</x:v>
      </x:c>
      <x:c r="BI53" s="22" t="n">
        <x:f>IF(AND(BI$6&gt;'Cover'!$C$37,BI46&lt;0),1,0)</x:f>
        <x:v>1</x:v>
      </x:c>
      <x:c r="BJ53" s="22" t="n">
        <x:f>IF(AND(BJ$6&gt;'Cover'!$C$37,BJ46&lt;0),1,0)</x:f>
        <x:v>1</x:v>
      </x:c>
      <x:c r="BK53" s="22" t="n">
        <x:f>IF(AND(BK$6&gt;'Cover'!$C$37,BK46&lt;0),1,0)</x:f>
        <x:v>1</x:v>
      </x:c>
      <x:c r="BL53" s="22" t="n">
        <x:f>IF(AND(BL$6&gt;'Cover'!$C$37,BL46&lt;0),1,0)</x:f>
        <x:v>1</x:v>
      </x:c>
      <x:c r="BM53" s="22" t="n">
        <x:f>IF(AND(BM$6&gt;'Cover'!$C$37,BM46&lt;0),1,0)</x:f>
        <x:v>1</x:v>
      </x:c>
      <x:c r="BN53" s="22" t="n">
        <x:f>IF(AND(BN$6&gt;'Cover'!$C$37,BN46&lt;0),1,0)</x:f>
        <x:v>1</x:v>
      </x:c>
      <x:c r="BO53" s="22" t="n">
        <x:f>IF(AND(BO$6&gt;'Cover'!$C$37,BO46&lt;0),1,0)</x:f>
        <x:v>1</x:v>
      </x:c>
    </x:row>
    <x:row r="54" ht="42" customHeight="1">
      <x:c r="A54" s="3" t="str">
        <x:v>ALT.BUFFER_BREACH</x:v>
      </x:c>
      <x:c r="B54" s="3" t="str">
        <x:v>Future month-end buffer breach / no future rounds</x:v>
      </x:c>
      <x:c r="C54" s="3" t="str">
        <x:v>flag</x:v>
      </x:c>
      <x:c r="D54" s="3" t="str">
        <x:v>MAX</x:v>
      </x:c>
      <x:c r="E54" s="6" t="n">
        <x:f>MAX(H54:BO54)</x:f>
        <x:v>1</x:v>
      </x:c>
      <x:c r="F54" s="3" t="str"/>
      <x:c r="G54" s="2"/>
      <x:c r="H54" s="22" t="n">
        <x:f>IF(AND(H$6&gt;'Cover'!$C$37,H46&lt;H48),1,0)</x:f>
        <x:v>0</x:v>
      </x:c>
      <x:c r="I54" s="22" t="n">
        <x:f>IF(AND(I$6&gt;'Cover'!$C$37,I46&lt;I48),1,0)</x:f>
        <x:v>0</x:v>
      </x:c>
      <x:c r="J54" s="22" t="n">
        <x:f>IF(AND(J$6&gt;'Cover'!$C$37,J46&lt;J48),1,0)</x:f>
        <x:v>0</x:v>
      </x:c>
      <x:c r="K54" s="22" t="n">
        <x:f>IF(AND(K$6&gt;'Cover'!$C$37,K46&lt;K48),1,0)</x:f>
        <x:v>0</x:v>
      </x:c>
      <x:c r="L54" s="22" t="n">
        <x:f>IF(AND(L$6&gt;'Cover'!$C$37,L46&lt;L48),1,0)</x:f>
        <x:v>0</x:v>
      </x:c>
      <x:c r="M54" s="22" t="n">
        <x:f>IF(AND(M$6&gt;'Cover'!$C$37,M46&lt;M48),1,0)</x:f>
        <x:v>0</x:v>
      </x:c>
      <x:c r="N54" s="22" t="n">
        <x:f>IF(AND(N$6&gt;'Cover'!$C$37,N46&lt;N48),1,0)</x:f>
        <x:v>1</x:v>
      </x:c>
      <x:c r="O54" s="22" t="n">
        <x:f>IF(AND(O$6&gt;'Cover'!$C$37,O46&lt;O48),1,0)</x:f>
        <x:v>1</x:v>
      </x:c>
      <x:c r="P54" s="22" t="n">
        <x:f>IF(AND(P$6&gt;'Cover'!$C$37,P46&lt;P48),1,0)</x:f>
        <x:v>1</x:v>
      </x:c>
      <x:c r="Q54" s="22" t="n">
        <x:f>IF(AND(Q$6&gt;'Cover'!$C$37,Q46&lt;Q48),1,0)</x:f>
        <x:v>1</x:v>
      </x:c>
      <x:c r="R54" s="22" t="n">
        <x:f>IF(AND(R$6&gt;'Cover'!$C$37,R46&lt;R48),1,0)</x:f>
        <x:v>1</x:v>
      </x:c>
      <x:c r="S54" s="22" t="n">
        <x:f>IF(AND(S$6&gt;'Cover'!$C$37,S46&lt;S48),1,0)</x:f>
        <x:v>1</x:v>
      </x:c>
      <x:c r="T54" s="22" t="n">
        <x:f>IF(AND(T$6&gt;'Cover'!$C$37,T46&lt;T48),1,0)</x:f>
        <x:v>1</x:v>
      </x:c>
      <x:c r="U54" s="22" t="n">
        <x:f>IF(AND(U$6&gt;'Cover'!$C$37,U46&lt;U48),1,0)</x:f>
        <x:v>1</x:v>
      </x:c>
      <x:c r="V54" s="22" t="n">
        <x:f>IF(AND(V$6&gt;'Cover'!$C$37,V46&lt;V48),1,0)</x:f>
        <x:v>1</x:v>
      </x:c>
      <x:c r="W54" s="22" t="n">
        <x:f>IF(AND(W$6&gt;'Cover'!$C$37,W46&lt;W48),1,0)</x:f>
        <x:v>1</x:v>
      </x:c>
      <x:c r="X54" s="22" t="n">
        <x:f>IF(AND(X$6&gt;'Cover'!$C$37,X46&lt;X48),1,0)</x:f>
        <x:v>1</x:v>
      </x:c>
      <x:c r="Y54" s="22" t="n">
        <x:f>IF(AND(Y$6&gt;'Cover'!$C$37,Y46&lt;Y48),1,0)</x:f>
        <x:v>1</x:v>
      </x:c>
      <x:c r="Z54" s="22" t="n">
        <x:f>IF(AND(Z$6&gt;'Cover'!$C$37,Z46&lt;Z48),1,0)</x:f>
        <x:v>1</x:v>
      </x:c>
      <x:c r="AA54" s="22" t="n">
        <x:f>IF(AND(AA$6&gt;'Cover'!$C$37,AA46&lt;AA48),1,0)</x:f>
        <x:v>1</x:v>
      </x:c>
      <x:c r="AB54" s="22" t="n">
        <x:f>IF(AND(AB$6&gt;'Cover'!$C$37,AB46&lt;AB48),1,0)</x:f>
        <x:v>1</x:v>
      </x:c>
      <x:c r="AC54" s="22" t="n">
        <x:f>IF(AND(AC$6&gt;'Cover'!$C$37,AC46&lt;AC48),1,0)</x:f>
        <x:v>1</x:v>
      </x:c>
      <x:c r="AD54" s="22" t="n">
        <x:f>IF(AND(AD$6&gt;'Cover'!$C$37,AD46&lt;AD48),1,0)</x:f>
        <x:v>1</x:v>
      </x:c>
      <x:c r="AE54" s="22" t="n">
        <x:f>IF(AND(AE$6&gt;'Cover'!$C$37,AE46&lt;AE48),1,0)</x:f>
        <x:v>1</x:v>
      </x:c>
      <x:c r="AF54" s="22" t="n">
        <x:f>IF(AND(AF$6&gt;'Cover'!$C$37,AF46&lt;AF48),1,0)</x:f>
        <x:v>1</x:v>
      </x:c>
      <x:c r="AG54" s="22" t="n">
        <x:f>IF(AND(AG$6&gt;'Cover'!$C$37,AG46&lt;AG48),1,0)</x:f>
        <x:v>1</x:v>
      </x:c>
      <x:c r="AH54" s="22" t="n">
        <x:f>IF(AND(AH$6&gt;'Cover'!$C$37,AH46&lt;AH48),1,0)</x:f>
        <x:v>1</x:v>
      </x:c>
      <x:c r="AI54" s="22" t="n">
        <x:f>IF(AND(AI$6&gt;'Cover'!$C$37,AI46&lt;AI48),1,0)</x:f>
        <x:v>1</x:v>
      </x:c>
      <x:c r="AJ54" s="22" t="n">
        <x:f>IF(AND(AJ$6&gt;'Cover'!$C$37,AJ46&lt;AJ48),1,0)</x:f>
        <x:v>1</x:v>
      </x:c>
      <x:c r="AK54" s="22" t="n">
        <x:f>IF(AND(AK$6&gt;'Cover'!$C$37,AK46&lt;AK48),1,0)</x:f>
        <x:v>1</x:v>
      </x:c>
      <x:c r="AL54" s="22" t="n">
        <x:f>IF(AND(AL$6&gt;'Cover'!$C$37,AL46&lt;AL48),1,0)</x:f>
        <x:v>1</x:v>
      </x:c>
      <x:c r="AM54" s="22" t="n">
        <x:f>IF(AND(AM$6&gt;'Cover'!$C$37,AM46&lt;AM48),1,0)</x:f>
        <x:v>1</x:v>
      </x:c>
      <x:c r="AN54" s="22" t="n">
        <x:f>IF(AND(AN$6&gt;'Cover'!$C$37,AN46&lt;AN48),1,0)</x:f>
        <x:v>1</x:v>
      </x:c>
      <x:c r="AO54" s="22" t="n">
        <x:f>IF(AND(AO$6&gt;'Cover'!$C$37,AO46&lt;AO48),1,0)</x:f>
        <x:v>1</x:v>
      </x:c>
      <x:c r="AP54" s="22" t="n">
        <x:f>IF(AND(AP$6&gt;'Cover'!$C$37,AP46&lt;AP48),1,0)</x:f>
        <x:v>1</x:v>
      </x:c>
      <x:c r="AQ54" s="22" t="n">
        <x:f>IF(AND(AQ$6&gt;'Cover'!$C$37,AQ46&lt;AQ48),1,0)</x:f>
        <x:v>1</x:v>
      </x:c>
      <x:c r="AR54" s="22" t="n">
        <x:f>IF(AND(AR$6&gt;'Cover'!$C$37,AR46&lt;AR48),1,0)</x:f>
        <x:v>1</x:v>
      </x:c>
      <x:c r="AS54" s="22" t="n">
        <x:f>IF(AND(AS$6&gt;'Cover'!$C$37,AS46&lt;AS48),1,0)</x:f>
        <x:v>1</x:v>
      </x:c>
      <x:c r="AT54" s="22" t="n">
        <x:f>IF(AND(AT$6&gt;'Cover'!$C$37,AT46&lt;AT48),1,0)</x:f>
        <x:v>1</x:v>
      </x:c>
      <x:c r="AU54" s="22" t="n">
        <x:f>IF(AND(AU$6&gt;'Cover'!$C$37,AU46&lt;AU48),1,0)</x:f>
        <x:v>1</x:v>
      </x:c>
      <x:c r="AV54" s="22" t="n">
        <x:f>IF(AND(AV$6&gt;'Cover'!$C$37,AV46&lt;AV48),1,0)</x:f>
        <x:v>1</x:v>
      </x:c>
      <x:c r="AW54" s="22" t="n">
        <x:f>IF(AND(AW$6&gt;'Cover'!$C$37,AW46&lt;AW48),1,0)</x:f>
        <x:v>1</x:v>
      </x:c>
      <x:c r="AX54" s="22" t="n">
        <x:f>IF(AND(AX$6&gt;'Cover'!$C$37,AX46&lt;AX48),1,0)</x:f>
        <x:v>1</x:v>
      </x:c>
      <x:c r="AY54" s="22" t="n">
        <x:f>IF(AND(AY$6&gt;'Cover'!$C$37,AY46&lt;AY48),1,0)</x:f>
        <x:v>1</x:v>
      </x:c>
      <x:c r="AZ54" s="22" t="n">
        <x:f>IF(AND(AZ$6&gt;'Cover'!$C$37,AZ46&lt;AZ48),1,0)</x:f>
        <x:v>1</x:v>
      </x:c>
      <x:c r="BA54" s="22" t="n">
        <x:f>IF(AND(BA$6&gt;'Cover'!$C$37,BA46&lt;BA48),1,0)</x:f>
        <x:v>1</x:v>
      </x:c>
      <x:c r="BB54" s="22" t="n">
        <x:f>IF(AND(BB$6&gt;'Cover'!$C$37,BB46&lt;BB48),1,0)</x:f>
        <x:v>1</x:v>
      </x:c>
      <x:c r="BC54" s="22" t="n">
        <x:f>IF(AND(BC$6&gt;'Cover'!$C$37,BC46&lt;BC48),1,0)</x:f>
        <x:v>1</x:v>
      </x:c>
      <x:c r="BD54" s="22" t="n">
        <x:f>IF(AND(BD$6&gt;'Cover'!$C$37,BD46&lt;BD48),1,0)</x:f>
        <x:v>1</x:v>
      </x:c>
      <x:c r="BE54" s="22" t="n">
        <x:f>IF(AND(BE$6&gt;'Cover'!$C$37,BE46&lt;BE48),1,0)</x:f>
        <x:v>1</x:v>
      </x:c>
      <x:c r="BF54" s="22" t="n">
        <x:f>IF(AND(BF$6&gt;'Cover'!$C$37,BF46&lt;BF48),1,0)</x:f>
        <x:v>1</x:v>
      </x:c>
      <x:c r="BG54" s="22" t="n">
        <x:f>IF(AND(BG$6&gt;'Cover'!$C$37,BG46&lt;BG48),1,0)</x:f>
        <x:v>1</x:v>
      </x:c>
      <x:c r="BH54" s="22" t="n">
        <x:f>IF(AND(BH$6&gt;'Cover'!$C$37,BH46&lt;BH48),1,0)</x:f>
        <x:v>1</x:v>
      </x:c>
      <x:c r="BI54" s="22" t="n">
        <x:f>IF(AND(BI$6&gt;'Cover'!$C$37,BI46&lt;BI48),1,0)</x:f>
        <x:v>1</x:v>
      </x:c>
      <x:c r="BJ54" s="22" t="n">
        <x:f>IF(AND(BJ$6&gt;'Cover'!$C$37,BJ46&lt;BJ48),1,0)</x:f>
        <x:v>1</x:v>
      </x:c>
      <x:c r="BK54" s="22" t="n">
        <x:f>IF(AND(BK$6&gt;'Cover'!$C$37,BK46&lt;BK48),1,0)</x:f>
        <x:v>1</x:v>
      </x:c>
      <x:c r="BL54" s="22" t="n">
        <x:f>IF(AND(BL$6&gt;'Cover'!$C$37,BL46&lt;BL48),1,0)</x:f>
        <x:v>1</x:v>
      </x:c>
      <x:c r="BM54" s="22" t="n">
        <x:f>IF(AND(BM$6&gt;'Cover'!$C$37,BM46&lt;BM48),1,0)</x:f>
        <x:v>1</x:v>
      </x:c>
      <x:c r="BN54" s="22" t="n">
        <x:f>IF(AND(BN$6&gt;'Cover'!$C$37,BN46&lt;BN48),1,0)</x:f>
        <x:v>1</x:v>
      </x:c>
      <x:c r="BO54" s="22" t="n">
        <x:f>IF(AND(BO$6&gt;'Cover'!$C$37,BO46&lt;BO48),1,0)</x:f>
        <x:v>1</x:v>
      </x:c>
    </x:row>
    <x:row r="55" ht="42" customHeight="1">
      <x:c r="A55" s="3" t="str">
        <x:v>ALT.PRUDENTIAL</x:v>
      </x:c>
      <x:c r="B55" s="3" t="str">
        <x:v>Future month-end prudential shortfall / no future rounds</x:v>
      </x:c>
      <x:c r="C55" s="3" t="str">
        <x:v>flag</x:v>
      </x:c>
      <x:c r="D55" s="3" t="str">
        <x:v>MAX</x:v>
      </x:c>
      <x:c r="E55" s="6" t="n">
        <x:f>MAX(H55:BO55)</x:f>
        <x:v>1</x:v>
      </x:c>
      <x:c r="F55" s="3" t="str"/>
      <x:c r="G55" s="2"/>
      <x:c r="H55" s="22" t="n">
        <x:f>IF(AND(H$6&gt;'Cover'!$C$37,AND(H$6&gt;='Parameters'!$E$11,H49&lt;H50)),1,0)</x:f>
        <x:v>0</x:v>
      </x:c>
      <x:c r="I55" s="22" t="n">
        <x:f>IF(AND(I$6&gt;'Cover'!$C$37,AND(I$6&gt;='Parameters'!$E$11,I49&lt;I50)),1,0)</x:f>
        <x:v>0</x:v>
      </x:c>
      <x:c r="J55" s="22" t="n">
        <x:f>IF(AND(J$6&gt;'Cover'!$C$37,AND(J$6&gt;='Parameters'!$E$11,J49&lt;J50)),1,0)</x:f>
        <x:v>0</x:v>
      </x:c>
      <x:c r="K55" s="22" t="n">
        <x:f>IF(AND(K$6&gt;'Cover'!$C$37,AND(K$6&gt;='Parameters'!$E$11,K49&lt;K50)),1,0)</x:f>
        <x:v>0</x:v>
      </x:c>
      <x:c r="L55" s="22" t="n">
        <x:f>IF(AND(L$6&gt;'Cover'!$C$37,AND(L$6&gt;='Parameters'!$E$11,L49&lt;L50)),1,0)</x:f>
        <x:v>0</x:v>
      </x:c>
      <x:c r="M55" s="22" t="n">
        <x:f>IF(AND(M$6&gt;'Cover'!$C$37,AND(M$6&gt;='Parameters'!$E$11,M49&lt;M50)),1,0)</x:f>
        <x:v>0</x:v>
      </x:c>
      <x:c r="N55" s="22" t="n">
        <x:f>IF(AND(N$6&gt;'Cover'!$C$37,AND(N$6&gt;='Parameters'!$E$11,N49&lt;N50)),1,0)</x:f>
        <x:v>0</x:v>
      </x:c>
      <x:c r="O55" s="22" t="n">
        <x:f>IF(AND(O$6&gt;'Cover'!$C$37,AND(O$6&gt;='Parameters'!$E$11,O49&lt;O50)),1,0)</x:f>
        <x:v>0</x:v>
      </x:c>
      <x:c r="P55" s="22" t="n">
        <x:f>IF(AND(P$6&gt;'Cover'!$C$37,AND(P$6&gt;='Parameters'!$E$11,P49&lt;P50)),1,0)</x:f>
        <x:v>0</x:v>
      </x:c>
      <x:c r="Q55" s="22" t="n">
        <x:f>IF(AND(Q$6&gt;'Cover'!$C$37,AND(Q$6&gt;='Parameters'!$E$11,Q49&lt;Q50)),1,0)</x:f>
        <x:v>0</x:v>
      </x:c>
      <x:c r="R55" s="22" t="n">
        <x:f>IF(AND(R$6&gt;'Cover'!$C$37,AND(R$6&gt;='Parameters'!$E$11,R49&lt;R50)),1,0)</x:f>
        <x:v>0</x:v>
      </x:c>
      <x:c r="S55" s="22" t="n">
        <x:f>IF(AND(S$6&gt;'Cover'!$C$37,AND(S$6&gt;='Parameters'!$E$11,S49&lt;S50)),1,0)</x:f>
        <x:v>0</x:v>
      </x:c>
      <x:c r="T55" s="22" t="n">
        <x:f>IF(AND(T$6&gt;'Cover'!$C$37,AND(T$6&gt;='Parameters'!$E$11,T49&lt;T50)),1,0)</x:f>
        <x:v>1</x:v>
      </x:c>
      <x:c r="U55" s="22" t="n">
        <x:f>IF(AND(U$6&gt;'Cover'!$C$37,AND(U$6&gt;='Parameters'!$E$11,U49&lt;U50)),1,0)</x:f>
        <x:v>1</x:v>
      </x:c>
      <x:c r="V55" s="22" t="n">
        <x:f>IF(AND(V$6&gt;'Cover'!$C$37,AND(V$6&gt;='Parameters'!$E$11,V49&lt;V50)),1,0)</x:f>
        <x:v>1</x:v>
      </x:c>
      <x:c r="W55" s="22" t="n">
        <x:f>IF(AND(W$6&gt;'Cover'!$C$37,AND(W$6&gt;='Parameters'!$E$11,W49&lt;W50)),1,0)</x:f>
        <x:v>1</x:v>
      </x:c>
      <x:c r="X55" s="22" t="n">
        <x:f>IF(AND(X$6&gt;'Cover'!$C$37,AND(X$6&gt;='Parameters'!$E$11,X49&lt;X50)),1,0)</x:f>
        <x:v>1</x:v>
      </x:c>
      <x:c r="Y55" s="22" t="n">
        <x:f>IF(AND(Y$6&gt;'Cover'!$C$37,AND(Y$6&gt;='Parameters'!$E$11,Y49&lt;Y50)),1,0)</x:f>
        <x:v>1</x:v>
      </x:c>
      <x:c r="Z55" s="22" t="n">
        <x:f>IF(AND(Z$6&gt;'Cover'!$C$37,AND(Z$6&gt;='Parameters'!$E$11,Z49&lt;Z50)),1,0)</x:f>
        <x:v>1</x:v>
      </x:c>
      <x:c r="AA55" s="22" t="n">
        <x:f>IF(AND(AA$6&gt;'Cover'!$C$37,AND(AA$6&gt;='Parameters'!$E$11,AA49&lt;AA50)),1,0)</x:f>
        <x:v>1</x:v>
      </x:c>
      <x:c r="AB55" s="22" t="n">
        <x:f>IF(AND(AB$6&gt;'Cover'!$C$37,AND(AB$6&gt;='Parameters'!$E$11,AB49&lt;AB50)),1,0)</x:f>
        <x:v>1</x:v>
      </x:c>
      <x:c r="AC55" s="22" t="n">
        <x:f>IF(AND(AC$6&gt;'Cover'!$C$37,AND(AC$6&gt;='Parameters'!$E$11,AC49&lt;AC50)),1,0)</x:f>
        <x:v>1</x:v>
      </x:c>
      <x:c r="AD55" s="22" t="n">
        <x:f>IF(AND(AD$6&gt;'Cover'!$C$37,AND(AD$6&gt;='Parameters'!$E$11,AD49&lt;AD50)),1,0)</x:f>
        <x:v>1</x:v>
      </x:c>
      <x:c r="AE55" s="22" t="n">
        <x:f>IF(AND(AE$6&gt;'Cover'!$C$37,AND(AE$6&gt;='Parameters'!$E$11,AE49&lt;AE50)),1,0)</x:f>
        <x:v>1</x:v>
      </x:c>
      <x:c r="AF55" s="22" t="n">
        <x:f>IF(AND(AF$6&gt;'Cover'!$C$37,AND(AF$6&gt;='Parameters'!$E$11,AF49&lt;AF50)),1,0)</x:f>
        <x:v>1</x:v>
      </x:c>
      <x:c r="AG55" s="22" t="n">
        <x:f>IF(AND(AG$6&gt;'Cover'!$C$37,AND(AG$6&gt;='Parameters'!$E$11,AG49&lt;AG50)),1,0)</x:f>
        <x:v>1</x:v>
      </x:c>
      <x:c r="AH55" s="22" t="n">
        <x:f>IF(AND(AH$6&gt;'Cover'!$C$37,AND(AH$6&gt;='Parameters'!$E$11,AH49&lt;AH50)),1,0)</x:f>
        <x:v>1</x:v>
      </x:c>
      <x:c r="AI55" s="22" t="n">
        <x:f>IF(AND(AI$6&gt;'Cover'!$C$37,AND(AI$6&gt;='Parameters'!$E$11,AI49&lt;AI50)),1,0)</x:f>
        <x:v>1</x:v>
      </x:c>
      <x:c r="AJ55" s="22" t="n">
        <x:f>IF(AND(AJ$6&gt;'Cover'!$C$37,AND(AJ$6&gt;='Parameters'!$E$11,AJ49&lt;AJ50)),1,0)</x:f>
        <x:v>1</x:v>
      </x:c>
      <x:c r="AK55" s="22" t="n">
        <x:f>IF(AND(AK$6&gt;'Cover'!$C$37,AND(AK$6&gt;='Parameters'!$E$11,AK49&lt;AK50)),1,0)</x:f>
        <x:v>1</x:v>
      </x:c>
      <x:c r="AL55" s="22" t="n">
        <x:f>IF(AND(AL$6&gt;'Cover'!$C$37,AND(AL$6&gt;='Parameters'!$E$11,AL49&lt;AL50)),1,0)</x:f>
        <x:v>1</x:v>
      </x:c>
      <x:c r="AM55" s="22" t="n">
        <x:f>IF(AND(AM$6&gt;'Cover'!$C$37,AND(AM$6&gt;='Parameters'!$E$11,AM49&lt;AM50)),1,0)</x:f>
        <x:v>1</x:v>
      </x:c>
      <x:c r="AN55" s="22" t="n">
        <x:f>IF(AND(AN$6&gt;'Cover'!$C$37,AND(AN$6&gt;='Parameters'!$E$11,AN49&lt;AN50)),1,0)</x:f>
        <x:v>1</x:v>
      </x:c>
      <x:c r="AO55" s="22" t="n">
        <x:f>IF(AND(AO$6&gt;'Cover'!$C$37,AND(AO$6&gt;='Parameters'!$E$11,AO49&lt;AO50)),1,0)</x:f>
        <x:v>1</x:v>
      </x:c>
      <x:c r="AP55" s="22" t="n">
        <x:f>IF(AND(AP$6&gt;'Cover'!$C$37,AND(AP$6&gt;='Parameters'!$E$11,AP49&lt;AP50)),1,0)</x:f>
        <x:v>1</x:v>
      </x:c>
      <x:c r="AQ55" s="22" t="n">
        <x:f>IF(AND(AQ$6&gt;'Cover'!$C$37,AND(AQ$6&gt;='Parameters'!$E$11,AQ49&lt;AQ50)),1,0)</x:f>
        <x:v>1</x:v>
      </x:c>
      <x:c r="AR55" s="22" t="n">
        <x:f>IF(AND(AR$6&gt;'Cover'!$C$37,AND(AR$6&gt;='Parameters'!$E$11,AR49&lt;AR50)),1,0)</x:f>
        <x:v>1</x:v>
      </x:c>
      <x:c r="AS55" s="22" t="n">
        <x:f>IF(AND(AS$6&gt;'Cover'!$C$37,AND(AS$6&gt;='Parameters'!$E$11,AS49&lt;AS50)),1,0)</x:f>
        <x:v>1</x:v>
      </x:c>
      <x:c r="AT55" s="22" t="n">
        <x:f>IF(AND(AT$6&gt;'Cover'!$C$37,AND(AT$6&gt;='Parameters'!$E$11,AT49&lt;AT50)),1,0)</x:f>
        <x:v>1</x:v>
      </x:c>
      <x:c r="AU55" s="22" t="n">
        <x:f>IF(AND(AU$6&gt;'Cover'!$C$37,AND(AU$6&gt;='Parameters'!$E$11,AU49&lt;AU50)),1,0)</x:f>
        <x:v>1</x:v>
      </x:c>
      <x:c r="AV55" s="22" t="n">
        <x:f>IF(AND(AV$6&gt;'Cover'!$C$37,AND(AV$6&gt;='Parameters'!$E$11,AV49&lt;AV50)),1,0)</x:f>
        <x:v>1</x:v>
      </x:c>
      <x:c r="AW55" s="22" t="n">
        <x:f>IF(AND(AW$6&gt;'Cover'!$C$37,AND(AW$6&gt;='Parameters'!$E$11,AW49&lt;AW50)),1,0)</x:f>
        <x:v>1</x:v>
      </x:c>
      <x:c r="AX55" s="22" t="n">
        <x:f>IF(AND(AX$6&gt;'Cover'!$C$37,AND(AX$6&gt;='Parameters'!$E$11,AX49&lt;AX50)),1,0)</x:f>
        <x:v>1</x:v>
      </x:c>
      <x:c r="AY55" s="22" t="n">
        <x:f>IF(AND(AY$6&gt;'Cover'!$C$37,AND(AY$6&gt;='Parameters'!$E$11,AY49&lt;AY50)),1,0)</x:f>
        <x:v>1</x:v>
      </x:c>
      <x:c r="AZ55" s="22" t="n">
        <x:f>IF(AND(AZ$6&gt;'Cover'!$C$37,AND(AZ$6&gt;='Parameters'!$E$11,AZ49&lt;AZ50)),1,0)</x:f>
        <x:v>1</x:v>
      </x:c>
      <x:c r="BA55" s="22" t="n">
        <x:f>IF(AND(BA$6&gt;'Cover'!$C$37,AND(BA$6&gt;='Parameters'!$E$11,BA49&lt;BA50)),1,0)</x:f>
        <x:v>1</x:v>
      </x:c>
      <x:c r="BB55" s="22" t="n">
        <x:f>IF(AND(BB$6&gt;'Cover'!$C$37,AND(BB$6&gt;='Parameters'!$E$11,BB49&lt;BB50)),1,0)</x:f>
        <x:v>1</x:v>
      </x:c>
      <x:c r="BC55" s="22" t="n">
        <x:f>IF(AND(BC$6&gt;'Cover'!$C$37,AND(BC$6&gt;='Parameters'!$E$11,BC49&lt;BC50)),1,0)</x:f>
        <x:v>1</x:v>
      </x:c>
      <x:c r="BD55" s="22" t="n">
        <x:f>IF(AND(BD$6&gt;'Cover'!$C$37,AND(BD$6&gt;='Parameters'!$E$11,BD49&lt;BD50)),1,0)</x:f>
        <x:v>1</x:v>
      </x:c>
      <x:c r="BE55" s="22" t="n">
        <x:f>IF(AND(BE$6&gt;'Cover'!$C$37,AND(BE$6&gt;='Parameters'!$E$11,BE49&lt;BE50)),1,0)</x:f>
        <x:v>1</x:v>
      </x:c>
      <x:c r="BF55" s="22" t="n">
        <x:f>IF(AND(BF$6&gt;'Cover'!$C$37,AND(BF$6&gt;='Parameters'!$E$11,BF49&lt;BF50)),1,0)</x:f>
        <x:v>1</x:v>
      </x:c>
      <x:c r="BG55" s="22" t="n">
        <x:f>IF(AND(BG$6&gt;'Cover'!$C$37,AND(BG$6&gt;='Parameters'!$E$11,BG49&lt;BG50)),1,0)</x:f>
        <x:v>1</x:v>
      </x:c>
      <x:c r="BH55" s="22" t="n">
        <x:f>IF(AND(BH$6&gt;'Cover'!$C$37,AND(BH$6&gt;='Parameters'!$E$11,BH49&lt;BH50)),1,0)</x:f>
        <x:v>1</x:v>
      </x:c>
      <x:c r="BI55" s="22" t="n">
        <x:f>IF(AND(BI$6&gt;'Cover'!$C$37,AND(BI$6&gt;='Parameters'!$E$11,BI49&lt;BI50)),1,0)</x:f>
        <x:v>1</x:v>
      </x:c>
      <x:c r="BJ55" s="22" t="n">
        <x:f>IF(AND(BJ$6&gt;'Cover'!$C$37,AND(BJ$6&gt;='Parameters'!$E$11,BJ49&lt;BJ50)),1,0)</x:f>
        <x:v>1</x:v>
      </x:c>
      <x:c r="BK55" s="22" t="n">
        <x:f>IF(AND(BK$6&gt;'Cover'!$C$37,AND(BK$6&gt;='Parameters'!$E$11,BK49&lt;BK50)),1,0)</x:f>
        <x:v>1</x:v>
      </x:c>
      <x:c r="BL55" s="22" t="n">
        <x:f>IF(AND(BL$6&gt;'Cover'!$C$37,AND(BL$6&gt;='Parameters'!$E$11,BL49&lt;BL50)),1,0)</x:f>
        <x:v>1</x:v>
      </x:c>
      <x:c r="BM55" s="22" t="n">
        <x:f>IF(AND(BM$6&gt;'Cover'!$C$37,AND(BM$6&gt;='Parameters'!$E$11,BM49&lt;BM50)),1,0)</x:f>
        <x:v>1</x:v>
      </x:c>
      <x:c r="BN55" s="22" t="n">
        <x:f>IF(AND(BN$6&gt;'Cover'!$C$37,AND(BN$6&gt;='Parameters'!$E$11,BN49&lt;BN50)),1,0)</x:f>
        <x:v>1</x:v>
      </x:c>
      <x:c r="BO55" s="22" t="n">
        <x:f>IF(AND(BO$6&gt;'Cover'!$C$37,AND(BO$6&gt;='Parameters'!$E$11,BO49&lt;BO50)),1,0)</x:f>
        <x:v>1</x:v>
      </x:c>
    </x:row>
    <x:row r="56" ht="48" customHeight="1">
      <x:c r="A56" s="3" t="str">
        <x:v>ALT.EVENT_CASH</x:v>
      </x:c>
      <x:c r="B56" s="3" t="str">
        <x:v>Minimum cash at funding checkpoints / no future rounds</x:v>
      </x:c>
      <x:c r="C56" s="3" t="str">
        <x:v>EUR</x:v>
      </x:c>
      <x:c r="D56" s="3" t="str">
        <x:v>END</x:v>
      </x:c>
      <x:c r="E56" s="19" t="n">
        <x:f>BO56</x:f>
        <x:v>-9291136.858582083</x:v>
      </x:c>
      <x:c r="F56" s="3" t="str">
        <x:v>Lowest cash at the D10 checkpoints of the funding events in the plan: OPEN, INITIAL_P01, INITIAL_P02, NOTE, CONVERSION, SEED, SEED_FEE, A, A_FEE</x:v>
      </x:c>
      <x:c r="G56" s="2"/>
      <x:c r="H56" s="20" t="n">
        <x:f>MIN('D10_LE'!H227,'D10_LE'!H235,'D10_LE'!H243,'D10_LE'!H251,'D10_LE'!H259,'D10_LE'!H267,'D10_LE'!H275,'D10_LE'!H283,'D10_LE'!H291)</x:f>
        <x:v>0</x:v>
      </x:c>
      <x:c r="I56" s="20" t="n">
        <x:f>MIN('D10_LE'!I227,'D10_LE'!I235,'D10_LE'!I243,'D10_LE'!I251,'D10_LE'!I259,'D10_LE'!I267,'D10_LE'!I275,'D10_LE'!I283,'D10_LE'!I291)</x:f>
        <x:v>1004604.1399999999</x:v>
      </x:c>
      <x:c r="J56" s="20" t="n">
        <x:f>MIN('D10_LE'!J227,'D10_LE'!J235,'D10_LE'!J243,'D10_LE'!J251,'D10_LE'!J259,'D10_LE'!J267,'D10_LE'!J275,'D10_LE'!J283,'D10_LE'!J291)</x:f>
        <x:v>958098.6999999998</x:v>
      </x:c>
      <x:c r="K56" s="20" t="n">
        <x:f>MIN('D10_LE'!K227,'D10_LE'!K235,'D10_LE'!K243,'D10_LE'!K251,'D10_LE'!K259,'D10_LE'!K267,'D10_LE'!K275,'D10_LE'!K283,'D10_LE'!K291)</x:f>
        <x:v>902797.1499999998</x:v>
      </x:c>
      <x:c r="L56" s="20" t="n">
        <x:f>MIN('D10_LE'!L227,'D10_LE'!L235,'D10_LE'!L243,'D10_LE'!L251,'D10_LE'!L259,'D10_LE'!L267,'D10_LE'!L275,'D10_LE'!L283,'D10_LE'!L291)</x:f>
        <x:v>800282.2899999998</x:v>
      </x:c>
      <x:c r="M56" s="20" t="n">
        <x:f>MIN('D10_LE'!M227,'D10_LE'!M235,'D10_LE'!M243,'D10_LE'!M251,'D10_LE'!M259,'D10_LE'!M267,'D10_LE'!M275,'D10_LE'!M283,'D10_LE'!M291)</x:f>
        <x:v>697476.4399999998</x:v>
      </x:c>
      <x:c r="N56" s="20" t="n">
        <x:f>MIN('D10_LE'!N227,'D10_LE'!N235,'D10_LE'!N243,'D10_LE'!N251,'D10_LE'!N259,'D10_LE'!N267,'D10_LE'!N275,'D10_LE'!N283,'D10_LE'!N291)</x:f>
        <x:v>576550.43</x:v>
      </x:c>
      <x:c r="O56" s="20" t="n">
        <x:f>MIN('D10_LE'!O227,'D10_LE'!O235,'D10_LE'!O243,'D10_LE'!O251,'D10_LE'!O259,'D10_LE'!O267,'D10_LE'!O275,'D10_LE'!O283,'D10_LE'!O291)</x:f>
        <x:v>468673.01928750006</x:v>
      </x:c>
      <x:c r="P56" s="20" t="n">
        <x:f>MIN('D10_LE'!P227,'D10_LE'!P235,'D10_LE'!P243,'D10_LE'!P251,'D10_LE'!P259,'D10_LE'!P267,'D10_LE'!P275,'D10_LE'!P283,'D10_LE'!P291)</x:f>
        <x:v>357174.27265702</x:v>
      </x:c>
      <x:c r="Q56" s="20" t="n">
        <x:f>MIN('D10_LE'!Q227,'D10_LE'!Q235,'D10_LE'!Q243,'D10_LE'!Q251,'D10_LE'!Q259,'D10_LE'!Q267,'D10_LE'!Q275,'D10_LE'!Q283,'D10_LE'!Q291)</x:f>
        <x:v>213265.7510932519</x:v>
      </x:c>
      <x:c r="R56" s="20" t="n">
        <x:f>MIN('D10_LE'!R227,'D10_LE'!R235,'D10_LE'!R243,'D10_LE'!R251,'D10_LE'!R259,'D10_LE'!R267,'D10_LE'!R275,'D10_LE'!R283,'D10_LE'!R291)</x:f>
        <x:v>49379.39640640357</x:v>
      </x:c>
      <x:c r="S56" s="20" t="n">
        <x:f>MIN('D10_LE'!S227,'D10_LE'!S235,'D10_LE'!S243,'D10_LE'!S251,'D10_LE'!S259,'D10_LE'!S267,'D10_LE'!S275,'D10_LE'!S283,'D10_LE'!S291)</x:f>
        <x:v>-152967.42797105812</x:v>
      </x:c>
      <x:c r="T56" s="20" t="n">
        <x:f>MIN('D10_LE'!T227,'D10_LE'!T235,'D10_LE'!T243,'D10_LE'!T251,'D10_LE'!T259,'D10_LE'!T267,'D10_LE'!T275,'D10_LE'!T283,'D10_LE'!T291)</x:f>
        <x:v>-347288.8617642631</x:v>
      </x:c>
      <x:c r="U56" s="20" t="n">
        <x:f>MIN('D10_LE'!U227,'D10_LE'!U235,'D10_LE'!U243,'D10_LE'!U251,'D10_LE'!U259,'D10_LE'!U267,'D10_LE'!U275,'D10_LE'!U283,'D10_LE'!U291)</x:f>
        <x:v>-574947.9544161079</x:v>
      </x:c>
      <x:c r="V56" s="20" t="n">
        <x:f>MIN('D10_LE'!V227,'D10_LE'!V235,'D10_LE'!V243,'D10_LE'!V251,'D10_LE'!V259,'D10_LE'!V267,'D10_LE'!V275,'D10_LE'!V283,'D10_LE'!V291)</x:f>
        <x:v>-830156.749181241</x:v>
      </x:c>
      <x:c r="W56" s="20" t="n">
        <x:f>MIN('D10_LE'!W227,'D10_LE'!W235,'D10_LE'!W243,'D10_LE'!W251,'D10_LE'!W259,'D10_LE'!W267,'D10_LE'!W275,'D10_LE'!W283,'D10_LE'!W291)</x:f>
        <x:v>-1078043.168585112</x:v>
      </x:c>
      <x:c r="X56" s="20" t="n">
        <x:f>MIN('D10_LE'!X227,'D10_LE'!X235,'D10_LE'!X243,'D10_LE'!X251,'D10_LE'!X259,'D10_LE'!X267,'D10_LE'!X275,'D10_LE'!X283,'D10_LE'!X291)</x:f>
        <x:v>-1318164.3410679535</x:v>
      </x:c>
      <x:c r="Y56" s="20" t="n">
        <x:f>MIN('D10_LE'!Y227,'D10_LE'!Y235,'D10_LE'!Y243,'D10_LE'!Y251,'D10_LE'!Y259,'D10_LE'!Y267,'D10_LE'!Y275,'D10_LE'!Y283,'D10_LE'!Y291)</x:f>
        <x:v>-1556638.562707661</x:v>
      </x:c>
      <x:c r="Z56" s="20" t="n">
        <x:f>MIN('D10_LE'!Z227,'D10_LE'!Z235,'D10_LE'!Z243,'D10_LE'!Z251,'D10_LE'!Z259,'D10_LE'!Z267,'D10_LE'!Z275,'D10_LE'!Z283,'D10_LE'!Z291)</x:f>
        <x:v>-1793047.5507291376</x:v>
      </x:c>
      <x:c r="AA56" s="20" t="n">
        <x:f>MIN('D10_LE'!AA227,'D10_LE'!AA235,'D10_LE'!AA243,'D10_LE'!AA251,'D10_LE'!AA259,'D10_LE'!AA267,'D10_LE'!AA275,'D10_LE'!AA283,'D10_LE'!AA291)</x:f>
        <x:v>-2038290.6440078218</x:v>
      </x:c>
      <x:c r="AB56" s="20" t="n">
        <x:f>MIN('D10_LE'!AB227,'D10_LE'!AB235,'D10_LE'!AB243,'D10_LE'!AB251,'D10_LE'!AB259,'D10_LE'!AB267,'D10_LE'!AB275,'D10_LE'!AB283,'D10_LE'!AB291)</x:f>
        <x:v>-2294114.6419291063</x:v>
      </x:c>
      <x:c r="AC56" s="20" t="n">
        <x:f>MIN('D10_LE'!AC227,'D10_LE'!AC235,'D10_LE'!AC243,'D10_LE'!AC251,'D10_LE'!AC259,'D10_LE'!AC267,'D10_LE'!AC275,'D10_LE'!AC283,'D10_LE'!AC291)</x:f>
        <x:v>-2534860.2978936615</x:v>
      </x:c>
      <x:c r="AD56" s="20" t="n">
        <x:f>MIN('D10_LE'!AD227,'D10_LE'!AD235,'D10_LE'!AD243,'D10_LE'!AD251,'D10_LE'!AD259,'D10_LE'!AD267,'D10_LE'!AD275,'D10_LE'!AD283,'D10_LE'!AD291)</x:f>
        <x:v>-2774339.917650777</x:v>
      </x:c>
      <x:c r="AE56" s="20" t="n">
        <x:f>MIN('D10_LE'!AE227,'D10_LE'!AE235,'D10_LE'!AE243,'D10_LE'!AE251,'D10_LE'!AE259,'D10_LE'!AE267,'D10_LE'!AE275,'D10_LE'!AE283,'D10_LE'!AE291)</x:f>
        <x:v>-3009782.354767304</x:v>
      </x:c>
      <x:c r="AF56" s="20" t="n">
        <x:f>MIN('D10_LE'!AF227,'D10_LE'!AF235,'D10_LE'!AF243,'D10_LE'!AF251,'D10_LE'!AF259,'D10_LE'!AF267,'D10_LE'!AF275,'D10_LE'!AF283,'D10_LE'!AF291)</x:f>
        <x:v>-3250223.91351593</x:v>
      </x:c>
      <x:c r="AG56" s="20" t="n">
        <x:f>MIN('D10_LE'!AG227,'D10_LE'!AG235,'D10_LE'!AG243,'D10_LE'!AG251,'D10_LE'!AG259,'D10_LE'!AG267,'D10_LE'!AG275,'D10_LE'!AG283,'D10_LE'!AG291)</x:f>
        <x:v>-3502166.4888792033</x:v>
      </x:c>
      <x:c r="AH56" s="20" t="n">
        <x:f>MIN('D10_LE'!AH227,'D10_LE'!AH235,'D10_LE'!AH243,'D10_LE'!AH251,'D10_LE'!AH259,'D10_LE'!AH267,'D10_LE'!AH275,'D10_LE'!AH283,'D10_LE'!AH291)</x:f>
        <x:v>-3782785.0820616065</x:v>
      </x:c>
      <x:c r="AI56" s="20" t="n">
        <x:f>MIN('D10_LE'!AI227,'D10_LE'!AI235,'D10_LE'!AI243,'D10_LE'!AI251,'D10_LE'!AI259,'D10_LE'!AI267,'D10_LE'!AI275,'D10_LE'!AI283,'D10_LE'!AI291)</x:f>
        <x:v>-4067969.783399542</x:v>
      </x:c>
      <x:c r="AJ56" s="20" t="n">
        <x:f>MIN('D10_LE'!AJ227,'D10_LE'!AJ235,'D10_LE'!AJ243,'D10_LE'!AJ251,'D10_LE'!AJ259,'D10_LE'!AJ267,'D10_LE'!AJ275,'D10_LE'!AJ283,'D10_LE'!AJ291)</x:f>
        <x:v>-4337718.759449658</x:v>
      </x:c>
      <x:c r="AK56" s="20" t="n">
        <x:f>MIN('D10_LE'!AK227,'D10_LE'!AK235,'D10_LE'!AK243,'D10_LE'!AK251,'D10_LE'!AK259,'D10_LE'!AK267,'D10_LE'!AK275,'D10_LE'!AK283,'D10_LE'!AK291)</x:f>
        <x:v>-4599465.865409469</x:v>
      </x:c>
      <x:c r="AL56" s="20" t="n">
        <x:f>MIN('D10_LE'!AL227,'D10_LE'!AL235,'D10_LE'!AL243,'D10_LE'!AL251,'D10_LE'!AL259,'D10_LE'!AL267,'D10_LE'!AL275,'D10_LE'!AL283,'D10_LE'!AL291)</x:f>
        <x:v>-4854743.052147511</x:v>
      </x:c>
      <x:c r="AM56" s="20" t="n">
        <x:f>MIN('D10_LE'!AM227,'D10_LE'!AM235,'D10_LE'!AM243,'D10_LE'!AM251,'D10_LE'!AM259,'D10_LE'!AM267,'D10_LE'!AM275,'D10_LE'!AM283,'D10_LE'!AM291)</x:f>
        <x:v>-5107923.495142076</x:v>
      </x:c>
      <x:c r="AN56" s="20" t="n">
        <x:f>MIN('D10_LE'!AN227,'D10_LE'!AN235,'D10_LE'!AN243,'D10_LE'!AN251,'D10_LE'!AN259,'D10_LE'!AN267,'D10_LE'!AN275,'D10_LE'!AN283,'D10_LE'!AN291)</x:f>
        <x:v>-5350047.844611895</x:v>
      </x:c>
      <x:c r="AO56" s="20" t="n">
        <x:f>MIN('D10_LE'!AO227,'D10_LE'!AO235,'D10_LE'!AO243,'D10_LE'!AO251,'D10_LE'!AO259,'D10_LE'!AO267,'D10_LE'!AO275,'D10_LE'!AO283,'D10_LE'!AO291)</x:f>
        <x:v>-5585537.605869354</x:v>
      </x:c>
      <x:c r="AP56" s="20" t="n">
        <x:f>MIN('D10_LE'!AP227,'D10_LE'!AP235,'D10_LE'!AP243,'D10_LE'!AP251,'D10_LE'!AP259,'D10_LE'!AP267,'D10_LE'!AP275,'D10_LE'!AP283,'D10_LE'!AP291)</x:f>
        <x:v>-5819798.956520755</x:v>
      </x:c>
      <x:c r="AQ56" s="20" t="n">
        <x:f>MIN('D10_LE'!AQ227,'D10_LE'!AQ235,'D10_LE'!AQ243,'D10_LE'!AQ251,'D10_LE'!AQ259,'D10_LE'!AQ267,'D10_LE'!AQ275,'D10_LE'!AQ283,'D10_LE'!AQ291)</x:f>
        <x:v>-6041582.694944967</x:v>
      </x:c>
      <x:c r="AR56" s="20" t="n">
        <x:f>MIN('D10_LE'!AR227,'D10_LE'!AR235,'D10_LE'!AR243,'D10_LE'!AR251,'D10_LE'!AR259,'D10_LE'!AR267,'D10_LE'!AR275,'D10_LE'!AR283,'D10_LE'!AR291)</x:f>
        <x:v>-6256614.152335374</x:v>
      </x:c>
      <x:c r="AS56" s="20" t="n">
        <x:f>MIN('D10_LE'!AS227,'D10_LE'!AS235,'D10_LE'!AS243,'D10_LE'!AS251,'D10_LE'!AS259,'D10_LE'!AS267,'D10_LE'!AS275,'D10_LE'!AS283,'D10_LE'!AS291)</x:f>
        <x:v>-6473822.439568359</x:v>
      </x:c>
      <x:c r="AT56" s="20" t="n">
        <x:f>MIN('D10_LE'!AT227,'D10_LE'!AT235,'D10_LE'!AT243,'D10_LE'!AT251,'D10_LE'!AT259,'D10_LE'!AT267,'D10_LE'!AT275,'D10_LE'!AT283,'D10_LE'!AT291)</x:f>
        <x:v>-6705896.818728638</x:v>
      </x:c>
      <x:c r="AU56" s="20" t="n">
        <x:f>MIN('D10_LE'!AU227,'D10_LE'!AU235,'D10_LE'!AU243,'D10_LE'!AU251,'D10_LE'!AU259,'D10_LE'!AU267,'D10_LE'!AU275,'D10_LE'!AU283,'D10_LE'!AU291)</x:f>
        <x:v>-6938710.566849238</x:v>
      </x:c>
      <x:c r="AV56" s="20" t="n">
        <x:f>MIN('D10_LE'!AV227,'D10_LE'!AV235,'D10_LE'!AV243,'D10_LE'!AV251,'D10_LE'!AV259,'D10_LE'!AV267,'D10_LE'!AV275,'D10_LE'!AV283,'D10_LE'!AV291)</x:f>
        <x:v>-7157688.258149631</x:v>
      </x:c>
      <x:c r="AW56" s="20" t="n">
        <x:f>MIN('D10_LE'!AW227,'D10_LE'!AW235,'D10_LE'!AW243,'D10_LE'!AW251,'D10_LE'!AW259,'D10_LE'!AW267,'D10_LE'!AW275,'D10_LE'!AW283,'D10_LE'!AW291)</x:f>
        <x:v>-7359680.79613557</x:v>
      </x:c>
      <x:c r="AX56" s="20" t="n">
        <x:f>MIN('D10_LE'!AX227,'D10_LE'!AX235,'D10_LE'!AX243,'D10_LE'!AX251,'D10_LE'!AX259,'D10_LE'!AX267,'D10_LE'!AX275,'D10_LE'!AX283,'D10_LE'!AX291)</x:f>
        <x:v>-7551584.550747674</x:v>
      </x:c>
      <x:c r="AY56" s="20" t="n">
        <x:f>MIN('D10_LE'!AY227,'D10_LE'!AY235,'D10_LE'!AY243,'D10_LE'!AY251,'D10_LE'!AY259,'D10_LE'!AY267,'D10_LE'!AY275,'D10_LE'!AY283,'D10_LE'!AY291)</x:f>
        <x:v>-7743684.8000990525</x:v>
      </x:c>
      <x:c r="AZ56" s="20" t="n">
        <x:f>MIN('D10_LE'!AZ227,'D10_LE'!AZ235,'D10_LE'!AZ243,'D10_LE'!AZ251,'D10_LE'!AZ259,'D10_LE'!AZ267,'D10_LE'!AZ275,'D10_LE'!AZ283,'D10_LE'!AZ291)</x:f>
        <x:v>-7915341.527925166</x:v>
      </x:c>
      <x:c r="BA56" s="20" t="n">
        <x:f>MIN('D10_LE'!BA227,'D10_LE'!BA235,'D10_LE'!BA243,'D10_LE'!BA251,'D10_LE'!BA259,'D10_LE'!BA267,'D10_LE'!BA275,'D10_LE'!BA283,'D10_LE'!BA291)</x:f>
        <x:v>-8076865.462795889</x:v>
      </x:c>
      <x:c r="BB56" s="20" t="n">
        <x:f>MIN('D10_LE'!BB227,'D10_LE'!BB235,'D10_LE'!BB243,'D10_LE'!BB251,'D10_LE'!BB259,'D10_LE'!BB267,'D10_LE'!BB275,'D10_LE'!BB283,'D10_LE'!BB291)</x:f>
        <x:v>-8240250.613562576</x:v>
      </x:c>
      <x:c r="BC56" s="20" t="n">
        <x:f>MIN('D10_LE'!BC227,'D10_LE'!BC235,'D10_LE'!BC243,'D10_LE'!BC251,'D10_LE'!BC259,'D10_LE'!BC267,'D10_LE'!BC275,'D10_LE'!BC283,'D10_LE'!BC291)</x:f>
        <x:v>-8381366.877320566</x:v>
      </x:c>
      <x:c r="BD56" s="20" t="n">
        <x:f>MIN('D10_LE'!BD227,'D10_LE'!BD235,'D10_LE'!BD243,'D10_LE'!BD251,'D10_LE'!BD259,'D10_LE'!BD267,'D10_LE'!BD275,'D10_LE'!BD283,'D10_LE'!BD291)</x:f>
        <x:v>-8512314.126547486</x:v>
      </x:c>
      <x:c r="BE56" s="20" t="n">
        <x:f>MIN('D10_LE'!BE227,'D10_LE'!BE235,'D10_LE'!BE243,'D10_LE'!BE251,'D10_LE'!BE259,'D10_LE'!BE267,'D10_LE'!BE275,'D10_LE'!BE283,'D10_LE'!BE291)</x:f>
        <x:v>-8651458.102656592</x:v>
      </x:c>
      <x:c r="BF56" s="20" t="n">
        <x:f>MIN('D10_LE'!BF227,'D10_LE'!BF235,'D10_LE'!BF243,'D10_LE'!BF251,'D10_LE'!BF259,'D10_LE'!BF267,'D10_LE'!BF275,'D10_LE'!BF283,'D10_LE'!BF291)</x:f>
        <x:v>-8768973.478533452</x:v>
      </x:c>
      <x:c r="BG56" s="20" t="n">
        <x:f>MIN('D10_LE'!BG227,'D10_LE'!BG235,'D10_LE'!BG243,'D10_LE'!BG251,'D10_LE'!BG259,'D10_LE'!BG267,'D10_LE'!BG275,'D10_LE'!BG283,'D10_LE'!BG291)</x:f>
        <x:v>-8877250.290863983</x:v>
      </x:c>
      <x:c r="BH56" s="20" t="n">
        <x:f>MIN('D10_LE'!BH227,'D10_LE'!BH235,'D10_LE'!BH243,'D10_LE'!BH251,'D10_LE'!BH259,'D10_LE'!BH267,'D10_LE'!BH275,'D10_LE'!BH283,'D10_LE'!BH291)</x:f>
        <x:v>-8981608.620823385</x:v>
      </x:c>
      <x:c r="BI56" s="20" t="n">
        <x:f>MIN('D10_LE'!BI227,'D10_LE'!BI235,'D10_LE'!BI243,'D10_LE'!BI251,'D10_LE'!BI259,'D10_LE'!BI267,'D10_LE'!BI275,'D10_LE'!BI283,'D10_LE'!BI291)</x:f>
        <x:v>-9059417.921042122</x:v>
      </x:c>
      <x:c r="BJ56" s="20" t="n">
        <x:f>MIN('D10_LE'!BJ227,'D10_LE'!BJ235,'D10_LE'!BJ243,'D10_LE'!BJ251,'D10_LE'!BJ259,'D10_LE'!BJ267,'D10_LE'!BJ275,'D10_LE'!BJ283,'D10_LE'!BJ291)</x:f>
        <x:v>-9122393.801539395</x:v>
      </x:c>
      <x:c r="BK56" s="20" t="n">
        <x:f>MIN('D10_LE'!BK227,'D10_LE'!BK235,'D10_LE'!BK243,'D10_LE'!BK251,'D10_LE'!BK259,'D10_LE'!BK267,'D10_LE'!BK275,'D10_LE'!BK283,'D10_LE'!BK291)</x:f>
        <x:v>-9190958.15221674</x:v>
      </x:c>
      <x:c r="BL56" s="20" t="n">
        <x:f>MIN('D10_LE'!BL227,'D10_LE'!BL235,'D10_LE'!BL243,'D10_LE'!BL251,'D10_LE'!BL259,'D10_LE'!BL267,'D10_LE'!BL275,'D10_LE'!BL283,'D10_LE'!BL291)</x:f>
        <x:v>-9226865.699065847</x:v>
      </x:c>
      <x:c r="BM56" s="20" t="n">
        <x:f>MIN('D10_LE'!BM227,'D10_LE'!BM235,'D10_LE'!BM243,'D10_LE'!BM251,'D10_LE'!BM259,'D10_LE'!BM267,'D10_LE'!BM275,'D10_LE'!BM283,'D10_LE'!BM291)</x:f>
        <x:v>-9253036.07234245</x:v>
      </x:c>
      <x:c r="BN56" s="20" t="n">
        <x:f>MIN('D10_LE'!BN227,'D10_LE'!BN235,'D10_LE'!BN243,'D10_LE'!BN251,'D10_LE'!BN259,'D10_LE'!BN267,'D10_LE'!BN275,'D10_LE'!BN283,'D10_LE'!BN291)</x:f>
        <x:v>-9289391.26614878</x:v>
      </x:c>
      <x:c r="BO56" s="20" t="n">
        <x:f>MIN('D10_LE'!BO227,'D10_LE'!BO235,'D10_LE'!BO243,'D10_LE'!BO251,'D10_LE'!BO259,'D10_LE'!BO267,'D10_LE'!BO275,'D10_LE'!BO283,'D10_LE'!BO291)</x:f>
        <x:v>-9291136.858582083</x:v>
      </x:c>
    </x:row>
    <x:row r="57" ht="48" customHeight="1">
      <x:c r="A57" s="3" t="str">
        <x:v>ALT.EVENT_FUNDS</x:v>
      </x:c>
      <x:c r="B57" s="3" t="str">
        <x:v>Minimum funds at funding checkpoints / no future rounds</x:v>
      </x:c>
      <x:c r="C57" s="3" t="str">
        <x:v>EUR</x:v>
      </x:c>
      <x:c r="D57" s="3" t="str">
        <x:v>END</x:v>
      </x:c>
      <x:c r="E57" s="19" t="n">
        <x:f>BO57</x:f>
        <x:v>-9820363.319429295</x:v>
      </x:c>
      <x:c r="F57" s="3" t="str">
        <x:v>Lowest own funds at the D10 checkpoints of the funding events in the plan: OPEN, INITIAL_P01, INITIAL_P02, NOTE, CONVERSION, SEED, SEED_FEE, A, A_FEE</x:v>
      </x:c>
      <x:c r="G57" s="2"/>
      <x:c r="H57" s="20" t="n">
        <x:f>MIN('D10_LE'!H231,'D10_LE'!H239,'D10_LE'!H247,'D10_LE'!H255,'D10_LE'!H263,'D10_LE'!H271,'D10_LE'!H279,'D10_LE'!H287,'D10_LE'!H295)</x:f>
        <x:v>0</x:v>
      </x:c>
      <x:c r="I57" s="20" t="n">
        <x:f>MIN('D10_LE'!I231,'D10_LE'!I239,'D10_LE'!I247,'D10_LE'!I255,'D10_LE'!I263,'D10_LE'!I271,'D10_LE'!I279,'D10_LE'!I287,'D10_LE'!I295)</x:f>
        <x:v>-19634.08999999999</x:v>
      </x:c>
      <x:c r="J57" s="20" t="n">
        <x:f>MIN('D10_LE'!J231,'D10_LE'!J239,'D10_LE'!J247,'D10_LE'!J255,'D10_LE'!J263,'D10_LE'!J271,'D10_LE'!J279,'D10_LE'!J287,'D10_LE'!J295)</x:f>
        <x:v>-61241.57999999999</x:v>
      </x:c>
      <x:c r="K57" s="20" t="n">
        <x:f>MIN('D10_LE'!K231,'D10_LE'!K239,'D10_LE'!K247,'D10_LE'!K255,'D10_LE'!K263,'D10_LE'!K271,'D10_LE'!K279,'D10_LE'!K287,'D10_LE'!K295)</x:f>
        <x:v>-146204.51999999996</x:v>
      </x:c>
      <x:c r="L57" s="20" t="n">
        <x:f>MIN('D10_LE'!L231,'D10_LE'!L239,'D10_LE'!L247,'D10_LE'!L255,'D10_LE'!L263,'D10_LE'!L271,'D10_LE'!L279,'D10_LE'!L287,'D10_LE'!L295)</x:f>
        <x:v>-240016.21999999997</x:v>
      </x:c>
      <x:c r="M57" s="20" t="n">
        <x:f>MIN('D10_LE'!M231,'D10_LE'!M239,'D10_LE'!M247,'D10_LE'!M255,'D10_LE'!M263,'D10_LE'!M271,'D10_LE'!M279,'D10_LE'!M287,'D10_LE'!M295)</x:f>
        <x:v>-356604.73</x:v>
      </x:c>
      <x:c r="N57" s="20" t="n">
        <x:f>MIN('D10_LE'!N231,'D10_LE'!N239,'D10_LE'!N247,'D10_LE'!N255,'D10_LE'!N263,'D10_LE'!N271,'D10_LE'!N279,'D10_LE'!N287,'D10_LE'!N295)</x:f>
        <x:v>-466657.8</x:v>
      </x:c>
      <x:c r="O57" s="20" t="n">
        <x:f>MIN('D10_LE'!O231,'D10_LE'!O239,'D10_LE'!O247,'D10_LE'!O255,'D10_LE'!O263,'D10_LE'!O271,'D10_LE'!O279,'D10_LE'!O287,'D10_LE'!O295)</x:f>
        <x:v>-577455.5215080366</x:v>
      </x:c>
      <x:c r="P57" s="20" t="n">
        <x:f>MIN('D10_LE'!P231,'D10_LE'!P239,'D10_LE'!P247,'D10_LE'!P255,'D10_LE'!P263,'D10_LE'!P271,'D10_LE'!P279,'D10_LE'!P287,'D10_LE'!P295)</x:f>
        <x:v>-705376.8342239084</x:v>
      </x:c>
      <x:c r="Q57" s="20" t="n">
        <x:f>MIN('D10_LE'!Q231,'D10_LE'!Q239,'D10_LE'!Q247,'D10_LE'!Q255,'D10_LE'!Q263,'D10_LE'!Q271,'D10_LE'!Q279,'D10_LE'!Q287,'D10_LE'!Q295)</x:f>
        <x:v>-866984.110761957</x:v>
      </x:c>
      <x:c r="R57" s="20" t="n">
        <x:f>MIN('D10_LE'!R231,'D10_LE'!R239,'D10_LE'!R247,'D10_LE'!R255,'D10_LE'!R263,'D10_LE'!R271,'D10_LE'!R279,'D10_LE'!R287,'D10_LE'!R295)</x:f>
        <x:v>-1074843.185111445</x:v>
      </x:c>
      <x:c r="S57" s="20" t="n">
        <x:f>MIN('D10_LE'!S231,'D10_LE'!S239,'D10_LE'!S247,'D10_LE'!S255,'D10_LE'!S263,'D10_LE'!S271,'D10_LE'!S279,'D10_LE'!S287,'D10_LE'!S295)</x:f>
        <x:v>-1277085.0626461126</x:v>
      </x:c>
      <x:c r="T57" s="20" t="n">
        <x:f>MIN('D10_LE'!T231,'D10_LE'!T239,'D10_LE'!T247,'D10_LE'!T255,'D10_LE'!T263,'D10_LE'!T271,'D10_LE'!T279,'D10_LE'!T287,'D10_LE'!T295)</x:f>
        <x:v>-1483475.2839961576</x:v>
      </x:c>
      <x:c r="U57" s="20" t="n">
        <x:f>MIN('D10_LE'!U231,'D10_LE'!U239,'D10_LE'!U247,'D10_LE'!U255,'D10_LE'!U263,'D10_LE'!U271,'D10_LE'!U279,'D10_LE'!U287,'D10_LE'!U295)</x:f>
        <x:v>-1773099.1527004917</x:v>
      </x:c>
      <x:c r="V57" s="20" t="n">
        <x:f>MIN('D10_LE'!V231,'D10_LE'!V239,'D10_LE'!V247,'D10_LE'!V255,'D10_LE'!V263,'D10_LE'!V271,'D10_LE'!V279,'D10_LE'!V287,'D10_LE'!V295)</x:f>
        <x:v>-2027693.325328855</x:v>
      </x:c>
      <x:c r="W57" s="20" t="n">
        <x:f>MIN('D10_LE'!W231,'D10_LE'!W239,'D10_LE'!W247,'D10_LE'!W255,'D10_LE'!W263,'D10_LE'!W271,'D10_LE'!W279,'D10_LE'!W287,'D10_LE'!W295)</x:f>
        <x:v>-2280340.9037415786</x:v>
      </x:c>
      <x:c r="X57" s="20" t="n">
        <x:f>MIN('D10_LE'!X231,'D10_LE'!X239,'D10_LE'!X247,'D10_LE'!X255,'D10_LE'!X263,'D10_LE'!X271,'D10_LE'!X279,'D10_LE'!X287,'D10_LE'!X295)</x:f>
        <x:v>-2530952.471608839</x:v>
      </x:c>
      <x:c r="Y57" s="20" t="n">
        <x:f>MIN('D10_LE'!Y231,'D10_LE'!Y239,'D10_LE'!Y247,'D10_LE'!Y255,'D10_LE'!Y263,'D10_LE'!Y271,'D10_LE'!Y279,'D10_LE'!Y287,'D10_LE'!Y295)</x:f>
        <x:v>-2779453.5005313447</x:v>
      </x:c>
      <x:c r="Z57" s="20" t="n">
        <x:f>MIN('D10_LE'!Z231,'D10_LE'!Z239,'D10_LE'!Z247,'D10_LE'!Z255,'D10_LE'!Z263,'D10_LE'!Z271,'D10_LE'!Z279,'D10_LE'!Z287,'D10_LE'!Z295)</x:f>
        <x:v>-3025776.533312981</x:v>
      </x:c>
      <x:c r="AA57" s="20" t="n">
        <x:f>MIN('D10_LE'!AA231,'D10_LE'!AA239,'D10_LE'!AA247,'D10_LE'!AA255,'D10_LE'!AA263,'D10_LE'!AA271,'D10_LE'!AA279,'D10_LE'!AA287,'D10_LE'!AA295)</x:f>
        <x:v>-2211901.300060438</x:v>
      </x:c>
      <x:c r="AB57" s="20" t="n">
        <x:f>MIN('D10_LE'!AB231,'D10_LE'!AB239,'D10_LE'!AB247,'D10_LE'!AB255,'D10_LE'!AB263,'D10_LE'!AB271,'D10_LE'!AB279,'D10_LE'!AB287,'D10_LE'!AB295)</x:f>
        <x:v>-2460292.641237486</x:v>
      </x:c>
      <x:c r="AC57" s="20" t="n">
        <x:f>MIN('D10_LE'!AC231,'D10_LE'!AC239,'D10_LE'!AC247,'D10_LE'!AC255,'D10_LE'!AC263,'D10_LE'!AC271,'D10_LE'!AC279,'D10_LE'!AC287,'D10_LE'!AC295)</x:f>
        <x:v>-2706340.670951344</x:v>
      </x:c>
      <x:c r="AD57" s="20" t="n">
        <x:f>MIN('D10_LE'!AD231,'D10_LE'!AD239,'D10_LE'!AD247,'D10_LE'!AD255,'D10_LE'!AD263,'D10_LE'!AD271,'D10_LE'!AD279,'D10_LE'!AD287,'D10_LE'!AD295)</x:f>
        <x:v>-2950260.7392417723</x:v>
      </x:c>
      <x:c r="AE57" s="20" t="n">
        <x:f>MIN('D10_LE'!AE231,'D10_LE'!AE239,'D10_LE'!AE247,'D10_LE'!AE255,'D10_LE'!AE263,'D10_LE'!AE271,'D10_LE'!AE279,'D10_LE'!AE287,'D10_LE'!AE295)</x:f>
        <x:v>-3191883.7982842317</x:v>
      </x:c>
      <x:c r="AF57" s="20" t="n">
        <x:f>MIN('D10_LE'!AF231,'D10_LE'!AF239,'D10_LE'!AF247,'D10_LE'!AF255,'D10_LE'!AF263,'D10_LE'!AF271,'D10_LE'!AF279,'D10_LE'!AF287,'D10_LE'!AF295)</x:f>
        <x:v>-3456384.1936524226</x:v>
      </x:c>
      <x:c r="AG57" s="20" t="n">
        <x:f>MIN('D10_LE'!AG231,'D10_LE'!AG239,'D10_LE'!AG247,'D10_LE'!AG255,'D10_LE'!AG263,'D10_LE'!AG271,'D10_LE'!AG279,'D10_LE'!AG287,'D10_LE'!AG295)</x:f>
        <x:v>-3753335.8498022472</x:v>
      </x:c>
      <x:c r="AH57" s="20" t="n">
        <x:f>MIN('D10_LE'!AH231,'D10_LE'!AH239,'D10_LE'!AH247,'D10_LE'!AH255,'D10_LE'!AH263,'D10_LE'!AH271,'D10_LE'!AH279,'D10_LE'!AH287,'D10_LE'!AH295)</x:f>
        <x:v>-4044374.365804186</x:v>
      </x:c>
      <x:c r="AI57" s="20" t="n">
        <x:f>MIN('D10_LE'!AI231,'D10_LE'!AI239,'D10_LE'!AI247,'D10_LE'!AI255,'D10_LE'!AI263,'D10_LE'!AI271,'D10_LE'!AI279,'D10_LE'!AI287,'D10_LE'!AI295)</x:f>
        <x:v>-4329266.496185917</x:v>
      </x:c>
      <x:c r="AJ57" s="20" t="n">
        <x:f>MIN('D10_LE'!AJ231,'D10_LE'!AJ239,'D10_LE'!AJ247,'D10_LE'!AJ255,'D10_LE'!AJ263,'D10_LE'!AJ271,'D10_LE'!AJ279,'D10_LE'!AJ287,'D10_LE'!AJ295)</x:f>
        <x:v>-4607826.457544888</x:v>
      </x:c>
      <x:c r="AK57" s="20" t="n">
        <x:f>MIN('D10_LE'!AK231,'D10_LE'!AK239,'D10_LE'!AK247,'D10_LE'!AK255,'D10_LE'!AK263,'D10_LE'!AK271,'D10_LE'!AK279,'D10_LE'!AK287,'D10_LE'!AK295)</x:f>
        <x:v>-4879918.228707023</x:v>
      </x:c>
      <x:c r="AL57" s="20" t="n">
        <x:f>MIN('D10_LE'!AL231,'D10_LE'!AL239,'D10_LE'!AL247,'D10_LE'!AL255,'D10_LE'!AL263,'D10_LE'!AL271,'D10_LE'!AL279,'D10_LE'!AL287,'D10_LE'!AL295)</x:f>
        <x:v>-5145414.004889339</x:v>
      </x:c>
      <x:c r="AM57" s="20" t="n">
        <x:f>MIN('D10_LE'!AM231,'D10_LE'!AM239,'D10_LE'!AM247,'D10_LE'!AM255,'D10_LE'!AM263,'D10_LE'!AM271,'D10_LE'!AM279,'D10_LE'!AM287,'D10_LE'!AM295)</x:f>
        <x:v>-5404196.19657655</x:v>
      </x:c>
      <x:c r="AN57" s="20" t="n">
        <x:f>MIN('D10_LE'!AN231,'D10_LE'!AN239,'D10_LE'!AN247,'D10_LE'!AN255,'D10_LE'!AN263,'D10_LE'!AN271,'D10_LE'!AN279,'D10_LE'!AN287,'D10_LE'!AN295)</x:f>
        <x:v>-5656164.321598463</x:v>
      </x:c>
      <x:c r="AO57" s="20" t="n">
        <x:f>MIN('D10_LE'!AO231,'D10_LE'!AO239,'D10_LE'!AO247,'D10_LE'!AO255,'D10_LE'!AO263,'D10_LE'!AO271,'D10_LE'!AO279,'D10_LE'!AO287,'D10_LE'!AO295)</x:f>
        <x:v>-5901231.375216828</x:v>
      </x:c>
      <x:c r="AP57" s="20" t="n">
        <x:f>MIN('D10_LE'!AP231,'D10_LE'!AP239,'D10_LE'!AP247,'D10_LE'!AP255,'D10_LE'!AP263,'D10_LE'!AP271,'D10_LE'!AP279,'D10_LE'!AP287,'D10_LE'!AP295)</x:f>
        <x:v>-6139412.325382194</x:v>
      </x:c>
      <x:c r="AQ57" s="20" t="n">
        <x:f>MIN('D10_LE'!AQ231,'D10_LE'!AQ239,'D10_LE'!AQ247,'D10_LE'!AQ255,'D10_LE'!AQ263,'D10_LE'!AQ271,'D10_LE'!AQ279,'D10_LE'!AQ287,'D10_LE'!AQ295)</x:f>
        <x:v>-6370591.271527428</x:v>
      </x:c>
      <x:c r="AR57" s="20" t="n">
        <x:f>MIN('D10_LE'!AR231,'D10_LE'!AR239,'D10_LE'!AR247,'D10_LE'!AR255,'D10_LE'!AR263,'D10_LE'!AR271,'D10_LE'!AR279,'D10_LE'!AR287,'D10_LE'!AR295)</x:f>
        <x:v>-6604156.156269576</x:v>
      </x:c>
      <x:c r="AS57" s="20" t="n">
        <x:f>MIN('D10_LE'!AS231,'D10_LE'!AS239,'D10_LE'!AS247,'D10_LE'!AS255,'D10_LE'!AS263,'D10_LE'!AS271,'D10_LE'!AS279,'D10_LE'!AS287,'D10_LE'!AS295)</x:f>
        <x:v>-6858282.655133016</x:v>
      </x:c>
      <x:c r="AT57" s="20" t="n">
        <x:f>MIN('D10_LE'!AT231,'D10_LE'!AT239,'D10_LE'!AT247,'D10_LE'!AT255,'D10_LE'!AT263,'D10_LE'!AT271,'D10_LE'!AT279,'D10_LE'!AT287,'D10_LE'!AT295)</x:f>
        <x:v>-7102673.45432676</x:v>
      </x:c>
      <x:c r="AU57" s="20" t="n">
        <x:f>MIN('D10_LE'!AU231,'D10_LE'!AU239,'D10_LE'!AU247,'D10_LE'!AU255,'D10_LE'!AU263,'D10_LE'!AU271,'D10_LE'!AU279,'D10_LE'!AU287,'D10_LE'!AU295)</x:f>
        <x:v>-7337078.839830591</x:v>
      </x:c>
      <x:c r="AV57" s="20" t="n">
        <x:f>MIN('D10_LE'!AV231,'D10_LE'!AV239,'D10_LE'!AV247,'D10_LE'!AV255,'D10_LE'!AV263,'D10_LE'!AV271,'D10_LE'!AV279,'D10_LE'!AV287,'D10_LE'!AV295)</x:f>
        <x:v>-7561409.94968926</x:v>
      </x:c>
      <x:c r="AW57" s="20" t="n">
        <x:f>MIN('D10_LE'!AW231,'D10_LE'!AW239,'D10_LE'!AW247,'D10_LE'!AW255,'D10_LE'!AW263,'D10_LE'!AW271,'D10_LE'!AW279,'D10_LE'!AW287,'D10_LE'!AW295)</x:f>
        <x:v>-7775674.334251624</x:v>
      </x:c>
      <x:c r="AX57" s="20" t="n">
        <x:f>MIN('D10_LE'!AX231,'D10_LE'!AX239,'D10_LE'!AX247,'D10_LE'!AX255,'D10_LE'!AX263,'D10_LE'!AX271,'D10_LE'!AX279,'D10_LE'!AX287,'D10_LE'!AX295)</x:f>
        <x:v>-7979811.219913863</x:v>
      </x:c>
      <x:c r="AY57" s="20" t="n">
        <x:f>MIN('D10_LE'!AY231,'D10_LE'!AY239,'D10_LE'!AY247,'D10_LE'!AY255,'D10_LE'!AY263,'D10_LE'!AY271,'D10_LE'!AY279,'D10_LE'!AY287,'D10_LE'!AY295)</x:f>
        <x:v>-8173834.602047771</x:v>
      </x:c>
      <x:c r="AZ57" s="20" t="n">
        <x:f>MIN('D10_LE'!AZ231,'D10_LE'!AZ239,'D10_LE'!AZ247,'D10_LE'!AZ255,'D10_LE'!AZ263,'D10_LE'!AZ271,'D10_LE'!AZ279,'D10_LE'!AZ287,'D10_LE'!AZ295)</x:f>
        <x:v>-8357628.596617443</x:v>
      </x:c>
      <x:c r="BA57" s="20" t="n">
        <x:f>MIN('D10_LE'!BA231,'D10_LE'!BA239,'D10_LE'!BA247,'D10_LE'!BA255,'D10_LE'!BA263,'D10_LE'!BA271,'D10_LE'!BA279,'D10_LE'!BA287,'D10_LE'!BA295)</x:f>
        <x:v>-8531084.332380783</x:v>
      </x:c>
      <x:c r="BB57" s="20" t="n">
        <x:f>MIN('D10_LE'!BB231,'D10_LE'!BB239,'D10_LE'!BB247,'D10_LE'!BB255,'D10_LE'!BB263,'D10_LE'!BB271,'D10_LE'!BB279,'D10_LE'!BB287,'D10_LE'!BB295)</x:f>
        <x:v>-8694269.497802101</x:v>
      </x:c>
      <x:c r="BC57" s="20" t="n">
        <x:f>MIN('D10_LE'!BC231,'D10_LE'!BC239,'D10_LE'!BC247,'D10_LE'!BC255,'D10_LE'!BC263,'D10_LE'!BC271,'D10_LE'!BC279,'D10_LE'!BC287,'D10_LE'!BC295)</x:f>
        <x:v>-8847201.083251437</x:v>
      </x:c>
      <x:c r="BD57" s="20" t="n">
        <x:f>MIN('D10_LE'!BD231,'D10_LE'!BD239,'D10_LE'!BD247,'D10_LE'!BD255,'D10_LE'!BD263,'D10_LE'!BD271,'D10_LE'!BD279,'D10_LE'!BD287,'D10_LE'!BD295)</x:f>
        <x:v>-8999297.207618147</x:v>
      </x:c>
      <x:c r="BE57" s="20" t="n">
        <x:f>MIN('D10_LE'!BE231,'D10_LE'!BE239,'D10_LE'!BE247,'D10_LE'!BE255,'D10_LE'!BE263,'D10_LE'!BE271,'D10_LE'!BE279,'D10_LE'!BE287,'D10_LE'!BE295)</x:f>
        <x:v>-9134658.123945007</x:v>
      </x:c>
      <x:c r="BF57" s="20" t="n">
        <x:f>MIN('D10_LE'!BF231,'D10_LE'!BF239,'D10_LE'!BF247,'D10_LE'!BF255,'D10_LE'!BF263,'D10_LE'!BF271,'D10_LE'!BF279,'D10_LE'!BF287,'D10_LE'!BF295)</x:f>
        <x:v>-9257719.86958644</x:v>
      </x:c>
      <x:c r="BG57" s="20" t="n">
        <x:f>MIN('D10_LE'!BG231,'D10_LE'!BG239,'D10_LE'!BG247,'D10_LE'!BG255,'D10_LE'!BG263,'D10_LE'!BG271,'D10_LE'!BG279,'D10_LE'!BG287,'D10_LE'!BG295)</x:f>
        <x:v>-9368655.962583657</x:v>
      </x:c>
      <x:c r="BH57" s="20" t="n">
        <x:f>MIN('D10_LE'!BH231,'D10_LE'!BH239,'D10_LE'!BH247,'D10_LE'!BH255,'D10_LE'!BH263,'D10_LE'!BH271,'D10_LE'!BH279,'D10_LE'!BH287,'D10_LE'!BH295)</x:f>
        <x:v>-9467497.124017155</x:v>
      </x:c>
      <x:c r="BI57" s="20" t="n">
        <x:f>MIN('D10_LE'!BI231,'D10_LE'!BI239,'D10_LE'!BI247,'D10_LE'!BI255,'D10_LE'!BI263,'D10_LE'!BI271,'D10_LE'!BI279,'D10_LE'!BI287,'D10_LE'!BI295)</x:f>
        <x:v>-9554204.74996313</x:v>
      </x:c>
      <x:c r="BJ57" s="20" t="n">
        <x:f>MIN('D10_LE'!BJ231,'D10_LE'!BJ239,'D10_LE'!BJ247,'D10_LE'!BJ255,'D10_LE'!BJ263,'D10_LE'!BJ271,'D10_LE'!BJ279,'D10_LE'!BJ287,'D10_LE'!BJ295)</x:f>
        <x:v>-9628801.402159404</x:v>
      </x:c>
      <x:c r="BK57" s="20" t="n">
        <x:f>MIN('D10_LE'!BK231,'D10_LE'!BK239,'D10_LE'!BK247,'D10_LE'!BK255,'D10_LE'!BK263,'D10_LE'!BK271,'D10_LE'!BK279,'D10_LE'!BK287,'D10_LE'!BK295)</x:f>
        <x:v>-9691170.842223445</x:v>
      </x:c>
      <x:c r="BL57" s="20" t="n">
        <x:f>MIN('D10_LE'!BL231,'D10_LE'!BL239,'D10_LE'!BL247,'D10_LE'!BL255,'D10_LE'!BL263,'D10_LE'!BL271,'D10_LE'!BL279,'D10_LE'!BL287,'D10_LE'!BL295)</x:f>
        <x:v>-9741473.998725638</x:v>
      </x:c>
      <x:c r="BM57" s="20" t="n">
        <x:f>MIN('D10_LE'!BM231,'D10_LE'!BM239,'D10_LE'!BM247,'D10_LE'!BM255,'D10_LE'!BM263,'D10_LE'!BM271,'D10_LE'!BM279,'D10_LE'!BM287,'D10_LE'!BM295)</x:f>
        <x:v>-9779801.709266575</x:v>
      </x:c>
      <x:c r="BN57" s="20" t="n">
        <x:f>MIN('D10_LE'!BN231,'D10_LE'!BN239,'D10_LE'!BN247,'D10_LE'!BN255,'D10_LE'!BN263,'D10_LE'!BN271,'D10_LE'!BN279,'D10_LE'!BN287,'D10_LE'!BN295)</x:f>
        <x:v>-9806116.174544282</x:v>
      </x:c>
      <x:c r="BO57" s="20" t="n">
        <x:f>MIN('D10_LE'!BO231,'D10_LE'!BO239,'D10_LE'!BO247,'D10_LE'!BO255,'D10_LE'!BO263,'D10_LE'!BO271,'D10_LE'!BO279,'D10_LE'!BO287,'D10_LE'!BO295)</x:f>
        <x:v>-9820363.319429295</x:v>
      </x:c>
    </x:row>
    <x:row r="58" ht="42" customHeight="1">
      <x:c r="A58" s="3" t="str">
        <x:v>ALT.EVENT_NEGATIVE</x:v>
      </x:c>
      <x:c r="B58" s="3" t="str">
        <x:v>Future event cash deficit / no future rounds</x:v>
      </x:c>
      <x:c r="C58" s="3" t="str">
        <x:v>flag</x:v>
      </x:c>
      <x:c r="D58" s="3" t="str">
        <x:v>MAX</x:v>
      </x:c>
      <x:c r="E58" s="6" t="n">
        <x:f>MAX(H58:BO58)</x:f>
        <x:v>1</x:v>
      </x:c>
      <x:c r="F58" s="3" t="str"/>
      <x:c r="G58" s="2"/>
      <x:c r="H58" s="22" t="n">
        <x:f>IF(AND(H$6&gt;'Cover'!$C$37,H56&lt;0),1,0)</x:f>
        <x:v>0</x:v>
      </x:c>
      <x:c r="I58" s="22" t="n">
        <x:f>IF(AND(I$6&gt;'Cover'!$C$37,I56&lt;0),1,0)</x:f>
        <x:v>0</x:v>
      </x:c>
      <x:c r="J58" s="22" t="n">
        <x:f>IF(AND(J$6&gt;'Cover'!$C$37,J56&lt;0),1,0)</x:f>
        <x:v>0</x:v>
      </x:c>
      <x:c r="K58" s="22" t="n">
        <x:f>IF(AND(K$6&gt;'Cover'!$C$37,K56&lt;0),1,0)</x:f>
        <x:v>0</x:v>
      </x:c>
      <x:c r="L58" s="22" t="n">
        <x:f>IF(AND(L$6&gt;'Cover'!$C$37,L56&lt;0),1,0)</x:f>
        <x:v>0</x:v>
      </x:c>
      <x:c r="M58" s="22" t="n">
        <x:f>IF(AND(M$6&gt;'Cover'!$C$37,M56&lt;0),1,0)</x:f>
        <x:v>0</x:v>
      </x:c>
      <x:c r="N58" s="22" t="n">
        <x:f>IF(AND(N$6&gt;'Cover'!$C$37,N56&lt;0),1,0)</x:f>
        <x:v>0</x:v>
      </x:c>
      <x:c r="O58" s="22" t="n">
        <x:f>IF(AND(O$6&gt;'Cover'!$C$37,O56&lt;0),1,0)</x:f>
        <x:v>0</x:v>
      </x:c>
      <x:c r="P58" s="22" t="n">
        <x:f>IF(AND(P$6&gt;'Cover'!$C$37,P56&lt;0),1,0)</x:f>
        <x:v>0</x:v>
      </x:c>
      <x:c r="Q58" s="22" t="n">
        <x:f>IF(AND(Q$6&gt;'Cover'!$C$37,Q56&lt;0),1,0)</x:f>
        <x:v>0</x:v>
      </x:c>
      <x:c r="R58" s="22" t="n">
        <x:f>IF(AND(R$6&gt;'Cover'!$C$37,R56&lt;0),1,0)</x:f>
        <x:v>0</x:v>
      </x:c>
      <x:c r="S58" s="22" t="n">
        <x:f>IF(AND(S$6&gt;'Cover'!$C$37,S56&lt;0),1,0)</x:f>
        <x:v>1</x:v>
      </x:c>
      <x:c r="T58" s="22" t="n">
        <x:f>IF(AND(T$6&gt;'Cover'!$C$37,T56&lt;0),1,0)</x:f>
        <x:v>1</x:v>
      </x:c>
      <x:c r="U58" s="22" t="n">
        <x:f>IF(AND(U$6&gt;'Cover'!$C$37,U56&lt;0),1,0)</x:f>
        <x:v>1</x:v>
      </x:c>
      <x:c r="V58" s="22" t="n">
        <x:f>IF(AND(V$6&gt;'Cover'!$C$37,V56&lt;0),1,0)</x:f>
        <x:v>1</x:v>
      </x:c>
      <x:c r="W58" s="22" t="n">
        <x:f>IF(AND(W$6&gt;'Cover'!$C$37,W56&lt;0),1,0)</x:f>
        <x:v>1</x:v>
      </x:c>
      <x:c r="X58" s="22" t="n">
        <x:f>IF(AND(X$6&gt;'Cover'!$C$37,X56&lt;0),1,0)</x:f>
        <x:v>1</x:v>
      </x:c>
      <x:c r="Y58" s="22" t="n">
        <x:f>IF(AND(Y$6&gt;'Cover'!$C$37,Y56&lt;0),1,0)</x:f>
        <x:v>1</x:v>
      </x:c>
      <x:c r="Z58" s="22" t="n">
        <x:f>IF(AND(Z$6&gt;'Cover'!$C$37,Z56&lt;0),1,0)</x:f>
        <x:v>1</x:v>
      </x:c>
      <x:c r="AA58" s="22" t="n">
        <x:f>IF(AND(AA$6&gt;'Cover'!$C$37,AA56&lt;0),1,0)</x:f>
        <x:v>1</x:v>
      </x:c>
      <x:c r="AB58" s="22" t="n">
        <x:f>IF(AND(AB$6&gt;'Cover'!$C$37,AB56&lt;0),1,0)</x:f>
        <x:v>1</x:v>
      </x:c>
      <x:c r="AC58" s="22" t="n">
        <x:f>IF(AND(AC$6&gt;'Cover'!$C$37,AC56&lt;0),1,0)</x:f>
        <x:v>1</x:v>
      </x:c>
      <x:c r="AD58" s="22" t="n">
        <x:f>IF(AND(AD$6&gt;'Cover'!$C$37,AD56&lt;0),1,0)</x:f>
        <x:v>1</x:v>
      </x:c>
      <x:c r="AE58" s="22" t="n">
        <x:f>IF(AND(AE$6&gt;'Cover'!$C$37,AE56&lt;0),1,0)</x:f>
        <x:v>1</x:v>
      </x:c>
      <x:c r="AF58" s="22" t="n">
        <x:f>IF(AND(AF$6&gt;'Cover'!$C$37,AF56&lt;0),1,0)</x:f>
        <x:v>1</x:v>
      </x:c>
      <x:c r="AG58" s="22" t="n">
        <x:f>IF(AND(AG$6&gt;'Cover'!$C$37,AG56&lt;0),1,0)</x:f>
        <x:v>1</x:v>
      </x:c>
      <x:c r="AH58" s="22" t="n">
        <x:f>IF(AND(AH$6&gt;'Cover'!$C$37,AH56&lt;0),1,0)</x:f>
        <x:v>1</x:v>
      </x:c>
      <x:c r="AI58" s="22" t="n">
        <x:f>IF(AND(AI$6&gt;'Cover'!$C$37,AI56&lt;0),1,0)</x:f>
        <x:v>1</x:v>
      </x:c>
      <x:c r="AJ58" s="22" t="n">
        <x:f>IF(AND(AJ$6&gt;'Cover'!$C$37,AJ56&lt;0),1,0)</x:f>
        <x:v>1</x:v>
      </x:c>
      <x:c r="AK58" s="22" t="n">
        <x:f>IF(AND(AK$6&gt;'Cover'!$C$37,AK56&lt;0),1,0)</x:f>
        <x:v>1</x:v>
      </x:c>
      <x:c r="AL58" s="22" t="n">
        <x:f>IF(AND(AL$6&gt;'Cover'!$C$37,AL56&lt;0),1,0)</x:f>
        <x:v>1</x:v>
      </x:c>
      <x:c r="AM58" s="22" t="n">
        <x:f>IF(AND(AM$6&gt;'Cover'!$C$37,AM56&lt;0),1,0)</x:f>
        <x:v>1</x:v>
      </x:c>
      <x:c r="AN58" s="22" t="n">
        <x:f>IF(AND(AN$6&gt;'Cover'!$C$37,AN56&lt;0),1,0)</x:f>
        <x:v>1</x:v>
      </x:c>
      <x:c r="AO58" s="22" t="n">
        <x:f>IF(AND(AO$6&gt;'Cover'!$C$37,AO56&lt;0),1,0)</x:f>
        <x:v>1</x:v>
      </x:c>
      <x:c r="AP58" s="22" t="n">
        <x:f>IF(AND(AP$6&gt;'Cover'!$C$37,AP56&lt;0),1,0)</x:f>
        <x:v>1</x:v>
      </x:c>
      <x:c r="AQ58" s="22" t="n">
        <x:f>IF(AND(AQ$6&gt;'Cover'!$C$37,AQ56&lt;0),1,0)</x:f>
        <x:v>1</x:v>
      </x:c>
      <x:c r="AR58" s="22" t="n">
        <x:f>IF(AND(AR$6&gt;'Cover'!$C$37,AR56&lt;0),1,0)</x:f>
        <x:v>1</x:v>
      </x:c>
      <x:c r="AS58" s="22" t="n">
        <x:f>IF(AND(AS$6&gt;'Cover'!$C$37,AS56&lt;0),1,0)</x:f>
        <x:v>1</x:v>
      </x:c>
      <x:c r="AT58" s="22" t="n">
        <x:f>IF(AND(AT$6&gt;'Cover'!$C$37,AT56&lt;0),1,0)</x:f>
        <x:v>1</x:v>
      </x:c>
      <x:c r="AU58" s="22" t="n">
        <x:f>IF(AND(AU$6&gt;'Cover'!$C$37,AU56&lt;0),1,0)</x:f>
        <x:v>1</x:v>
      </x:c>
      <x:c r="AV58" s="22" t="n">
        <x:f>IF(AND(AV$6&gt;'Cover'!$C$37,AV56&lt;0),1,0)</x:f>
        <x:v>1</x:v>
      </x:c>
      <x:c r="AW58" s="22" t="n">
        <x:f>IF(AND(AW$6&gt;'Cover'!$C$37,AW56&lt;0),1,0)</x:f>
        <x:v>1</x:v>
      </x:c>
      <x:c r="AX58" s="22" t="n">
        <x:f>IF(AND(AX$6&gt;'Cover'!$C$37,AX56&lt;0),1,0)</x:f>
        <x:v>1</x:v>
      </x:c>
      <x:c r="AY58" s="22" t="n">
        <x:f>IF(AND(AY$6&gt;'Cover'!$C$37,AY56&lt;0),1,0)</x:f>
        <x:v>1</x:v>
      </x:c>
      <x:c r="AZ58" s="22" t="n">
        <x:f>IF(AND(AZ$6&gt;'Cover'!$C$37,AZ56&lt;0),1,0)</x:f>
        <x:v>1</x:v>
      </x:c>
      <x:c r="BA58" s="22" t="n">
        <x:f>IF(AND(BA$6&gt;'Cover'!$C$37,BA56&lt;0),1,0)</x:f>
        <x:v>1</x:v>
      </x:c>
      <x:c r="BB58" s="22" t="n">
        <x:f>IF(AND(BB$6&gt;'Cover'!$C$37,BB56&lt;0),1,0)</x:f>
        <x:v>1</x:v>
      </x:c>
      <x:c r="BC58" s="22" t="n">
        <x:f>IF(AND(BC$6&gt;'Cover'!$C$37,BC56&lt;0),1,0)</x:f>
        <x:v>1</x:v>
      </x:c>
      <x:c r="BD58" s="22" t="n">
        <x:f>IF(AND(BD$6&gt;'Cover'!$C$37,BD56&lt;0),1,0)</x:f>
        <x:v>1</x:v>
      </x:c>
      <x:c r="BE58" s="22" t="n">
        <x:f>IF(AND(BE$6&gt;'Cover'!$C$37,BE56&lt;0),1,0)</x:f>
        <x:v>1</x:v>
      </x:c>
      <x:c r="BF58" s="22" t="n">
        <x:f>IF(AND(BF$6&gt;'Cover'!$C$37,BF56&lt;0),1,0)</x:f>
        <x:v>1</x:v>
      </x:c>
      <x:c r="BG58" s="22" t="n">
        <x:f>IF(AND(BG$6&gt;'Cover'!$C$37,BG56&lt;0),1,0)</x:f>
        <x:v>1</x:v>
      </x:c>
      <x:c r="BH58" s="22" t="n">
        <x:f>IF(AND(BH$6&gt;'Cover'!$C$37,BH56&lt;0),1,0)</x:f>
        <x:v>1</x:v>
      </x:c>
      <x:c r="BI58" s="22" t="n">
        <x:f>IF(AND(BI$6&gt;'Cover'!$C$37,BI56&lt;0),1,0)</x:f>
        <x:v>1</x:v>
      </x:c>
      <x:c r="BJ58" s="22" t="n">
        <x:f>IF(AND(BJ$6&gt;'Cover'!$C$37,BJ56&lt;0),1,0)</x:f>
        <x:v>1</x:v>
      </x:c>
      <x:c r="BK58" s="22" t="n">
        <x:f>IF(AND(BK$6&gt;'Cover'!$C$37,BK56&lt;0),1,0)</x:f>
        <x:v>1</x:v>
      </x:c>
      <x:c r="BL58" s="22" t="n">
        <x:f>IF(AND(BL$6&gt;'Cover'!$C$37,BL56&lt;0),1,0)</x:f>
        <x:v>1</x:v>
      </x:c>
      <x:c r="BM58" s="22" t="n">
        <x:f>IF(AND(BM$6&gt;'Cover'!$C$37,BM56&lt;0),1,0)</x:f>
        <x:v>1</x:v>
      </x:c>
      <x:c r="BN58" s="22" t="n">
        <x:f>IF(AND(BN$6&gt;'Cover'!$C$37,BN56&lt;0),1,0)</x:f>
        <x:v>1</x:v>
      </x:c>
      <x:c r="BO58" s="22" t="n">
        <x:f>IF(AND(BO$6&gt;'Cover'!$C$37,BO56&lt;0),1,0)</x:f>
        <x:v>1</x:v>
      </x:c>
    </x:row>
    <x:row r="59" ht="42" customHeight="1">
      <x:c r="A59" s="3" t="str">
        <x:v>ALT.EVENT_BUFFER</x:v>
      </x:c>
      <x:c r="B59" s="3" t="str">
        <x:v>Future event buffer breach / no future rounds</x:v>
      </x:c>
      <x:c r="C59" s="3" t="str">
        <x:v>flag</x:v>
      </x:c>
      <x:c r="D59" s="3" t="str">
        <x:v>MAX</x:v>
      </x:c>
      <x:c r="E59" s="6" t="n">
        <x:f>MAX(H59:BO59)</x:f>
        <x:v>1</x:v>
      </x:c>
      <x:c r="F59" s="3" t="str"/>
      <x:c r="G59" s="2"/>
      <x:c r="H59" s="22" t="n">
        <x:f>IF(AND(H$6&gt;'Cover'!$C$37,H56&lt;H48),1,0)</x:f>
        <x:v>0</x:v>
      </x:c>
      <x:c r="I59" s="22" t="n">
        <x:f>IF(AND(I$6&gt;'Cover'!$C$37,I56&lt;I48),1,0)</x:f>
        <x:v>0</x:v>
      </x:c>
      <x:c r="J59" s="22" t="n">
        <x:f>IF(AND(J$6&gt;'Cover'!$C$37,J56&lt;J48),1,0)</x:f>
        <x:v>0</x:v>
      </x:c>
      <x:c r="K59" s="22" t="n">
        <x:f>IF(AND(K$6&gt;'Cover'!$C$37,K56&lt;K48),1,0)</x:f>
        <x:v>0</x:v>
      </x:c>
      <x:c r="L59" s="22" t="n">
        <x:f>IF(AND(L$6&gt;'Cover'!$C$37,L56&lt;L48),1,0)</x:f>
        <x:v>0</x:v>
      </x:c>
      <x:c r="M59" s="22" t="n">
        <x:f>IF(AND(M$6&gt;'Cover'!$C$37,M56&lt;M48),1,0)</x:f>
        <x:v>0</x:v>
      </x:c>
      <x:c r="N59" s="22" t="n">
        <x:f>IF(AND(N$6&gt;'Cover'!$C$37,N56&lt;N48),1,0)</x:f>
        <x:v>1</x:v>
      </x:c>
      <x:c r="O59" s="22" t="n">
        <x:f>IF(AND(O$6&gt;'Cover'!$C$37,O56&lt;O48),1,0)</x:f>
        <x:v>1</x:v>
      </x:c>
      <x:c r="P59" s="22" t="n">
        <x:f>IF(AND(P$6&gt;'Cover'!$C$37,P56&lt;P48),1,0)</x:f>
        <x:v>1</x:v>
      </x:c>
      <x:c r="Q59" s="22" t="n">
        <x:f>IF(AND(Q$6&gt;'Cover'!$C$37,Q56&lt;Q48),1,0)</x:f>
        <x:v>1</x:v>
      </x:c>
      <x:c r="R59" s="22" t="n">
        <x:f>IF(AND(R$6&gt;'Cover'!$C$37,R56&lt;R48),1,0)</x:f>
        <x:v>1</x:v>
      </x:c>
      <x:c r="S59" s="22" t="n">
        <x:f>IF(AND(S$6&gt;'Cover'!$C$37,S56&lt;S48),1,0)</x:f>
        <x:v>1</x:v>
      </x:c>
      <x:c r="T59" s="22" t="n">
        <x:f>IF(AND(T$6&gt;'Cover'!$C$37,T56&lt;T48),1,0)</x:f>
        <x:v>1</x:v>
      </x:c>
      <x:c r="U59" s="22" t="n">
        <x:f>IF(AND(U$6&gt;'Cover'!$C$37,U56&lt;U48),1,0)</x:f>
        <x:v>1</x:v>
      </x:c>
      <x:c r="V59" s="22" t="n">
        <x:f>IF(AND(V$6&gt;'Cover'!$C$37,V56&lt;V48),1,0)</x:f>
        <x:v>1</x:v>
      </x:c>
      <x:c r="W59" s="22" t="n">
        <x:f>IF(AND(W$6&gt;'Cover'!$C$37,W56&lt;W48),1,0)</x:f>
        <x:v>1</x:v>
      </x:c>
      <x:c r="X59" s="22" t="n">
        <x:f>IF(AND(X$6&gt;'Cover'!$C$37,X56&lt;X48),1,0)</x:f>
        <x:v>1</x:v>
      </x:c>
      <x:c r="Y59" s="22" t="n">
        <x:f>IF(AND(Y$6&gt;'Cover'!$C$37,Y56&lt;Y48),1,0)</x:f>
        <x:v>1</x:v>
      </x:c>
      <x:c r="Z59" s="22" t="n">
        <x:f>IF(AND(Z$6&gt;'Cover'!$C$37,Z56&lt;Z48),1,0)</x:f>
        <x:v>1</x:v>
      </x:c>
      <x:c r="AA59" s="22" t="n">
        <x:f>IF(AND(AA$6&gt;'Cover'!$C$37,AA56&lt;AA48),1,0)</x:f>
        <x:v>1</x:v>
      </x:c>
      <x:c r="AB59" s="22" t="n">
        <x:f>IF(AND(AB$6&gt;'Cover'!$C$37,AB56&lt;AB48),1,0)</x:f>
        <x:v>1</x:v>
      </x:c>
      <x:c r="AC59" s="22" t="n">
        <x:f>IF(AND(AC$6&gt;'Cover'!$C$37,AC56&lt;AC48),1,0)</x:f>
        <x:v>1</x:v>
      </x:c>
      <x:c r="AD59" s="22" t="n">
        <x:f>IF(AND(AD$6&gt;'Cover'!$C$37,AD56&lt;AD48),1,0)</x:f>
        <x:v>1</x:v>
      </x:c>
      <x:c r="AE59" s="22" t="n">
        <x:f>IF(AND(AE$6&gt;'Cover'!$C$37,AE56&lt;AE48),1,0)</x:f>
        <x:v>1</x:v>
      </x:c>
      <x:c r="AF59" s="22" t="n">
        <x:f>IF(AND(AF$6&gt;'Cover'!$C$37,AF56&lt;AF48),1,0)</x:f>
        <x:v>1</x:v>
      </x:c>
      <x:c r="AG59" s="22" t="n">
        <x:f>IF(AND(AG$6&gt;'Cover'!$C$37,AG56&lt;AG48),1,0)</x:f>
        <x:v>1</x:v>
      </x:c>
      <x:c r="AH59" s="22" t="n">
        <x:f>IF(AND(AH$6&gt;'Cover'!$C$37,AH56&lt;AH48),1,0)</x:f>
        <x:v>1</x:v>
      </x:c>
      <x:c r="AI59" s="22" t="n">
        <x:f>IF(AND(AI$6&gt;'Cover'!$C$37,AI56&lt;AI48),1,0)</x:f>
        <x:v>1</x:v>
      </x:c>
      <x:c r="AJ59" s="22" t="n">
        <x:f>IF(AND(AJ$6&gt;'Cover'!$C$37,AJ56&lt;AJ48),1,0)</x:f>
        <x:v>1</x:v>
      </x:c>
      <x:c r="AK59" s="22" t="n">
        <x:f>IF(AND(AK$6&gt;'Cover'!$C$37,AK56&lt;AK48),1,0)</x:f>
        <x:v>1</x:v>
      </x:c>
      <x:c r="AL59" s="22" t="n">
        <x:f>IF(AND(AL$6&gt;'Cover'!$C$37,AL56&lt;AL48),1,0)</x:f>
        <x:v>1</x:v>
      </x:c>
      <x:c r="AM59" s="22" t="n">
        <x:f>IF(AND(AM$6&gt;'Cover'!$C$37,AM56&lt;AM48),1,0)</x:f>
        <x:v>1</x:v>
      </x:c>
      <x:c r="AN59" s="22" t="n">
        <x:f>IF(AND(AN$6&gt;'Cover'!$C$37,AN56&lt;AN48),1,0)</x:f>
        <x:v>1</x:v>
      </x:c>
      <x:c r="AO59" s="22" t="n">
        <x:f>IF(AND(AO$6&gt;'Cover'!$C$37,AO56&lt;AO48),1,0)</x:f>
        <x:v>1</x:v>
      </x:c>
      <x:c r="AP59" s="22" t="n">
        <x:f>IF(AND(AP$6&gt;'Cover'!$C$37,AP56&lt;AP48),1,0)</x:f>
        <x:v>1</x:v>
      </x:c>
      <x:c r="AQ59" s="22" t="n">
        <x:f>IF(AND(AQ$6&gt;'Cover'!$C$37,AQ56&lt;AQ48),1,0)</x:f>
        <x:v>1</x:v>
      </x:c>
      <x:c r="AR59" s="22" t="n">
        <x:f>IF(AND(AR$6&gt;'Cover'!$C$37,AR56&lt;AR48),1,0)</x:f>
        <x:v>1</x:v>
      </x:c>
      <x:c r="AS59" s="22" t="n">
        <x:f>IF(AND(AS$6&gt;'Cover'!$C$37,AS56&lt;AS48),1,0)</x:f>
        <x:v>1</x:v>
      </x:c>
      <x:c r="AT59" s="22" t="n">
        <x:f>IF(AND(AT$6&gt;'Cover'!$C$37,AT56&lt;AT48),1,0)</x:f>
        <x:v>1</x:v>
      </x:c>
      <x:c r="AU59" s="22" t="n">
        <x:f>IF(AND(AU$6&gt;'Cover'!$C$37,AU56&lt;AU48),1,0)</x:f>
        <x:v>1</x:v>
      </x:c>
      <x:c r="AV59" s="22" t="n">
        <x:f>IF(AND(AV$6&gt;'Cover'!$C$37,AV56&lt;AV48),1,0)</x:f>
        <x:v>1</x:v>
      </x:c>
      <x:c r="AW59" s="22" t="n">
        <x:f>IF(AND(AW$6&gt;'Cover'!$C$37,AW56&lt;AW48),1,0)</x:f>
        <x:v>1</x:v>
      </x:c>
      <x:c r="AX59" s="22" t="n">
        <x:f>IF(AND(AX$6&gt;'Cover'!$C$37,AX56&lt;AX48),1,0)</x:f>
        <x:v>1</x:v>
      </x:c>
      <x:c r="AY59" s="22" t="n">
        <x:f>IF(AND(AY$6&gt;'Cover'!$C$37,AY56&lt;AY48),1,0)</x:f>
        <x:v>1</x:v>
      </x:c>
      <x:c r="AZ59" s="22" t="n">
        <x:f>IF(AND(AZ$6&gt;'Cover'!$C$37,AZ56&lt;AZ48),1,0)</x:f>
        <x:v>1</x:v>
      </x:c>
      <x:c r="BA59" s="22" t="n">
        <x:f>IF(AND(BA$6&gt;'Cover'!$C$37,BA56&lt;BA48),1,0)</x:f>
        <x:v>1</x:v>
      </x:c>
      <x:c r="BB59" s="22" t="n">
        <x:f>IF(AND(BB$6&gt;'Cover'!$C$37,BB56&lt;BB48),1,0)</x:f>
        <x:v>1</x:v>
      </x:c>
      <x:c r="BC59" s="22" t="n">
        <x:f>IF(AND(BC$6&gt;'Cover'!$C$37,BC56&lt;BC48),1,0)</x:f>
        <x:v>1</x:v>
      </x:c>
      <x:c r="BD59" s="22" t="n">
        <x:f>IF(AND(BD$6&gt;'Cover'!$C$37,BD56&lt;BD48),1,0)</x:f>
        <x:v>1</x:v>
      </x:c>
      <x:c r="BE59" s="22" t="n">
        <x:f>IF(AND(BE$6&gt;'Cover'!$C$37,BE56&lt;BE48),1,0)</x:f>
        <x:v>1</x:v>
      </x:c>
      <x:c r="BF59" s="22" t="n">
        <x:f>IF(AND(BF$6&gt;'Cover'!$C$37,BF56&lt;BF48),1,0)</x:f>
        <x:v>1</x:v>
      </x:c>
      <x:c r="BG59" s="22" t="n">
        <x:f>IF(AND(BG$6&gt;'Cover'!$C$37,BG56&lt;BG48),1,0)</x:f>
        <x:v>1</x:v>
      </x:c>
      <x:c r="BH59" s="22" t="n">
        <x:f>IF(AND(BH$6&gt;'Cover'!$C$37,BH56&lt;BH48),1,0)</x:f>
        <x:v>1</x:v>
      </x:c>
      <x:c r="BI59" s="22" t="n">
        <x:f>IF(AND(BI$6&gt;'Cover'!$C$37,BI56&lt;BI48),1,0)</x:f>
        <x:v>1</x:v>
      </x:c>
      <x:c r="BJ59" s="22" t="n">
        <x:f>IF(AND(BJ$6&gt;'Cover'!$C$37,BJ56&lt;BJ48),1,0)</x:f>
        <x:v>1</x:v>
      </x:c>
      <x:c r="BK59" s="22" t="n">
        <x:f>IF(AND(BK$6&gt;'Cover'!$C$37,BK56&lt;BK48),1,0)</x:f>
        <x:v>1</x:v>
      </x:c>
      <x:c r="BL59" s="22" t="n">
        <x:f>IF(AND(BL$6&gt;'Cover'!$C$37,BL56&lt;BL48),1,0)</x:f>
        <x:v>1</x:v>
      </x:c>
      <x:c r="BM59" s="22" t="n">
        <x:f>IF(AND(BM$6&gt;'Cover'!$C$37,BM56&lt;BM48),1,0)</x:f>
        <x:v>1</x:v>
      </x:c>
      <x:c r="BN59" s="22" t="n">
        <x:f>IF(AND(BN$6&gt;'Cover'!$C$37,BN56&lt;BN48),1,0)</x:f>
        <x:v>1</x:v>
      </x:c>
      <x:c r="BO59" s="22" t="n">
        <x:f>IF(AND(BO$6&gt;'Cover'!$C$37,BO56&lt;BO48),1,0)</x:f>
        <x:v>1</x:v>
      </x:c>
    </x:row>
    <x:row r="60" ht="42" customHeight="1">
      <x:c r="A60" s="3" t="str">
        <x:v>ALT.EVENT_PRUDENTIAL</x:v>
      </x:c>
      <x:c r="B60" s="3" t="str">
        <x:v>Future event prudential shortfall / no future rounds</x:v>
      </x:c>
      <x:c r="C60" s="3" t="str">
        <x:v>flag</x:v>
      </x:c>
      <x:c r="D60" s="3" t="str">
        <x:v>MAX</x:v>
      </x:c>
      <x:c r="E60" s="6" t="n">
        <x:f>MAX(H60:BO60)</x:f>
        <x:v>1</x:v>
      </x:c>
      <x:c r="F60" s="3" t="str"/>
      <x:c r="G60" s="2"/>
      <x:c r="H60" s="22" t="n">
        <x:f>IF(AND(H$6&gt;'Cover'!$C$37,AND(H$6&gt;='Parameters'!$E$11,H57&lt;H50)),1,0)</x:f>
        <x:v>0</x:v>
      </x:c>
      <x:c r="I60" s="22" t="n">
        <x:f>IF(AND(I$6&gt;'Cover'!$C$37,AND(I$6&gt;='Parameters'!$E$11,I57&lt;I50)),1,0)</x:f>
        <x:v>0</x:v>
      </x:c>
      <x:c r="J60" s="22" t="n">
        <x:f>IF(AND(J$6&gt;'Cover'!$C$37,AND(J$6&gt;='Parameters'!$E$11,J57&lt;J50)),1,0)</x:f>
        <x:v>0</x:v>
      </x:c>
      <x:c r="K60" s="22" t="n">
        <x:f>IF(AND(K$6&gt;'Cover'!$C$37,AND(K$6&gt;='Parameters'!$E$11,K57&lt;K50)),1,0)</x:f>
        <x:v>0</x:v>
      </x:c>
      <x:c r="L60" s="22" t="n">
        <x:f>IF(AND(L$6&gt;'Cover'!$C$37,AND(L$6&gt;='Parameters'!$E$11,L57&lt;L50)),1,0)</x:f>
        <x:v>0</x:v>
      </x:c>
      <x:c r="M60" s="22" t="n">
        <x:f>IF(AND(M$6&gt;'Cover'!$C$37,AND(M$6&gt;='Parameters'!$E$11,M57&lt;M50)),1,0)</x:f>
        <x:v>0</x:v>
      </x:c>
      <x:c r="N60" s="22" t="n">
        <x:f>IF(AND(N$6&gt;'Cover'!$C$37,AND(N$6&gt;='Parameters'!$E$11,N57&lt;N50)),1,0)</x:f>
        <x:v>0</x:v>
      </x:c>
      <x:c r="O60" s="22" t="n">
        <x:f>IF(AND(O$6&gt;'Cover'!$C$37,AND(O$6&gt;='Parameters'!$E$11,O57&lt;O50)),1,0)</x:f>
        <x:v>0</x:v>
      </x:c>
      <x:c r="P60" s="22" t="n">
        <x:f>IF(AND(P$6&gt;'Cover'!$C$37,AND(P$6&gt;='Parameters'!$E$11,P57&lt;P50)),1,0)</x:f>
        <x:v>0</x:v>
      </x:c>
      <x:c r="Q60" s="22" t="n">
        <x:f>IF(AND(Q$6&gt;'Cover'!$C$37,AND(Q$6&gt;='Parameters'!$E$11,Q57&lt;Q50)),1,0)</x:f>
        <x:v>0</x:v>
      </x:c>
      <x:c r="R60" s="22" t="n">
        <x:f>IF(AND(R$6&gt;'Cover'!$C$37,AND(R$6&gt;='Parameters'!$E$11,R57&lt;R50)),1,0)</x:f>
        <x:v>0</x:v>
      </x:c>
      <x:c r="S60" s="22" t="n">
        <x:f>IF(AND(S$6&gt;'Cover'!$C$37,AND(S$6&gt;='Parameters'!$E$11,S57&lt;S50)),1,0)</x:f>
        <x:v>0</x:v>
      </x:c>
      <x:c r="T60" s="22" t="n">
        <x:f>IF(AND(T$6&gt;'Cover'!$C$37,AND(T$6&gt;='Parameters'!$E$11,T57&lt;T50)),1,0)</x:f>
        <x:v>1</x:v>
      </x:c>
      <x:c r="U60" s="22" t="n">
        <x:f>IF(AND(U$6&gt;'Cover'!$C$37,AND(U$6&gt;='Parameters'!$E$11,U57&lt;U50)),1,0)</x:f>
        <x:v>1</x:v>
      </x:c>
      <x:c r="V60" s="22" t="n">
        <x:f>IF(AND(V$6&gt;'Cover'!$C$37,AND(V$6&gt;='Parameters'!$E$11,V57&lt;V50)),1,0)</x:f>
        <x:v>1</x:v>
      </x:c>
      <x:c r="W60" s="22" t="n">
        <x:f>IF(AND(W$6&gt;'Cover'!$C$37,AND(W$6&gt;='Parameters'!$E$11,W57&lt;W50)),1,0)</x:f>
        <x:v>1</x:v>
      </x:c>
      <x:c r="X60" s="22" t="n">
        <x:f>IF(AND(X$6&gt;'Cover'!$C$37,AND(X$6&gt;='Parameters'!$E$11,X57&lt;X50)),1,0)</x:f>
        <x:v>1</x:v>
      </x:c>
      <x:c r="Y60" s="22" t="n">
        <x:f>IF(AND(Y$6&gt;'Cover'!$C$37,AND(Y$6&gt;='Parameters'!$E$11,Y57&lt;Y50)),1,0)</x:f>
        <x:v>1</x:v>
      </x:c>
      <x:c r="Z60" s="22" t="n">
        <x:f>IF(AND(Z$6&gt;'Cover'!$C$37,AND(Z$6&gt;='Parameters'!$E$11,Z57&lt;Z50)),1,0)</x:f>
        <x:v>1</x:v>
      </x:c>
      <x:c r="AA60" s="22" t="n">
        <x:f>IF(AND(AA$6&gt;'Cover'!$C$37,AND(AA$6&gt;='Parameters'!$E$11,AA57&lt;AA50)),1,0)</x:f>
        <x:v>1</x:v>
      </x:c>
      <x:c r="AB60" s="22" t="n">
        <x:f>IF(AND(AB$6&gt;'Cover'!$C$37,AND(AB$6&gt;='Parameters'!$E$11,AB57&lt;AB50)),1,0)</x:f>
        <x:v>1</x:v>
      </x:c>
      <x:c r="AC60" s="22" t="n">
        <x:f>IF(AND(AC$6&gt;'Cover'!$C$37,AND(AC$6&gt;='Parameters'!$E$11,AC57&lt;AC50)),1,0)</x:f>
        <x:v>1</x:v>
      </x:c>
      <x:c r="AD60" s="22" t="n">
        <x:f>IF(AND(AD$6&gt;'Cover'!$C$37,AND(AD$6&gt;='Parameters'!$E$11,AD57&lt;AD50)),1,0)</x:f>
        <x:v>1</x:v>
      </x:c>
      <x:c r="AE60" s="22" t="n">
        <x:f>IF(AND(AE$6&gt;'Cover'!$C$37,AND(AE$6&gt;='Parameters'!$E$11,AE57&lt;AE50)),1,0)</x:f>
        <x:v>1</x:v>
      </x:c>
      <x:c r="AF60" s="22" t="n">
        <x:f>IF(AND(AF$6&gt;'Cover'!$C$37,AND(AF$6&gt;='Parameters'!$E$11,AF57&lt;AF50)),1,0)</x:f>
        <x:v>1</x:v>
      </x:c>
      <x:c r="AG60" s="22" t="n">
        <x:f>IF(AND(AG$6&gt;'Cover'!$C$37,AND(AG$6&gt;='Parameters'!$E$11,AG57&lt;AG50)),1,0)</x:f>
        <x:v>1</x:v>
      </x:c>
      <x:c r="AH60" s="22" t="n">
        <x:f>IF(AND(AH$6&gt;'Cover'!$C$37,AND(AH$6&gt;='Parameters'!$E$11,AH57&lt;AH50)),1,0)</x:f>
        <x:v>1</x:v>
      </x:c>
      <x:c r="AI60" s="22" t="n">
        <x:f>IF(AND(AI$6&gt;'Cover'!$C$37,AND(AI$6&gt;='Parameters'!$E$11,AI57&lt;AI50)),1,0)</x:f>
        <x:v>1</x:v>
      </x:c>
      <x:c r="AJ60" s="22" t="n">
        <x:f>IF(AND(AJ$6&gt;'Cover'!$C$37,AND(AJ$6&gt;='Parameters'!$E$11,AJ57&lt;AJ50)),1,0)</x:f>
        <x:v>1</x:v>
      </x:c>
      <x:c r="AK60" s="22" t="n">
        <x:f>IF(AND(AK$6&gt;'Cover'!$C$37,AND(AK$6&gt;='Parameters'!$E$11,AK57&lt;AK50)),1,0)</x:f>
        <x:v>1</x:v>
      </x:c>
      <x:c r="AL60" s="22" t="n">
        <x:f>IF(AND(AL$6&gt;'Cover'!$C$37,AND(AL$6&gt;='Parameters'!$E$11,AL57&lt;AL50)),1,0)</x:f>
        <x:v>1</x:v>
      </x:c>
      <x:c r="AM60" s="22" t="n">
        <x:f>IF(AND(AM$6&gt;'Cover'!$C$37,AND(AM$6&gt;='Parameters'!$E$11,AM57&lt;AM50)),1,0)</x:f>
        <x:v>1</x:v>
      </x:c>
      <x:c r="AN60" s="22" t="n">
        <x:f>IF(AND(AN$6&gt;'Cover'!$C$37,AND(AN$6&gt;='Parameters'!$E$11,AN57&lt;AN50)),1,0)</x:f>
        <x:v>1</x:v>
      </x:c>
      <x:c r="AO60" s="22" t="n">
        <x:f>IF(AND(AO$6&gt;'Cover'!$C$37,AND(AO$6&gt;='Parameters'!$E$11,AO57&lt;AO50)),1,0)</x:f>
        <x:v>1</x:v>
      </x:c>
      <x:c r="AP60" s="22" t="n">
        <x:f>IF(AND(AP$6&gt;'Cover'!$C$37,AND(AP$6&gt;='Parameters'!$E$11,AP57&lt;AP50)),1,0)</x:f>
        <x:v>1</x:v>
      </x:c>
      <x:c r="AQ60" s="22" t="n">
        <x:f>IF(AND(AQ$6&gt;'Cover'!$C$37,AND(AQ$6&gt;='Parameters'!$E$11,AQ57&lt;AQ50)),1,0)</x:f>
        <x:v>1</x:v>
      </x:c>
      <x:c r="AR60" s="22" t="n">
        <x:f>IF(AND(AR$6&gt;'Cover'!$C$37,AND(AR$6&gt;='Parameters'!$E$11,AR57&lt;AR50)),1,0)</x:f>
        <x:v>1</x:v>
      </x:c>
      <x:c r="AS60" s="22" t="n">
        <x:f>IF(AND(AS$6&gt;'Cover'!$C$37,AND(AS$6&gt;='Parameters'!$E$11,AS57&lt;AS50)),1,0)</x:f>
        <x:v>1</x:v>
      </x:c>
      <x:c r="AT60" s="22" t="n">
        <x:f>IF(AND(AT$6&gt;'Cover'!$C$37,AND(AT$6&gt;='Parameters'!$E$11,AT57&lt;AT50)),1,0)</x:f>
        <x:v>1</x:v>
      </x:c>
      <x:c r="AU60" s="22" t="n">
        <x:f>IF(AND(AU$6&gt;'Cover'!$C$37,AND(AU$6&gt;='Parameters'!$E$11,AU57&lt;AU50)),1,0)</x:f>
        <x:v>1</x:v>
      </x:c>
      <x:c r="AV60" s="22" t="n">
        <x:f>IF(AND(AV$6&gt;'Cover'!$C$37,AND(AV$6&gt;='Parameters'!$E$11,AV57&lt;AV50)),1,0)</x:f>
        <x:v>1</x:v>
      </x:c>
      <x:c r="AW60" s="22" t="n">
        <x:f>IF(AND(AW$6&gt;'Cover'!$C$37,AND(AW$6&gt;='Parameters'!$E$11,AW57&lt;AW50)),1,0)</x:f>
        <x:v>1</x:v>
      </x:c>
      <x:c r="AX60" s="22" t="n">
        <x:f>IF(AND(AX$6&gt;'Cover'!$C$37,AND(AX$6&gt;='Parameters'!$E$11,AX57&lt;AX50)),1,0)</x:f>
        <x:v>1</x:v>
      </x:c>
      <x:c r="AY60" s="22" t="n">
        <x:f>IF(AND(AY$6&gt;'Cover'!$C$37,AND(AY$6&gt;='Parameters'!$E$11,AY57&lt;AY50)),1,0)</x:f>
        <x:v>1</x:v>
      </x:c>
      <x:c r="AZ60" s="22" t="n">
        <x:f>IF(AND(AZ$6&gt;'Cover'!$C$37,AND(AZ$6&gt;='Parameters'!$E$11,AZ57&lt;AZ50)),1,0)</x:f>
        <x:v>1</x:v>
      </x:c>
      <x:c r="BA60" s="22" t="n">
        <x:f>IF(AND(BA$6&gt;'Cover'!$C$37,AND(BA$6&gt;='Parameters'!$E$11,BA57&lt;BA50)),1,0)</x:f>
        <x:v>1</x:v>
      </x:c>
      <x:c r="BB60" s="22" t="n">
        <x:f>IF(AND(BB$6&gt;'Cover'!$C$37,AND(BB$6&gt;='Parameters'!$E$11,BB57&lt;BB50)),1,0)</x:f>
        <x:v>1</x:v>
      </x:c>
      <x:c r="BC60" s="22" t="n">
        <x:f>IF(AND(BC$6&gt;'Cover'!$C$37,AND(BC$6&gt;='Parameters'!$E$11,BC57&lt;BC50)),1,0)</x:f>
        <x:v>1</x:v>
      </x:c>
      <x:c r="BD60" s="22" t="n">
        <x:f>IF(AND(BD$6&gt;'Cover'!$C$37,AND(BD$6&gt;='Parameters'!$E$11,BD57&lt;BD50)),1,0)</x:f>
        <x:v>1</x:v>
      </x:c>
      <x:c r="BE60" s="22" t="n">
        <x:f>IF(AND(BE$6&gt;'Cover'!$C$37,AND(BE$6&gt;='Parameters'!$E$11,BE57&lt;BE50)),1,0)</x:f>
        <x:v>1</x:v>
      </x:c>
      <x:c r="BF60" s="22" t="n">
        <x:f>IF(AND(BF$6&gt;'Cover'!$C$37,AND(BF$6&gt;='Parameters'!$E$11,BF57&lt;BF50)),1,0)</x:f>
        <x:v>1</x:v>
      </x:c>
      <x:c r="BG60" s="22" t="n">
        <x:f>IF(AND(BG$6&gt;'Cover'!$C$37,AND(BG$6&gt;='Parameters'!$E$11,BG57&lt;BG50)),1,0)</x:f>
        <x:v>1</x:v>
      </x:c>
      <x:c r="BH60" s="22" t="n">
        <x:f>IF(AND(BH$6&gt;'Cover'!$C$37,AND(BH$6&gt;='Parameters'!$E$11,BH57&lt;BH50)),1,0)</x:f>
        <x:v>1</x:v>
      </x:c>
      <x:c r="BI60" s="22" t="n">
        <x:f>IF(AND(BI$6&gt;'Cover'!$C$37,AND(BI$6&gt;='Parameters'!$E$11,BI57&lt;BI50)),1,0)</x:f>
        <x:v>1</x:v>
      </x:c>
      <x:c r="BJ60" s="22" t="n">
        <x:f>IF(AND(BJ$6&gt;'Cover'!$C$37,AND(BJ$6&gt;='Parameters'!$E$11,BJ57&lt;BJ50)),1,0)</x:f>
        <x:v>1</x:v>
      </x:c>
      <x:c r="BK60" s="22" t="n">
        <x:f>IF(AND(BK$6&gt;'Cover'!$C$37,AND(BK$6&gt;='Parameters'!$E$11,BK57&lt;BK50)),1,0)</x:f>
        <x:v>1</x:v>
      </x:c>
      <x:c r="BL60" s="22" t="n">
        <x:f>IF(AND(BL$6&gt;'Cover'!$C$37,AND(BL$6&gt;='Parameters'!$E$11,BL57&lt;BL50)),1,0)</x:f>
        <x:v>1</x:v>
      </x:c>
      <x:c r="BM60" s="22" t="n">
        <x:f>IF(AND(BM$6&gt;'Cover'!$C$37,AND(BM$6&gt;='Parameters'!$E$11,BM57&lt;BM50)),1,0)</x:f>
        <x:v>1</x:v>
      </x:c>
      <x:c r="BN60" s="22" t="n">
        <x:f>IF(AND(BN$6&gt;'Cover'!$C$37,AND(BN$6&gt;='Parameters'!$E$11,BN57&lt;BN50)),1,0)</x:f>
        <x:v>1</x:v>
      </x:c>
      <x:c r="BO60" s="22" t="n">
        <x:f>IF(AND(BO$6&gt;'Cover'!$C$37,AND(BO$6&gt;='Parameters'!$E$11,BO57&lt;BO50)),1,0)</x:f>
        <x:v>1</x:v>
      </x:c>
    </x:row>
    <x:row r="61" ht="42" customHeight="1">
      <x:c r="A61" s="3" t="str">
        <x:v>ALT.EVENT_ANY</x:v>
      </x:c>
      <x:c r="B61" s="3" t="str">
        <x:v>Any funding-checkpoint breach / no future rounds</x:v>
      </x:c>
      <x:c r="C61" s="3" t="str">
        <x:v>flag</x:v>
      </x:c>
      <x:c r="D61" s="3" t="str">
        <x:v>MAX</x:v>
      </x:c>
      <x:c r="E61" s="6" t="n">
        <x:f>MAX(H61:BO61)</x:f>
        <x:v>1</x:v>
      </x:c>
      <x:c r="F61" s="3" t="str"/>
      <x:c r="G61" s="2"/>
      <x:c r="H61" s="22" t="n">
        <x:f>'D10_LE'!H147</x:f>
        <x:v>1</x:v>
      </x:c>
      <x:c r="I61" s="22" t="n">
        <x:f>'D10_LE'!I147</x:f>
        <x:v>0</x:v>
      </x:c>
      <x:c r="J61" s="22" t="n">
        <x:f>'D10_LE'!J147</x:f>
        <x:v>0</x:v>
      </x:c>
      <x:c r="K61" s="22" t="n">
        <x:f>'D10_LE'!K147</x:f>
        <x:v>0</x:v>
      </x:c>
      <x:c r="L61" s="22" t="n">
        <x:f>'D10_LE'!L147</x:f>
        <x:v>0</x:v>
      </x:c>
      <x:c r="M61" s="22" t="n">
        <x:f>'D10_LE'!M147</x:f>
        <x:v>1</x:v>
      </x:c>
      <x:c r="N61" s="22" t="n">
        <x:f>'D10_LE'!N147</x:f>
        <x:v>1</x:v>
      </x:c>
      <x:c r="O61" s="22" t="n">
        <x:f>'D10_LE'!O147</x:f>
        <x:v>1</x:v>
      </x:c>
      <x:c r="P61" s="22" t="n">
        <x:f>'D10_LE'!P147</x:f>
        <x:v>1</x:v>
      </x:c>
      <x:c r="Q61" s="22" t="n">
        <x:f>'D10_LE'!Q147</x:f>
        <x:v>1</x:v>
      </x:c>
      <x:c r="R61" s="22" t="n">
        <x:f>'D10_LE'!R147</x:f>
        <x:v>1</x:v>
      </x:c>
      <x:c r="S61" s="22" t="n">
        <x:f>'D10_LE'!S147</x:f>
        <x:v>1</x:v>
      </x:c>
      <x:c r="T61" s="22" t="n">
        <x:f>'D10_LE'!T147</x:f>
        <x:v>1</x:v>
      </x:c>
      <x:c r="U61" s="22" t="n">
        <x:f>'D10_LE'!U147</x:f>
        <x:v>1</x:v>
      </x:c>
      <x:c r="V61" s="22" t="n">
        <x:f>'D10_LE'!V147</x:f>
        <x:v>1</x:v>
      </x:c>
      <x:c r="W61" s="22" t="n">
        <x:f>'D10_LE'!W147</x:f>
        <x:v>1</x:v>
      </x:c>
      <x:c r="X61" s="22" t="n">
        <x:f>'D10_LE'!X147</x:f>
        <x:v>1</x:v>
      </x:c>
      <x:c r="Y61" s="22" t="n">
        <x:f>'D10_LE'!Y147</x:f>
        <x:v>1</x:v>
      </x:c>
      <x:c r="Z61" s="22" t="n">
        <x:f>'D10_LE'!Z147</x:f>
        <x:v>1</x:v>
      </x:c>
      <x:c r="AA61" s="22" t="n">
        <x:f>'D10_LE'!AA147</x:f>
        <x:v>1</x:v>
      </x:c>
      <x:c r="AB61" s="22" t="n">
        <x:f>'D10_LE'!AB147</x:f>
        <x:v>1</x:v>
      </x:c>
      <x:c r="AC61" s="22" t="n">
        <x:f>'D10_LE'!AC147</x:f>
        <x:v>1</x:v>
      </x:c>
      <x:c r="AD61" s="22" t="n">
        <x:f>'D10_LE'!AD147</x:f>
        <x:v>1</x:v>
      </x:c>
      <x:c r="AE61" s="22" t="n">
        <x:f>'D10_LE'!AE147</x:f>
        <x:v>1</x:v>
      </x:c>
      <x:c r="AF61" s="22" t="n">
        <x:f>'D10_LE'!AF147</x:f>
        <x:v>1</x:v>
      </x:c>
      <x:c r="AG61" s="22" t="n">
        <x:f>'D10_LE'!AG147</x:f>
        <x:v>1</x:v>
      </x:c>
      <x:c r="AH61" s="22" t="n">
        <x:f>'D10_LE'!AH147</x:f>
        <x:v>1</x:v>
      </x:c>
      <x:c r="AI61" s="22" t="n">
        <x:f>'D10_LE'!AI147</x:f>
        <x:v>1</x:v>
      </x:c>
      <x:c r="AJ61" s="22" t="n">
        <x:f>'D10_LE'!AJ147</x:f>
        <x:v>1</x:v>
      </x:c>
      <x:c r="AK61" s="22" t="n">
        <x:f>'D10_LE'!AK147</x:f>
        <x:v>1</x:v>
      </x:c>
      <x:c r="AL61" s="22" t="n">
        <x:f>'D10_LE'!AL147</x:f>
        <x:v>1</x:v>
      </x:c>
      <x:c r="AM61" s="22" t="n">
        <x:f>'D10_LE'!AM147</x:f>
        <x:v>1</x:v>
      </x:c>
      <x:c r="AN61" s="22" t="n">
        <x:f>'D10_LE'!AN147</x:f>
        <x:v>1</x:v>
      </x:c>
      <x:c r="AO61" s="22" t="n">
        <x:f>'D10_LE'!AO147</x:f>
        <x:v>1</x:v>
      </x:c>
      <x:c r="AP61" s="22" t="n">
        <x:f>'D10_LE'!AP147</x:f>
        <x:v>1</x:v>
      </x:c>
      <x:c r="AQ61" s="22" t="n">
        <x:f>'D10_LE'!AQ147</x:f>
        <x:v>1</x:v>
      </x:c>
      <x:c r="AR61" s="22" t="n">
        <x:f>'D10_LE'!AR147</x:f>
        <x:v>1</x:v>
      </x:c>
      <x:c r="AS61" s="22" t="n">
        <x:f>'D10_LE'!AS147</x:f>
        <x:v>1</x:v>
      </x:c>
      <x:c r="AT61" s="22" t="n">
        <x:f>'D10_LE'!AT147</x:f>
        <x:v>1</x:v>
      </x:c>
      <x:c r="AU61" s="22" t="n">
        <x:f>'D10_LE'!AU147</x:f>
        <x:v>1</x:v>
      </x:c>
      <x:c r="AV61" s="22" t="n">
        <x:f>'D10_LE'!AV147</x:f>
        <x:v>1</x:v>
      </x:c>
      <x:c r="AW61" s="22" t="n">
        <x:f>'D10_LE'!AW147</x:f>
        <x:v>1</x:v>
      </x:c>
      <x:c r="AX61" s="22" t="n">
        <x:f>'D10_LE'!AX147</x:f>
        <x:v>1</x:v>
      </x:c>
      <x:c r="AY61" s="22" t="n">
        <x:f>'D10_LE'!AY147</x:f>
        <x:v>1</x:v>
      </x:c>
      <x:c r="AZ61" s="22" t="n">
        <x:f>'D10_LE'!AZ147</x:f>
        <x:v>1</x:v>
      </x:c>
      <x:c r="BA61" s="22" t="n">
        <x:f>'D10_LE'!BA147</x:f>
        <x:v>1</x:v>
      </x:c>
      <x:c r="BB61" s="22" t="n">
        <x:f>'D10_LE'!BB147</x:f>
        <x:v>1</x:v>
      </x:c>
      <x:c r="BC61" s="22" t="n">
        <x:f>'D10_LE'!BC147</x:f>
        <x:v>1</x:v>
      </x:c>
      <x:c r="BD61" s="22" t="n">
        <x:f>'D10_LE'!BD147</x:f>
        <x:v>1</x:v>
      </x:c>
      <x:c r="BE61" s="22" t="n">
        <x:f>'D10_LE'!BE147</x:f>
        <x:v>1</x:v>
      </x:c>
      <x:c r="BF61" s="22" t="n">
        <x:f>'D10_LE'!BF147</x:f>
        <x:v>1</x:v>
      </x:c>
      <x:c r="BG61" s="22" t="n">
        <x:f>'D10_LE'!BG147</x:f>
        <x:v>1</x:v>
      </x:c>
      <x:c r="BH61" s="22" t="n">
        <x:f>'D10_LE'!BH147</x:f>
        <x:v>1</x:v>
      </x:c>
      <x:c r="BI61" s="22" t="n">
        <x:f>'D10_LE'!BI147</x:f>
        <x:v>1</x:v>
      </x:c>
      <x:c r="BJ61" s="22" t="n">
        <x:f>'D10_LE'!BJ147</x:f>
        <x:v>1</x:v>
      </x:c>
      <x:c r="BK61" s="22" t="n">
        <x:f>'D10_LE'!BK147</x:f>
        <x:v>1</x:v>
      </x:c>
      <x:c r="BL61" s="22" t="n">
        <x:f>'D10_LE'!BL147</x:f>
        <x:v>1</x:v>
      </x:c>
      <x:c r="BM61" s="22" t="n">
        <x:f>'D10_LE'!BM147</x:f>
        <x:v>1</x:v>
      </x:c>
      <x:c r="BN61" s="22" t="n">
        <x:f>'D10_LE'!BN147</x:f>
        <x:v>1</x:v>
      </x:c>
      <x:c r="BO61" s="22" t="n">
        <x:f>'D10_LE'!BO147</x:f>
        <x:v>1</x:v>
      </x:c>
    </x:row>
    <x:row r="62" ht="42" customHeight="1">
      <x:c r="A62" s="3" t="str">
        <x:v>ALT.HORIZON_LIMIT</x:v>
      </x:c>
      <x:c r="B62" s="3" t="str">
        <x:v>Buffer horizon limit / no future rounds</x:v>
      </x:c>
      <x:c r="C62" s="3" t="str">
        <x:v>flag</x:v>
      </x:c>
      <x:c r="D62" s="3" t="str">
        <x:v>MAX</x:v>
      </x:c>
      <x:c r="E62" s="6" t="n">
        <x:f>MAX(H62:BO62)</x:f>
        <x:v>1</x:v>
      </x:c>
      <x:c r="F62" s="3" t="str"/>
      <x:c r="G62" s="2"/>
      <x:c r="H62" s="22" t="n">
        <x:f>IF(H$6='Cover'!$C$34,1,0)</x:f>
        <x:v>0</x:v>
      </x:c>
      <x:c r="I62" s="22" t="n">
        <x:f>IF(I$6='Cover'!$C$34,1,0)</x:f>
        <x:v>0</x:v>
      </x:c>
      <x:c r="J62" s="22" t="n">
        <x:f>IF(J$6='Cover'!$C$34,1,0)</x:f>
        <x:v>0</x:v>
      </x:c>
      <x:c r="K62" s="22" t="n">
        <x:f>IF(K$6='Cover'!$C$34,1,0)</x:f>
        <x:v>0</x:v>
      </x:c>
      <x:c r="L62" s="22" t="n">
        <x:f>IF(L$6='Cover'!$C$34,1,0)</x:f>
        <x:v>0</x:v>
      </x:c>
      <x:c r="M62" s="22" t="n">
        <x:f>IF(M$6='Cover'!$C$34,1,0)</x:f>
        <x:v>0</x:v>
      </x:c>
      <x:c r="N62" s="22" t="n">
        <x:f>IF(N$6='Cover'!$C$34,1,0)</x:f>
        <x:v>0</x:v>
      </x:c>
      <x:c r="O62" s="22" t="n">
        <x:f>IF(O$6='Cover'!$C$34,1,0)</x:f>
        <x:v>0</x:v>
      </x:c>
      <x:c r="P62" s="22" t="n">
        <x:f>IF(P$6='Cover'!$C$34,1,0)</x:f>
        <x:v>0</x:v>
      </x:c>
      <x:c r="Q62" s="22" t="n">
        <x:f>IF(Q$6='Cover'!$C$34,1,0)</x:f>
        <x:v>0</x:v>
      </x:c>
      <x:c r="R62" s="22" t="n">
        <x:f>IF(R$6='Cover'!$C$34,1,0)</x:f>
        <x:v>0</x:v>
      </x:c>
      <x:c r="S62" s="22" t="n">
        <x:f>IF(S$6='Cover'!$C$34,1,0)</x:f>
        <x:v>0</x:v>
      </x:c>
      <x:c r="T62" s="22" t="n">
        <x:f>IF(T$6='Cover'!$C$34,1,0)</x:f>
        <x:v>0</x:v>
      </x:c>
      <x:c r="U62" s="22" t="n">
        <x:f>IF(U$6='Cover'!$C$34,1,0)</x:f>
        <x:v>0</x:v>
      </x:c>
      <x:c r="V62" s="22" t="n">
        <x:f>IF(V$6='Cover'!$C$34,1,0)</x:f>
        <x:v>0</x:v>
      </x:c>
      <x:c r="W62" s="22" t="n">
        <x:f>IF(W$6='Cover'!$C$34,1,0)</x:f>
        <x:v>0</x:v>
      </x:c>
      <x:c r="X62" s="22" t="n">
        <x:f>IF(X$6='Cover'!$C$34,1,0)</x:f>
        <x:v>0</x:v>
      </x:c>
      <x:c r="Y62" s="22" t="n">
        <x:f>IF(Y$6='Cover'!$C$34,1,0)</x:f>
        <x:v>0</x:v>
      </x:c>
      <x:c r="Z62" s="22" t="n">
        <x:f>IF(Z$6='Cover'!$C$34,1,0)</x:f>
        <x:v>0</x:v>
      </x:c>
      <x:c r="AA62" s="22" t="n">
        <x:f>IF(AA$6='Cover'!$C$34,1,0)</x:f>
        <x:v>0</x:v>
      </x:c>
      <x:c r="AB62" s="22" t="n">
        <x:f>IF(AB$6='Cover'!$C$34,1,0)</x:f>
        <x:v>0</x:v>
      </x:c>
      <x:c r="AC62" s="22" t="n">
        <x:f>IF(AC$6='Cover'!$C$34,1,0)</x:f>
        <x:v>0</x:v>
      </x:c>
      <x:c r="AD62" s="22" t="n">
        <x:f>IF(AD$6='Cover'!$C$34,1,0)</x:f>
        <x:v>0</x:v>
      </x:c>
      <x:c r="AE62" s="22" t="n">
        <x:f>IF(AE$6='Cover'!$C$34,1,0)</x:f>
        <x:v>0</x:v>
      </x:c>
      <x:c r="AF62" s="22" t="n">
        <x:f>IF(AF$6='Cover'!$C$34,1,0)</x:f>
        <x:v>0</x:v>
      </x:c>
      <x:c r="AG62" s="22" t="n">
        <x:f>IF(AG$6='Cover'!$C$34,1,0)</x:f>
        <x:v>0</x:v>
      </x:c>
      <x:c r="AH62" s="22" t="n">
        <x:f>IF(AH$6='Cover'!$C$34,1,0)</x:f>
        <x:v>0</x:v>
      </x:c>
      <x:c r="AI62" s="22" t="n">
        <x:f>IF(AI$6='Cover'!$C$34,1,0)</x:f>
        <x:v>0</x:v>
      </x:c>
      <x:c r="AJ62" s="22" t="n">
        <x:f>IF(AJ$6='Cover'!$C$34,1,0)</x:f>
        <x:v>0</x:v>
      </x:c>
      <x:c r="AK62" s="22" t="n">
        <x:f>IF(AK$6='Cover'!$C$34,1,0)</x:f>
        <x:v>0</x:v>
      </x:c>
      <x:c r="AL62" s="22" t="n">
        <x:f>IF(AL$6='Cover'!$C$34,1,0)</x:f>
        <x:v>0</x:v>
      </x:c>
      <x:c r="AM62" s="22" t="n">
        <x:f>IF(AM$6='Cover'!$C$34,1,0)</x:f>
        <x:v>0</x:v>
      </x:c>
      <x:c r="AN62" s="22" t="n">
        <x:f>IF(AN$6='Cover'!$C$34,1,0)</x:f>
        <x:v>0</x:v>
      </x:c>
      <x:c r="AO62" s="22" t="n">
        <x:f>IF(AO$6='Cover'!$C$34,1,0)</x:f>
        <x:v>0</x:v>
      </x:c>
      <x:c r="AP62" s="22" t="n">
        <x:f>IF(AP$6='Cover'!$C$34,1,0)</x:f>
        <x:v>0</x:v>
      </x:c>
      <x:c r="AQ62" s="22" t="n">
        <x:f>IF(AQ$6='Cover'!$C$34,1,0)</x:f>
        <x:v>0</x:v>
      </x:c>
      <x:c r="AR62" s="22" t="n">
        <x:f>IF(AR$6='Cover'!$C$34,1,0)</x:f>
        <x:v>0</x:v>
      </x:c>
      <x:c r="AS62" s="22" t="n">
        <x:f>IF(AS$6='Cover'!$C$34,1,0)</x:f>
        <x:v>0</x:v>
      </x:c>
      <x:c r="AT62" s="22" t="n">
        <x:f>IF(AT$6='Cover'!$C$34,1,0)</x:f>
        <x:v>0</x:v>
      </x:c>
      <x:c r="AU62" s="22" t="n">
        <x:f>IF(AU$6='Cover'!$C$34,1,0)</x:f>
        <x:v>0</x:v>
      </x:c>
      <x:c r="AV62" s="22" t="n">
        <x:f>IF(AV$6='Cover'!$C$34,1,0)</x:f>
        <x:v>0</x:v>
      </x:c>
      <x:c r="AW62" s="22" t="n">
        <x:f>IF(AW$6='Cover'!$C$34,1,0)</x:f>
        <x:v>0</x:v>
      </x:c>
      <x:c r="AX62" s="22" t="n">
        <x:f>IF(AX$6='Cover'!$C$34,1,0)</x:f>
        <x:v>0</x:v>
      </x:c>
      <x:c r="AY62" s="22" t="n">
        <x:f>IF(AY$6='Cover'!$C$34,1,0)</x:f>
        <x:v>0</x:v>
      </x:c>
      <x:c r="AZ62" s="22" t="n">
        <x:f>IF(AZ$6='Cover'!$C$34,1,0)</x:f>
        <x:v>0</x:v>
      </x:c>
      <x:c r="BA62" s="22" t="n">
        <x:f>IF(BA$6='Cover'!$C$34,1,0)</x:f>
        <x:v>0</x:v>
      </x:c>
      <x:c r="BB62" s="22" t="n">
        <x:f>IF(BB$6='Cover'!$C$34,1,0)</x:f>
        <x:v>0</x:v>
      </x:c>
      <x:c r="BC62" s="22" t="n">
        <x:f>IF(BC$6='Cover'!$C$34,1,0)</x:f>
        <x:v>0</x:v>
      </x:c>
      <x:c r="BD62" s="22" t="n">
        <x:f>IF(BD$6='Cover'!$C$34,1,0)</x:f>
        <x:v>0</x:v>
      </x:c>
      <x:c r="BE62" s="22" t="n">
        <x:f>IF(BE$6='Cover'!$C$34,1,0)</x:f>
        <x:v>0</x:v>
      </x:c>
      <x:c r="BF62" s="22" t="n">
        <x:f>IF(BF$6='Cover'!$C$34,1,0)</x:f>
        <x:v>0</x:v>
      </x:c>
      <x:c r="BG62" s="22" t="n">
        <x:f>IF(BG$6='Cover'!$C$34,1,0)</x:f>
        <x:v>0</x:v>
      </x:c>
      <x:c r="BH62" s="22" t="n">
        <x:f>IF(BH$6='Cover'!$C$34,1,0)</x:f>
        <x:v>0</x:v>
      </x:c>
      <x:c r="BI62" s="22" t="n">
        <x:f>IF(BI$6='Cover'!$C$34,1,0)</x:f>
        <x:v>0</x:v>
      </x:c>
      <x:c r="BJ62" s="22" t="n">
        <x:f>IF(BJ$6='Cover'!$C$34,1,0)</x:f>
        <x:v>0</x:v>
      </x:c>
      <x:c r="BK62" s="22" t="n">
        <x:f>IF(BK$6='Cover'!$C$34,1,0)</x:f>
        <x:v>0</x:v>
      </x:c>
      <x:c r="BL62" s="22" t="n">
        <x:f>IF(BL$6='Cover'!$C$34,1,0)</x:f>
        <x:v>0</x:v>
      </x:c>
      <x:c r="BM62" s="22" t="n">
        <x:f>IF(BM$6='Cover'!$C$34,1,0)</x:f>
        <x:v>0</x:v>
      </x:c>
      <x:c r="BN62" s="22" t="n">
        <x:f>IF(BN$6='Cover'!$C$34,1,0)</x:f>
        <x:v>0</x:v>
      </x:c>
      <x:c r="BO62" s="22" t="n">
        <x:f>IF(BO$6='Cover'!$C$34,1,0)</x:f>
        <x:v>1</x:v>
      </x:c>
    </x:row>
    <x:row r="63" ht="25" customHeight="1">
      <x:c r="A63" s="2"/>
      <x:c r="B63" s="2"/>
      <x:c r="C63" s="2"/>
      <x:c r="D63" s="2"/>
      <x:c r="E63" s="2"/>
      <x:c r="F63" s="2"/>
      <x:c r="G63" s="2"/>
      <x:c r="H63" s="2"/>
      <x:c r="I63" s="2"/>
      <x:c r="J63" s="2"/>
      <x:c r="K63" s="2"/>
      <x:c r="L63" s="2"/>
      <x:c r="M63" s="2"/>
      <x:c r="N63" s="2"/>
      <x:c r="O63" s="2"/>
      <x:c r="P63" s="2"/>
      <x:c r="Q63" s="2"/>
      <x:c r="R63" s="2"/>
      <x:c r="S63" s="2"/>
      <x:c r="T63" s="2"/>
      <x:c r="U63" s="2"/>
      <x:c r="V63" s="2"/>
      <x:c r="W63" s="2"/>
      <x:c r="X63" s="2"/>
      <x:c r="Y63" s="2"/>
      <x:c r="Z63" s="2"/>
      <x:c r="AA63" s="2"/>
      <x:c r="AB63" s="2"/>
      <x:c r="AC63" s="2"/>
      <x:c r="AD63" s="2"/>
      <x:c r="AE63" s="2"/>
      <x:c r="AF63" s="2"/>
      <x:c r="AG63" s="2"/>
      <x:c r="AH63" s="2"/>
      <x:c r="AI63" s="2"/>
      <x:c r="AJ63" s="2"/>
      <x:c r="AK63" s="2"/>
      <x:c r="AL63" s="2"/>
      <x:c r="AM63" s="2"/>
      <x:c r="AN63" s="2"/>
      <x:c r="AO63" s="2"/>
      <x:c r="AP63" s="2"/>
      <x:c r="AQ63" s="2"/>
      <x:c r="AR63" s="2"/>
      <x:c r="AS63" s="2"/>
      <x:c r="AT63" s="2"/>
      <x:c r="AU63" s="2"/>
      <x:c r="AV63" s="2"/>
      <x:c r="AW63" s="2"/>
      <x:c r="AX63" s="2"/>
      <x:c r="AY63" s="2"/>
      <x:c r="AZ63" s="2"/>
      <x:c r="BA63" s="2"/>
      <x:c r="BB63" s="2"/>
      <x:c r="BC63" s="2"/>
      <x:c r="BD63" s="2"/>
      <x:c r="BE63" s="2"/>
      <x:c r="BF63" s="2"/>
      <x:c r="BG63" s="2"/>
      <x:c r="BH63" s="2"/>
      <x:c r="BI63" s="2"/>
      <x:c r="BJ63" s="2"/>
      <x:c r="BK63" s="2"/>
      <x:c r="BL63" s="2"/>
      <x:c r="BM63" s="2"/>
      <x:c r="BN63" s="2"/>
      <x:c r="BO63" s="2"/>
    </x:row>
    <x:row r="64" ht="25" customHeight="1">
      <x:c r="A64" s="2"/>
      <x:c r="B64" s="2"/>
      <x:c r="C64" s="2"/>
      <x:c r="D64" s="2"/>
      <x:c r="E64" s="2"/>
      <x:c r="F64" s="2"/>
      <x:c r="G64" s="2"/>
      <x:c r="H64" s="2"/>
      <x:c r="I64" s="2"/>
      <x:c r="J64" s="2"/>
      <x:c r="K64" s="2"/>
      <x:c r="L64" s="2"/>
      <x:c r="M64" s="2"/>
      <x:c r="N64" s="2"/>
      <x:c r="O64" s="2"/>
      <x:c r="P64" s="2"/>
      <x:c r="Q64" s="2"/>
      <x:c r="R64" s="2"/>
      <x:c r="S64" s="2"/>
      <x:c r="T64" s="2"/>
      <x:c r="U64" s="2"/>
      <x:c r="V64" s="2"/>
      <x:c r="W64" s="2"/>
      <x:c r="X64" s="2"/>
      <x:c r="Y64" s="2"/>
      <x:c r="Z64" s="2"/>
      <x:c r="AA64" s="2"/>
      <x:c r="AB64" s="2"/>
      <x:c r="AC64" s="2"/>
      <x:c r="AD64" s="2"/>
      <x:c r="AE64" s="2"/>
      <x:c r="AF64" s="2"/>
      <x:c r="AG64" s="2"/>
      <x:c r="AH64" s="2"/>
      <x:c r="AI64" s="2"/>
      <x:c r="AJ64" s="2"/>
      <x:c r="AK64" s="2"/>
      <x:c r="AL64" s="2"/>
      <x:c r="AM64" s="2"/>
      <x:c r="AN64" s="2"/>
      <x:c r="AO64" s="2"/>
      <x:c r="AP64" s="2"/>
      <x:c r="AQ64" s="2"/>
      <x:c r="AR64" s="2"/>
      <x:c r="AS64" s="2"/>
      <x:c r="AT64" s="2"/>
      <x:c r="AU64" s="2"/>
      <x:c r="AV64" s="2"/>
      <x:c r="AW64" s="2"/>
      <x:c r="AX64" s="2"/>
      <x:c r="AY64" s="2"/>
      <x:c r="AZ64" s="2"/>
      <x:c r="BA64" s="2"/>
      <x:c r="BB64" s="2"/>
      <x:c r="BC64" s="2"/>
      <x:c r="BD64" s="2"/>
      <x:c r="BE64" s="2"/>
      <x:c r="BF64" s="2"/>
      <x:c r="BG64" s="2"/>
      <x:c r="BH64" s="2"/>
      <x:c r="BI64" s="2"/>
      <x:c r="BJ64" s="2"/>
      <x:c r="BK64" s="2"/>
      <x:c r="BL64" s="2"/>
      <x:c r="BM64" s="2"/>
      <x:c r="BN64" s="2"/>
      <x:c r="BO64" s="2"/>
    </x:row>
    <x:row r="65" ht="42" customHeight="1">
      <x:c r="A65" s="3" t="str">
        <x:v>TRAILING_ACTUAL</x:v>
      </x:c>
      <x:c r="B65" s="3" t="str">
        <x:v>Trailing actual net burn</x:v>
      </x:c>
      <x:c r="C65" s="3" t="str">
        <x:v>EUR/month</x:v>
      </x:c>
      <x:c r="D65" s="3" t="str">
        <x:v>NA</x:v>
      </x:c>
      <x:c r="E65" s="19" t="n">
        <x:f>0</x:f>
        <x:v>0</x:v>
      </x:c>
      <x:c r="F65" s="3" t="str">
        <x:v>Actual diagnostics stop at June; future slots 0/invalid.</x:v>
      </x:c>
      <x:c r="G65" s="2"/>
      <x:c r="H65" s="20" t="n">
        <x:f>SUM(H14:H14)/MIN(H$6,'Cover'!$C$36)</x:f>
        <x:v>20395.859999999997</x:v>
      </x:c>
      <x:c r="I65" s="20" t="n">
        <x:f>SUM(H14:I14)/MIN(I$6,'Cover'!$C$36)</x:f>
        <x:v>28988.15000000001</x:v>
      </x:c>
      <x:c r="J65" s="20" t="n">
        <x:f>SUM(H14:J14)/MIN(J$6,'Cover'!$C$36)</x:f>
        <x:v>37759.28333333335</x:v>
      </x:c>
      <x:c r="K65" s="20" t="n">
        <x:f>SUM(I14:K14)/MIN(K$6,'Cover'!$C$36)</x:f>
        <x:v>63148.95000000002</x:v>
      </x:c>
      <x:c r="L65" s="20" t="n">
        <x:f>SUM(J14:L14)/MIN(L$6,'Cover'!$C$36)</x:f>
        <x:v>82907.42000000003</x:v>
      </x:c>
      <x:c r="M65" s="20" t="n">
        <x:f>SUM(K14:M14)/MIN(M$6,'Cover'!$C$36)</x:f>
        <x:v>103790.57333333332</x:v>
      </x:c>
      <x:c r="N65" s="19" t="n">
        <x:f>0</x:f>
        <x:v>0</x:v>
      </x:c>
      <x:c r="O65" s="19" t="n">
        <x:f>0</x:f>
        <x:v>0</x:v>
      </x:c>
      <x:c r="P65" s="19" t="n">
        <x:f>0</x:f>
        <x:v>0</x:v>
      </x:c>
      <x:c r="Q65" s="19" t="n">
        <x:f>0</x:f>
        <x:v>0</x:v>
      </x:c>
      <x:c r="R65" s="19" t="n">
        <x:f>0</x:f>
        <x:v>0</x:v>
      </x:c>
      <x:c r="S65" s="19" t="n">
        <x:f>0</x:f>
        <x:v>0</x:v>
      </x:c>
      <x:c r="T65" s="19" t="n">
        <x:f>0</x:f>
        <x:v>0</x:v>
      </x:c>
      <x:c r="U65" s="19" t="n">
        <x:f>0</x:f>
        <x:v>0</x:v>
      </x:c>
      <x:c r="V65" s="19" t="n">
        <x:f>0</x:f>
        <x:v>0</x:v>
      </x:c>
      <x:c r="W65" s="19" t="n">
        <x:f>0</x:f>
        <x:v>0</x:v>
      </x:c>
      <x:c r="X65" s="19" t="n">
        <x:f>0</x:f>
        <x:v>0</x:v>
      </x:c>
      <x:c r="Y65" s="19" t="n">
        <x:f>0</x:f>
        <x:v>0</x:v>
      </x:c>
      <x:c r="Z65" s="19" t="n">
        <x:f>0</x:f>
        <x:v>0</x:v>
      </x:c>
      <x:c r="AA65" s="19" t="n">
        <x:f>0</x:f>
        <x:v>0</x:v>
      </x:c>
      <x:c r="AB65" s="19" t="n">
        <x:f>0</x:f>
        <x:v>0</x:v>
      </x:c>
      <x:c r="AC65" s="19" t="n">
        <x:f>0</x:f>
        <x:v>0</x:v>
      </x:c>
      <x:c r="AD65" s="19" t="n">
        <x:f>0</x:f>
        <x:v>0</x:v>
      </x:c>
      <x:c r="AE65" s="19" t="n">
        <x:f>0</x:f>
        <x:v>0</x:v>
      </x:c>
      <x:c r="AF65" s="19" t="n">
        <x:f>0</x:f>
        <x:v>0</x:v>
      </x:c>
      <x:c r="AG65" s="19" t="n">
        <x:f>0</x:f>
        <x:v>0</x:v>
      </x:c>
      <x:c r="AH65" s="19" t="n">
        <x:f>0</x:f>
        <x:v>0</x:v>
      </x:c>
      <x:c r="AI65" s="19" t="n">
        <x:f>0</x:f>
        <x:v>0</x:v>
      </x:c>
      <x:c r="AJ65" s="19" t="n">
        <x:f>0</x:f>
        <x:v>0</x:v>
      </x:c>
      <x:c r="AK65" s="19" t="n">
        <x:f>0</x:f>
        <x:v>0</x:v>
      </x:c>
      <x:c r="AL65" s="19" t="n">
        <x:f>0</x:f>
        <x:v>0</x:v>
      </x:c>
      <x:c r="AM65" s="19" t="n">
        <x:f>0</x:f>
        <x:v>0</x:v>
      </x:c>
      <x:c r="AN65" s="19" t="n">
        <x:f>0</x:f>
        <x:v>0</x:v>
      </x:c>
      <x:c r="AO65" s="19" t="n">
        <x:f>0</x:f>
        <x:v>0</x:v>
      </x:c>
      <x:c r="AP65" s="19" t="n">
        <x:f>0</x:f>
        <x:v>0</x:v>
      </x:c>
      <x:c r="AQ65" s="19" t="n">
        <x:f>0</x:f>
        <x:v>0</x:v>
      </x:c>
      <x:c r="AR65" s="19" t="n">
        <x:f>0</x:f>
        <x:v>0</x:v>
      </x:c>
      <x:c r="AS65" s="19" t="n">
        <x:f>0</x:f>
        <x:v>0</x:v>
      </x:c>
      <x:c r="AT65" s="19" t="n">
        <x:f>0</x:f>
        <x:v>0</x:v>
      </x:c>
      <x:c r="AU65" s="19" t="n">
        <x:f>0</x:f>
        <x:v>0</x:v>
      </x:c>
      <x:c r="AV65" s="19" t="n">
        <x:f>0</x:f>
        <x:v>0</x:v>
      </x:c>
      <x:c r="AW65" s="19" t="n">
        <x:f>0</x:f>
        <x:v>0</x:v>
      </x:c>
      <x:c r="AX65" s="19" t="n">
        <x:f>0</x:f>
        <x:v>0</x:v>
      </x:c>
      <x:c r="AY65" s="19" t="n">
        <x:f>0</x:f>
        <x:v>0</x:v>
      </x:c>
      <x:c r="AZ65" s="19" t="n">
        <x:f>0</x:f>
        <x:v>0</x:v>
      </x:c>
      <x:c r="BA65" s="19" t="n">
        <x:f>0</x:f>
        <x:v>0</x:v>
      </x:c>
      <x:c r="BB65" s="19" t="n">
        <x:f>0</x:f>
        <x:v>0</x:v>
      </x:c>
      <x:c r="BC65" s="19" t="n">
        <x:f>0</x:f>
        <x:v>0</x:v>
      </x:c>
      <x:c r="BD65" s="19" t="n">
        <x:f>0</x:f>
        <x:v>0</x:v>
      </x:c>
      <x:c r="BE65" s="19" t="n">
        <x:f>0</x:f>
        <x:v>0</x:v>
      </x:c>
      <x:c r="BF65" s="19" t="n">
        <x:f>0</x:f>
        <x:v>0</x:v>
      </x:c>
      <x:c r="BG65" s="19" t="n">
        <x:f>0</x:f>
        <x:v>0</x:v>
      </x:c>
      <x:c r="BH65" s="19" t="n">
        <x:f>0</x:f>
        <x:v>0</x:v>
      </x:c>
      <x:c r="BI65" s="19" t="n">
        <x:f>0</x:f>
        <x:v>0</x:v>
      </x:c>
      <x:c r="BJ65" s="19" t="n">
        <x:f>0</x:f>
        <x:v>0</x:v>
      </x:c>
      <x:c r="BK65" s="19" t="n">
        <x:f>0</x:f>
        <x:v>0</x:v>
      </x:c>
      <x:c r="BL65" s="19" t="n">
        <x:f>0</x:f>
        <x:v>0</x:v>
      </x:c>
      <x:c r="BM65" s="19" t="n">
        <x:f>0</x:f>
        <x:v>0</x:v>
      </x:c>
      <x:c r="BN65" s="19" t="n">
        <x:f>0</x:f>
        <x:v>0</x:v>
      </x:c>
      <x:c r="BO65" s="19" t="n">
        <x:f>0</x:f>
        <x:v>0</x:v>
      </x:c>
    </x:row>
    <x:row r="66" ht="42" customHeight="1">
      <x:c r="A66" s="3" t="str">
        <x:v>TRAILING_VALID</x:v>
      </x:c>
      <x:c r="B66" s="3" t="str">
        <x:v>Actual trailing coverage</x:v>
      </x:c>
      <x:c r="C66" s="3" t="str">
        <x:v>flag</x:v>
      </x:c>
      <x:c r="D66" s="3" t="str">
        <x:v>NA</x:v>
      </x:c>
      <x:c r="E66" s="6" t="n">
        <x:f>0</x:f>
        <x:v>0</x:v>
      </x:c>
      <x:c r="F66" s="3" t="str">
        <x:v>Actual diagnostics stop at June; future slots 0/invalid.</x:v>
      </x:c>
      <x:c r="G66" s="2"/>
      <x:c r="H66" s="6" t="n">
        <x:f>1</x:f>
        <x:v>1</x:v>
      </x:c>
      <x:c r="I66" s="6" t="n">
        <x:f>1</x:f>
        <x:v>1</x:v>
      </x:c>
      <x:c r="J66" s="6" t="n">
        <x:f>1</x:f>
        <x:v>1</x:v>
      </x:c>
      <x:c r="K66" s="6" t="n">
        <x:f>1</x:f>
        <x:v>1</x:v>
      </x:c>
      <x:c r="L66" s="6" t="n">
        <x:f>1</x:f>
        <x:v>1</x:v>
      </x:c>
      <x:c r="M66" s="6" t="n">
        <x:f>1</x:f>
        <x:v>1</x:v>
      </x:c>
      <x:c r="N66" s="6" t="n">
        <x:f>0</x:f>
        <x:v>0</x:v>
      </x:c>
      <x:c r="O66" s="6" t="n">
        <x:f>0</x:f>
        <x:v>0</x:v>
      </x:c>
      <x:c r="P66" s="6" t="n">
        <x:f>0</x:f>
        <x:v>0</x:v>
      </x:c>
      <x:c r="Q66" s="6" t="n">
        <x:f>0</x:f>
        <x:v>0</x:v>
      </x:c>
      <x:c r="R66" s="6" t="n">
        <x:f>0</x:f>
        <x:v>0</x:v>
      </x:c>
      <x:c r="S66" s="6" t="n">
        <x:f>0</x:f>
        <x:v>0</x:v>
      </x:c>
      <x:c r="T66" s="6" t="n">
        <x:f>0</x:f>
        <x:v>0</x:v>
      </x:c>
      <x:c r="U66" s="6" t="n">
        <x:f>0</x:f>
        <x:v>0</x:v>
      </x:c>
      <x:c r="V66" s="6" t="n">
        <x:f>0</x:f>
        <x:v>0</x:v>
      </x:c>
      <x:c r="W66" s="6" t="n">
        <x:f>0</x:f>
        <x:v>0</x:v>
      </x:c>
      <x:c r="X66" s="6" t="n">
        <x:f>0</x:f>
        <x:v>0</x:v>
      </x:c>
      <x:c r="Y66" s="6" t="n">
        <x:f>0</x:f>
        <x:v>0</x:v>
      </x:c>
      <x:c r="Z66" s="6" t="n">
        <x:f>0</x:f>
        <x:v>0</x:v>
      </x:c>
      <x:c r="AA66" s="6" t="n">
        <x:f>0</x:f>
        <x:v>0</x:v>
      </x:c>
      <x:c r="AB66" s="6" t="n">
        <x:f>0</x:f>
        <x:v>0</x:v>
      </x:c>
      <x:c r="AC66" s="6" t="n">
        <x:f>0</x:f>
        <x:v>0</x:v>
      </x:c>
      <x:c r="AD66" s="6" t="n">
        <x:f>0</x:f>
        <x:v>0</x:v>
      </x:c>
      <x:c r="AE66" s="6" t="n">
        <x:f>0</x:f>
        <x:v>0</x:v>
      </x:c>
      <x:c r="AF66" s="6" t="n">
        <x:f>0</x:f>
        <x:v>0</x:v>
      </x:c>
      <x:c r="AG66" s="6" t="n">
        <x:f>0</x:f>
        <x:v>0</x:v>
      </x:c>
      <x:c r="AH66" s="6" t="n">
        <x:f>0</x:f>
        <x:v>0</x:v>
      </x:c>
      <x:c r="AI66" s="6" t="n">
        <x:f>0</x:f>
        <x:v>0</x:v>
      </x:c>
      <x:c r="AJ66" s="6" t="n">
        <x:f>0</x:f>
        <x:v>0</x:v>
      </x:c>
      <x:c r="AK66" s="6" t="n">
        <x:f>0</x:f>
        <x:v>0</x:v>
      </x:c>
      <x:c r="AL66" s="6" t="n">
        <x:f>0</x:f>
        <x:v>0</x:v>
      </x:c>
      <x:c r="AM66" s="6" t="n">
        <x:f>0</x:f>
        <x:v>0</x:v>
      </x:c>
      <x:c r="AN66" s="6" t="n">
        <x:f>0</x:f>
        <x:v>0</x:v>
      </x:c>
      <x:c r="AO66" s="6" t="n">
        <x:f>0</x:f>
        <x:v>0</x:v>
      </x:c>
      <x:c r="AP66" s="6" t="n">
        <x:f>0</x:f>
        <x:v>0</x:v>
      </x:c>
      <x:c r="AQ66" s="6" t="n">
        <x:f>0</x:f>
        <x:v>0</x:v>
      </x:c>
      <x:c r="AR66" s="6" t="n">
        <x:f>0</x:f>
        <x:v>0</x:v>
      </x:c>
      <x:c r="AS66" s="6" t="n">
        <x:f>0</x:f>
        <x:v>0</x:v>
      </x:c>
      <x:c r="AT66" s="6" t="n">
        <x:f>0</x:f>
        <x:v>0</x:v>
      </x:c>
      <x:c r="AU66" s="6" t="n">
        <x:f>0</x:f>
        <x:v>0</x:v>
      </x:c>
      <x:c r="AV66" s="6" t="n">
        <x:f>0</x:f>
        <x:v>0</x:v>
      </x:c>
      <x:c r="AW66" s="6" t="n">
        <x:f>0</x:f>
        <x:v>0</x:v>
      </x:c>
      <x:c r="AX66" s="6" t="n">
        <x:f>0</x:f>
        <x:v>0</x:v>
      </x:c>
      <x:c r="AY66" s="6" t="n">
        <x:f>0</x:f>
        <x:v>0</x:v>
      </x:c>
      <x:c r="AZ66" s="6" t="n">
        <x:f>0</x:f>
        <x:v>0</x:v>
      </x:c>
      <x:c r="BA66" s="6" t="n">
        <x:f>0</x:f>
        <x:v>0</x:v>
      </x:c>
      <x:c r="BB66" s="6" t="n">
        <x:f>0</x:f>
        <x:v>0</x:v>
      </x:c>
      <x:c r="BC66" s="6" t="n">
        <x:f>0</x:f>
        <x:v>0</x:v>
      </x:c>
      <x:c r="BD66" s="6" t="n">
        <x:f>0</x:f>
        <x:v>0</x:v>
      </x:c>
      <x:c r="BE66" s="6" t="n">
        <x:f>0</x:f>
        <x:v>0</x:v>
      </x:c>
      <x:c r="BF66" s="6" t="n">
        <x:f>0</x:f>
        <x:v>0</x:v>
      </x:c>
      <x:c r="BG66" s="6" t="n">
        <x:f>0</x:f>
        <x:v>0</x:v>
      </x:c>
      <x:c r="BH66" s="6" t="n">
        <x:f>0</x:f>
        <x:v>0</x:v>
      </x:c>
      <x:c r="BI66" s="6" t="n">
        <x:f>0</x:f>
        <x:v>0</x:v>
      </x:c>
      <x:c r="BJ66" s="6" t="n">
        <x:f>0</x:f>
        <x:v>0</x:v>
      </x:c>
      <x:c r="BK66" s="6" t="n">
        <x:f>0</x:f>
        <x:v>0</x:v>
      </x:c>
      <x:c r="BL66" s="6" t="n">
        <x:f>0</x:f>
        <x:v>0</x:v>
      </x:c>
      <x:c r="BM66" s="6" t="n">
        <x:f>0</x:f>
        <x:v>0</x:v>
      </x:c>
      <x:c r="BN66" s="6" t="n">
        <x:f>0</x:f>
        <x:v>0</x:v>
      </x:c>
      <x:c r="BO66" s="6" t="n">
        <x:f>0</x:f>
        <x:v>0</x:v>
      </x:c>
    </x:row>
    <x:row r="67" ht="42" customHeight="1">
      <x:c r="A67" s="3" t="str">
        <x:v>MRR</x:v>
      </x:c>
      <x:c r="B67" s="3" t="str">
        <x:v>R1 + R7 recurring MRR</x:v>
      </x:c>
      <x:c r="C67" s="3" t="str">
        <x:v>EUR/month</x:v>
      </x:c>
      <x:c r="D67" s="3" t="str">
        <x:v>END</x:v>
      </x:c>
      <x:c r="E67" s="19" t="n">
        <x:f>BO67</x:f>
        <x:v>267406.28062445216</x:v>
      </x:c>
      <x:c r="F67" s="3" t="str"/>
      <x:c r="G67" s="2"/>
      <x:c r="H67" s="20" t="n">
        <x:f>'D10_LE'!H299</x:f>
        <x:v>0</x:v>
      </x:c>
      <x:c r="I67" s="20" t="n">
        <x:f>'D10_LE'!I299</x:f>
        <x:v>0</x:v>
      </x:c>
      <x:c r="J67" s="20" t="n">
        <x:f>'D10_LE'!J299</x:f>
        <x:v>0</x:v>
      </x:c>
      <x:c r="K67" s="20" t="n">
        <x:f>'D10_LE'!K299</x:f>
        <x:v>0</x:v>
      </x:c>
      <x:c r="L67" s="20" t="n">
        <x:f>'D10_LE'!L299</x:f>
        <x:v>0</x:v>
      </x:c>
      <x:c r="M67" s="20" t="n">
        <x:f>'D10_LE'!M299</x:f>
        <x:v>0</x:v>
      </x:c>
      <x:c r="N67" s="20" t="n">
        <x:f>'D10_LE'!N299</x:f>
        <x:v>0</x:v>
      </x:c>
      <x:c r="O67" s="20" t="n">
        <x:f>'D10_LE'!O299</x:f>
        <x:v>0</x:v>
      </x:c>
      <x:c r="P67" s="20" t="n">
        <x:f>'D10_LE'!P299</x:f>
        <x:v>0</x:v>
      </x:c>
      <x:c r="Q67" s="20" t="n">
        <x:f>'D10_LE'!Q299</x:f>
        <x:v>1070.0495742857142</x:v>
      </x:c>
      <x:c r="R67" s="20" t="n">
        <x:f>'D10_LE'!R299</x:f>
        <x:v>1963.150451806689</x:v>
      </x:c>
      <x:c r="S67" s="20" t="n">
        <x:f>'D10_LE'!S299</x:f>
        <x:v>2847.685996263986</x:v>
      </x:c>
      <x:c r="T67" s="20" t="n">
        <x:f>'D10_LE'!T299</x:f>
        <x:v>4257.056639622262</x:v>
      </x:c>
      <x:c r="U67" s="20" t="n">
        <x:f>'D10_LE'!U299</x:f>
        <x:v>5719.747450516242</x:v>
      </x:c>
      <x:c r="V67" s="20" t="n">
        <x:f>'D10_LE'!V299</x:f>
        <x:v>7196.346795838463</x:v>
      </x:c>
      <x:c r="W67" s="20" t="n">
        <x:f>'D10_LE'!W299</x:f>
        <x:v>8681.04849985172</x:v>
      </x:c>
      <x:c r="X67" s="20" t="n">
        <x:f>'D10_LE'!X299</x:f>
        <x:v>10170.35443089376</x:v>
      </x:c>
      <x:c r="Y67" s="20" t="n">
        <x:f>'D10_LE'!Y299</x:f>
        <x:v>11662.705361075017</x:v>
      </x:c>
      <x:c r="Z67" s="20" t="n">
        <x:f>'D10_LE'!Z299</x:f>
        <x:v>13157.025169326362</x:v>
      </x:c>
      <x:c r="AA67" s="20" t="n">
        <x:f>'D10_LE'!AA299</x:f>
        <x:v>14653.477916078848</x:v>
      </x:c>
      <x:c r="AB67" s="20" t="n">
        <x:f>'D10_LE'!AB299</x:f>
        <x:v>16152.141471461056</x:v>
      </x:c>
      <x:c r="AC67" s="20" t="n">
        <x:f>'D10_LE'!AC299</x:f>
        <x:v>17484.02652180088</x:v>
      </x:c>
      <x:c r="AD67" s="20" t="n">
        <x:f>'D10_LE'!AD299</x:f>
        <x:v>18836.74697305876</x:v>
      </x:c>
      <x:c r="AE67" s="20" t="n">
        <x:f>'D10_LE'!AE299</x:f>
        <x:v>20186.842316646547</x:v>
      </x:c>
      <x:c r="AF67" s="20" t="n">
        <x:f>'D10_LE'!AF299</x:f>
        <x:v>24949.984753182478</x:v>
      </x:c>
      <x:c r="AG67" s="20" t="n">
        <x:f>'D10_LE'!AG299</x:f>
        <x:v>29700.387105411493</x:v>
      </x:c>
      <x:c r="AH67" s="20" t="n">
        <x:f>'D10_LE'!AH299</x:f>
        <x:v>34471.644829789206</x:v>
      </x:c>
      <x:c r="AI67" s="20" t="n">
        <x:f>'D10_LE'!AI299</x:f>
        <x:v>39251.56023015789</x:v>
      </x:c>
      <x:c r="AJ67" s="20" t="n">
        <x:f>'D10_LE'!AJ299</x:f>
        <x:v>44036.16579358889</x:v>
      </x:c>
      <x:c r="AK67" s="20" t="n">
        <x:f>'D10_LE'!AK299</x:f>
        <x:v>48824.72698053293</x:v>
      </x:c>
      <x:c r="AL67" s="20" t="n">
        <x:f>'D10_LE'!AL299</x:f>
        <x:v>53617.45833363314</x:v>
      </x:c>
      <x:c r="AM67" s="20" t="n">
        <x:f>'D10_LE'!AM299</x:f>
        <x:v>58414.98880727241</x:v>
      </x:c>
      <x:c r="AN67" s="20" t="n">
        <x:f>'D10_LE'!AN299</x:f>
        <x:v>63218.13846194371</x:v>
      </x:c>
      <x:c r="AO67" s="20" t="n">
        <x:f>'D10_LE'!AO299</x:f>
        <x:v>67968.29975631324</x:v>
      </x:c>
      <x:c r="AP67" s="20" t="n">
        <x:f>'D10_LE'!AP299</x:f>
        <x:v>72731.73084965712</x:v>
      </x:c>
      <x:c r="AQ67" s="20" t="n">
        <x:f>'D10_LE'!AQ299</x:f>
        <x:v>77500.9114522835</x:v>
      </x:c>
      <x:c r="AR67" s="20" t="n">
        <x:f>'D10_LE'!AR299</x:f>
        <x:v>84923.8603275343</x:v>
      </x:c>
      <x:c r="AS67" s="20" t="n">
        <x:f>'D10_LE'!AS299</x:f>
        <x:v>92293.9126722756</x:v>
      </x:c>
      <x:c r="AT67" s="20" t="n">
        <x:f>'D10_LE'!AT299</x:f>
        <x:v>99625.91058757831</x:v>
      </x:c>
      <x:c r="AU67" s="20" t="n">
        <x:f>'D10_LE'!AU299</x:f>
        <x:v>106917.28052598135</x:v>
      </x:c>
      <x:c r="AV67" s="20" t="n">
        <x:f>'D10_LE'!AV299</x:f>
        <x:v>114168.65234475085</x:v>
      </x:c>
      <x:c r="AW67" s="20" t="n">
        <x:f>'D10_LE'!AW299</x:f>
        <x:v>121381.93677671839</x:v>
      </x:c>
      <x:c r="AX67" s="20" t="n">
        <x:f>'D10_LE'!AX299</x:f>
        <x:v>128559.32936256749</x:v>
      </x:c>
      <x:c r="AY67" s="20" t="n">
        <x:f>'D10_LE'!AY299</x:f>
        <x:v>135703.1312904232</x:v>
      </x:c>
      <x:c r="AZ67" s="20" t="n">
        <x:f>'D10_LE'!AZ299</x:f>
        <x:v>142815.62317698638</x:v>
      </x:c>
      <x:c r="BA67" s="20" t="n">
        <x:f>'D10_LE'!BA299</x:f>
        <x:v>149878.19101275926</x:v>
      </x:c>
      <x:c r="BB67" s="20" t="n">
        <x:f>'D10_LE'!BB299</x:f>
        <x:v>156915.97420800116</x:v>
      </x:c>
      <x:c r="BC67" s="20" t="n">
        <x:f>'D10_LE'!BC299</x:f>
        <x:v>163928.21578633258</x:v>
      </x:c>
      <x:c r="BD67" s="20" t="n">
        <x:f>'D10_LE'!BD299</x:f>
        <x:v>172936.94501496985</x:v>
      </x:c>
      <x:c r="BE67" s="20" t="n">
        <x:f>'D10_LE'!BE299</x:f>
        <x:v>181866.8443105244</x:v>
      </x:c>
      <x:c r="BF67" s="20" t="n">
        <x:f>'D10_LE'!BF299</x:f>
        <x:v>190718.00855981206</x:v>
      </x:c>
      <x:c r="BG67" s="20" t="n">
        <x:f>'D10_LE'!BG299</x:f>
        <x:v>199495.27578338142</x:v>
      </x:c>
      <x:c r="BH67" s="20" t="n">
        <x:f>'D10_LE'!BH299</x:f>
        <x:v>208202.2212003832</x:v>
      </x:c>
      <x:c r="BI67" s="20" t="n">
        <x:f>'D10_LE'!BI299</x:f>
        <x:v>216842.0694904981</x:v>
      </x:c>
      <x:c r="BJ67" s="20" t="n">
        <x:f>'D10_LE'!BJ299</x:f>
        <x:v>225417.77253684384</x:v>
      </x:c>
      <x:c r="BK67" s="20" t="n">
        <x:f>'D10_LE'!BK299</x:f>
        <x:v>233932.1330712285</x:v>
      </x:c>
      <x:c r="BL67" s="20" t="n">
        <x:f>'D10_LE'!BL299</x:f>
        <x:v>242387.80078573874</x:v>
      </x:c>
      <x:c r="BM67" s="20" t="n">
        <x:f>'D10_LE'!BM299</x:f>
        <x:v>250780.06729039596</x:v>
      </x:c>
      <x:c r="BN67" s="20" t="n">
        <x:f>'D10_LE'!BN299</x:f>
        <x:v>259119.1765472799</x:v>
      </x:c>
      <x:c r="BO67" s="20" t="n">
        <x:f>'D10_LE'!BO299</x:f>
        <x:v>267406.28062445216</x:v>
      </x:c>
    </x:row>
    <x:row r="68" ht="42" customHeight="1">
      <x:c r="A68" s="3" t="str">
        <x:v>NEW_ARR</x:v>
      </x:c>
      <x:c r="B68" s="3" t="str">
        <x:v>Signed net new recurring ARR</x:v>
      </x:c>
      <x:c r="C68" s="3" t="str">
        <x:v>EUR</x:v>
      </x:c>
      <x:c r="D68" s="3" t="str">
        <x:v>SUM</x:v>
      </x:c>
      <x:c r="E68" s="19" t="n">
        <x:f>SUM(H68:BO68)</x:f>
        <x:v>3208875.3674934255</x:v>
      </x:c>
      <x:c r="F68" s="3" t="str"/>
      <x:c r="G68" s="2"/>
      <x:c r="H68" s="19" t="n">
        <x:f>12*(H67)</x:f>
        <x:v>0</x:v>
      </x:c>
      <x:c r="I68" s="19" t="n">
        <x:f>12*(I67-H67)</x:f>
        <x:v>0</x:v>
      </x:c>
      <x:c r="J68" s="19" t="n">
        <x:f>12*(J67-I67)</x:f>
        <x:v>0</x:v>
      </x:c>
      <x:c r="K68" s="19" t="n">
        <x:f>12*(K67-J67)</x:f>
        <x:v>0</x:v>
      </x:c>
      <x:c r="L68" s="19" t="n">
        <x:f>12*(L67-K67)</x:f>
        <x:v>0</x:v>
      </x:c>
      <x:c r="M68" s="19" t="n">
        <x:f>12*(M67-L67)</x:f>
        <x:v>0</x:v>
      </x:c>
      <x:c r="N68" s="19" t="n">
        <x:f>12*(N67-M67)</x:f>
        <x:v>0</x:v>
      </x:c>
      <x:c r="O68" s="19" t="n">
        <x:f>12*(O67-N67)</x:f>
        <x:v>0</x:v>
      </x:c>
      <x:c r="P68" s="19" t="n">
        <x:f>12*(P67-O67)</x:f>
        <x:v>0</x:v>
      </x:c>
      <x:c r="Q68" s="19" t="n">
        <x:f>12*(Q67-P67)</x:f>
        <x:v>12840.594891428571</x:v>
      </x:c>
      <x:c r="R68" s="19" t="n">
        <x:f>12*(R67-Q67)</x:f>
        <x:v>10717.210530251697</x:v>
      </x:c>
      <x:c r="S68" s="19" t="n">
        <x:f>12*(S67-R67)</x:f>
        <x:v>10614.426533487564</x:v>
      </x:c>
      <x:c r="T68" s="19" t="n">
        <x:f>12*(T67-S67)</x:f>
        <x:v>16912.447720299315</x:v>
      </x:c>
      <x:c r="U68" s="19" t="n">
        <x:f>12*(U67-T67)</x:f>
        <x:v>17552.289730727756</x:v>
      </x:c>
      <x:c r="V68" s="19" t="n">
        <x:f>12*(V67-U67)</x:f>
        <x:v>17719.19214386665</x:v>
      </x:c>
      <x:c r="W68" s="19" t="n">
        <x:f>12*(W67-V67)</x:f>
        <x:v>17816.420448159093</x:v>
      </x:c>
      <x:c r="X68" s="19" t="n">
        <x:f>12*(X67-W67)</x:f>
        <x:v>17871.671172504473</x:v>
      </x:c>
      <x:c r="Y68" s="19" t="n">
        <x:f>12*(Y67-X67)</x:f>
        <x:v>17908.21116217509</x:v>
      </x:c>
      <x:c r="Z68" s="19" t="n">
        <x:f>12*(Z67-Y67)</x:f>
        <x:v>17931.837699016134</x:v>
      </x:c>
      <x:c r="AA68" s="19" t="n">
        <x:f>12*(AA67-Z67)</x:f>
        <x:v>17957.43296102983</x:v>
      </x:c>
      <x:c r="AB68" s="19" t="n">
        <x:f>12*(AB67-AA67)</x:f>
        <x:v>17983.962664586506</x:v>
      </x:c>
      <x:c r="AC68" s="19" t="n">
        <x:f>12*(AC67-AB67)</x:f>
        <x:v>15982.62060407787</x:v>
      </x:c>
      <x:c r="AD68" s="19" t="n">
        <x:f>12*(AD67-AC67)</x:f>
        <x:v>16232.645415094594</x:v>
      </x:c>
      <x:c r="AE68" s="19" t="n">
        <x:f>12*(AE67-AD67)</x:f>
        <x:v>16201.144123053426</x:v>
      </x:c>
      <x:c r="AF68" s="19" t="n">
        <x:f>12*(AF67-AE67)</x:f>
        <x:v>57157.70923843117</x:v>
      </x:c>
      <x:c r="AG68" s="19" t="n">
        <x:f>12*(AG67-AF67)</x:f>
        <x:v>57004.828226748185</x:v>
      </x:c>
      <x:c r="AH68" s="19" t="n">
        <x:f>12*(AH67-AG67)</x:f>
        <x:v>57255.09269253255</x:v>
      </x:c>
      <x:c r="AI68" s="19" t="n">
        <x:f>12*(AI67-AH67)</x:f>
        <x:v>57358.984804424224</x:v>
      </x:c>
      <x:c r="AJ68" s="19" t="n">
        <x:f>12*(AJ67-AI67)</x:f>
        <x:v>57415.26676117195</x:v>
      </x:c>
      <x:c r="AK68" s="19" t="n">
        <x:f>12*(AK67-AJ67)</x:f>
        <x:v>57462.73424332848</x:v>
      </x:c>
      <x:c r="AL68" s="19" t="n">
        <x:f>12*(AL67-AK67)</x:f>
        <x:v>57512.776237202575</x:v>
      </x:c>
      <x:c r="AM68" s="19" t="n">
        <x:f>12*(AM67-AL67)</x:f>
        <x:v>57570.36568367126</x:v>
      </x:c>
      <x:c r="AN68" s="19" t="n">
        <x:f>12*(AN67-AM67)</x:f>
        <x:v>57637.79585605554</x:v>
      </x:c>
      <x:c r="AO68" s="19" t="n">
        <x:f>12*(AO67-AN67)</x:f>
        <x:v>57001.93553243435</x:v>
      </x:c>
      <x:c r="AP68" s="19" t="n">
        <x:f>12*(AP67-AO67)</x:f>
        <x:v>57161.173120126594</x:v>
      </x:c>
      <x:c r="AQ68" s="19" t="n">
        <x:f>12*(AQ67-AP67)</x:f>
        <x:v>57230.16723151656</x:v>
      </x:c>
      <x:c r="AR68" s="19" t="n">
        <x:f>12*(AR67-AQ67)</x:f>
        <x:v>89075.38650300965</x:v>
      </x:c>
      <x:c r="AS68" s="19" t="n">
        <x:f>12*(AS67-AR67)</x:f>
        <x:v>88440.6281368956</x:v>
      </x:c>
      <x:c r="AT68" s="19" t="n">
        <x:f>12*(AT67-AS67)</x:f>
        <x:v>87983.9749836325</x:v>
      </x:c>
      <x:c r="AU68" s="19" t="n">
        <x:f>12*(AU67-AT67)</x:f>
        <x:v>87496.4392608364</x:v>
      </x:c>
      <x:c r="AV68" s="19" t="n">
        <x:f>12*(AV67-AU67)</x:f>
        <x:v>87016.46182523406</x:v>
      </x:c>
      <x:c r="AW68" s="19" t="n">
        <x:f>12*(AW67-AV67)</x:f>
        <x:v>86559.41318361042</x:v>
      </x:c>
      <x:c r="AX68" s="19" t="n">
        <x:f>12*(AX67-AW67)</x:f>
        <x:v>86128.71103018918</x:v>
      </x:c>
      <x:c r="AY68" s="19" t="n">
        <x:f>12*(AY67-AX67)</x:f>
        <x:v>85725.62313426845</x:v>
      </x:c>
      <x:c r="AZ68" s="19" t="n">
        <x:f>12*(AZ67-AY67)</x:f>
        <x:v>85349.9026387583</x:v>
      </x:c>
      <x:c r="BA68" s="19" t="n">
        <x:f>12*(BA67-AZ67)</x:f>
        <x:v>84750.81402927451</x:v>
      </x:c>
      <x:c r="BB68" s="19" t="n">
        <x:f>12*(BB67-BA67)</x:f>
        <x:v>84453.39834290289</x:v>
      </x:c>
      <x:c r="BC68" s="19" t="n">
        <x:f>12*(BC67-BB67)</x:f>
        <x:v>84146.89893997705</x:v>
      </x:c>
      <x:c r="BD68" s="19" t="n">
        <x:f>12*(BD67-BC67)</x:f>
        <x:v>108104.75074364722</x:v>
      </x:c>
      <x:c r="BE68" s="19" t="n">
        <x:f>12*(BE67-BD67)</x:f>
        <x:v>107158.79154665465</x:v>
      </x:c>
      <x:c r="BF68" s="19" t="n">
        <x:f>12*(BF67-BE67)</x:f>
        <x:v>106213.97099145188</x:v>
      </x:c>
      <x:c r="BG68" s="19" t="n">
        <x:f>12*(BG67-BF67)</x:f>
        <x:v>105327.20668283233</x:v>
      </x:c>
      <x:c r="BH68" s="19" t="n">
        <x:f>12*(BH67-BG67)</x:f>
        <x:v>104483.34500402142</x:v>
      </x:c>
      <x:c r="BI68" s="19" t="n">
        <x:f>12*(BI67-BH67)</x:f>
        <x:v>103678.17948137876</x:v>
      </x:c>
      <x:c r="BJ68" s="19" t="n">
        <x:f>12*(BJ67-BI67)</x:f>
        <x:v>102908.43655614881</x:v>
      </x:c>
      <x:c r="BK68" s="19" t="n">
        <x:f>12*(BK67-BJ67)</x:f>
        <x:v>102172.32641261606</x:v>
      </x:c>
      <x:c r="BL68" s="19" t="n">
        <x:f>12*(BL67-BK67)</x:f>
        <x:v>101468.01257412275</x:v>
      </x:c>
      <x:c r="BM68" s="19" t="n">
        <x:f>12*(BM67-BL67)</x:f>
        <x:v>100707.19805588666</x:v>
      </x:c>
      <x:c r="BN68" s="19" t="n">
        <x:f>12*(BN67-BM67)</x:f>
        <x:v>100069.31108260725</x:v>
      </x:c>
      <x:c r="BO68" s="19" t="n">
        <x:f>12*(BO67-BN67)</x:f>
        <x:v>99445.24892606714</x:v>
      </x:c>
    </x:row>
    <x:row r="69" ht="42" customHeight="1">
      <x:c r="A69" s="3" t="str">
        <x:v>MULTIPLE</x:v>
      </x:c>
      <x:c r="B69" s="3" t="str">
        <x:v>Burn multiple, numeric</x:v>
      </x:c>
      <x:c r="C69" s="3" t="str">
        <x:v>ratio</x:v>
      </x:c>
      <x:c r="D69" s="3" t="str">
        <x:v>RATIO</x:v>
      </x:c>
      <x:c r="E69" s="19" t="n">
        <x:f>IF(SUM(H68:BO68)&gt;0,SUM(H14:BO14)/SUM(H68:BO68),0)</x:f>
        <x:v>3.2132448896006336</x:v>
      </x:c>
      <x:c r="F69" s="3" t="str">
        <x:v>Net burn / signed net new annualised R1 + R7 revenue; n/m if denominator is nonpositive.</x:v>
      </x:c>
      <x:c r="G69" s="2"/>
      <x:c r="H69" s="19" t="n">
        <x:f>IF(H70=1,H14/H68,0)</x:f>
        <x:v>0</x:v>
      </x:c>
      <x:c r="I69" s="19" t="n">
        <x:f>IF(I70=1,I14/I68,0)</x:f>
        <x:v>0</x:v>
      </x:c>
      <x:c r="J69" s="19" t="n">
        <x:f>IF(J70=1,J14/J68,0)</x:f>
        <x:v>0</x:v>
      </x:c>
      <x:c r="K69" s="19" t="n">
        <x:f>IF(K70=1,K14/K68,0)</x:f>
        <x:v>0</x:v>
      </x:c>
      <x:c r="L69" s="19" t="n">
        <x:f>IF(L70=1,L14/L68,0)</x:f>
        <x:v>0</x:v>
      </x:c>
      <x:c r="M69" s="19" t="n">
        <x:f>IF(M70=1,M14/M68,0)</x:f>
        <x:v>0</x:v>
      </x:c>
      <x:c r="N69" s="19" t="n">
        <x:f>IF(N70=1,N14/N68,0)</x:f>
        <x:v>0</x:v>
      </x:c>
      <x:c r="O69" s="19" t="n">
        <x:f>IF(O70=1,O14/O68,0)</x:f>
        <x:v>0</x:v>
      </x:c>
      <x:c r="P69" s="19" t="n">
        <x:f>IF(P70=1,P14/P68,0)</x:f>
        <x:v>0</x:v>
      </x:c>
      <x:c r="Q69" s="19" t="n">
        <x:f>IF(Q70=1,Q14/Q68,0)</x:f>
        <x:v>12.210119724058229</x:v>
      </x:c>
      <x:c r="R69" s="19" t="n">
        <x:f>IF(R70=1,R14/R68,0)</x:f>
        <x:v>18.495412695439832</x:v>
      </x:c>
      <x:c r="S69" s="19" t="n">
        <x:f>IF(S70=1,S14/S68,0)</x:f>
        <x:v>18.21658561117279</x:v>
      </x:c>
      <x:c r="T69" s="19" t="n">
        <x:f>IF(T70=1,T14/T68,0)</x:f>
        <x:v>13.426252399228536</x:v>
      </x:c>
      <x:c r="U69" s="19" t="n">
        <x:f>IF(U70=1,U14/U68,0)</x:f>
        <x:v>14.353075083045912</x:v>
      </x:c>
      <x:c r="V69" s="19" t="n">
        <x:f>IF(V70=1,V14/V68,0)</x:f>
        <x:v>13.990512966164687</x:v>
      </x:c>
      <x:c r="W69" s="19" t="n">
        <x:f>IF(W70=1,W14/W68,0)</x:f>
        <x:v>13.495708464650807</x:v>
      </x:c>
      <x:c r="X69" s="19" t="n">
        <x:f>IF(X70=1,X14/X68,0)</x:f>
        <x:v>13.378649350768747</x:v>
      </x:c>
      <x:c r="Y69" s="19" t="n">
        <x:f>IF(Y70=1,Y14/Y68,0)</x:f>
        <x:v>13.25271740929899</x:v>
      </x:c>
      <x:c r="Z69" s="19" t="n">
        <x:f>IF(Z70=1,Z14/Z68,0)</x:f>
        <x:v>14.26843263947252</x:v>
      </x:c>
      <x:c r="AA69" s="19" t="n">
        <x:f>IF(AA70=1,AA14/AA68,0)</x:f>
        <x:v>13.005676951860954</x:v>
      </x:c>
      <x:c r="AB69" s="19" t="n">
        <x:f>IF(AB70=1,AB14/AB68,0)</x:f>
        <x:v>13.186242037249414</x:v>
      </x:c>
      <x:c r="AC69" s="19" t="n">
        <x:f>IF(AC70=1,AC14/AC68,0)</x:f>
        <x:v>14.776755341486506</x:v>
      </x:c>
      <x:c r="AD69" s="19" t="n">
        <x:f>IF(AD70=1,AD14/AD68,0)</x:f>
        <x:v>14.31863383269094</x:v>
      </x:c>
      <x:c r="AE69" s="19" t="n">
        <x:f>IF(AE70=1,AE14/AE68,0)</x:f>
        <x:v>14.672973852555216</x:v>
      </x:c>
      <x:c r="AF69" s="19" t="n">
        <x:f>IF(AF70=1,AF14/AF68,0)</x:f>
        <x:v>4.32187289183784</x:v>
      </x:c>
      <x:c r="AG69" s="19" t="n">
        <x:f>IF(AG70=1,AG14/AG68,0)</x:f>
        <x:v>4.894179752970305</x:v>
      </x:c>
      <x:c r="AH69" s="19" t="n">
        <x:f>IF(AH70=1,AH14/AH68,0)</x:f>
        <x:v>4.958628320701734</x:v>
      </x:c>
      <x:c r="AI69" s="19" t="n">
        <x:f>IF(AI70=1,AI14/AI68,0)</x:f>
        <x:v>4.686726642104073</x:v>
      </x:c>
      <x:c r="AJ69" s="19" t="n">
        <x:f>IF(AJ70=1,AJ14/AJ68,0)</x:f>
        <x:v>4.548616757208126</x:v>
      </x:c>
      <x:c r="AK69" s="19" t="n">
        <x:f>IF(AK70=1,AK14/AK68,0)</x:f>
        <x:v>4.43794710957244</x:v>
      </x:c>
      <x:c r="AL69" s="19" t="n">
        <x:f>IF(AL70=1,AL14/AL68,0)</x:f>
        <x:v>4.403171241022471</x:v>
      </x:c>
      <x:c r="AM69" s="19" t="n">
        <x:f>IF(AM70=1,AM14/AM68,0)</x:f>
        <x:v>4.212220196404694</x:v>
      </x:c>
      <x:c r="AN69" s="19" t="n">
        <x:f>IF(AN70=1,AN14/AN68,0)</x:f>
        <x:v>4.097443164653911</x:v>
      </x:c>
      <x:c r="AO69" s="19" t="n">
        <x:f>IF(AO70=1,AO14/AO68,0)</x:f>
        <x:v>4.126779018004149</x:v>
      </x:c>
      <x:c r="AP69" s="19" t="n">
        <x:f>IF(AP70=1,AP14/AP68,0)</x:f>
        <x:v>3.9021386393585984</x:v>
      </x:c>
      <x:c r="AQ69" s="19" t="n">
        <x:f>IF(AQ70=1,AQ14/AQ68,0)</x:f>
        <x:v>3.78432154358474</x:v>
      </x:c>
      <x:c r="AR69" s="19" t="n">
        <x:f>IF(AR70=1,AR14/AR68,0)</x:f>
        <x:v>2.4645298007394834</x:v>
      </x:c>
      <x:c r="AS69" s="19" t="n">
        <x:f>IF(AS70=1,AS14/AS68,0)</x:f>
        <x:v>2.6534122676491294</x:v>
      </x:c>
      <x:c r="AT69" s="19" t="n">
        <x:f>IF(AT70=1,AT14/AT68,0)</x:f>
        <x:v>2.678921399843254</x:v>
      </x:c>
      <x:c r="AU69" s="19" t="n">
        <x:f>IF(AU70=1,AU14/AU68,0)</x:f>
        <x:v>2.5390830321245166</x:v>
      </x:c>
      <x:c r="AV69" s="19" t="n">
        <x:f>IF(AV70=1,AV14/AV68,0)</x:f>
        <x:v>2.361085104816818</x:v>
      </x:c>
      <x:c r="AW69" s="19" t="n">
        <x:f>IF(AW70=1,AW14/AW68,0)</x:f>
        <x:v>2.2599657034468965</x:v>
      </x:c>
      <x:c r="AX69" s="19" t="n">
        <x:f>IF(AX70=1,AX14/AX68,0)</x:f>
        <x:v>2.276387561487866</x:v>
      </x:c>
      <x:c r="AY69" s="19" t="n">
        <x:f>IF(AY70=1,AY14/AY68,0)</x:f>
        <x:v>2.051473951766874</x:v>
      </x:c>
      <x:c r="AZ69" s="19" t="n">
        <x:f>IF(AZ70=1,AZ14/AZ68,0)</x:f>
        <x:v>1.9443598015512904</x:v>
      </x:c>
      <x:c r="BA69" s="19" t="n">
        <x:f>IF(BA70=1,BA14/BA68,0)</x:f>
        <x:v>1.9825128080155219</x:v>
      </x:c>
      <x:c r="BB69" s="19" t="n">
        <x:f>IF(BB70=1,BB14/BB68,0)</x:f>
        <x:v>1.7282988562440391</x:v>
      </x:c>
      <x:c r="BC69" s="19" t="n">
        <x:f>IF(BC70=1,BC14/BC68,0)</x:f>
        <x:v>1.615913953259109</x:v>
      </x:c>
      <x:c r="BD69" s="19" t="n">
        <x:f>IF(BD70=1,BD14/BD68,0)</x:f>
        <x:v>1.340027600303682</x:v>
      </x:c>
      <x:c r="BE69" s="19" t="n">
        <x:f>IF(BE70=1,BE14/BE68,0)</x:f>
        <x:v>1.0684221707137906</x:v>
      </x:c>
      <x:c r="BF69" s="19" t="n">
        <x:f>IF(BF70=1,BF14/BF68,0)</x:f>
        <x:v>1.0764265176005736</x:v>
      </x:c>
      <x:c r="BG69" s="19" t="n">
        <x:f>IF(BG70=1,BG14/BG68,0)</x:f>
        <x:v>0.9931523891767838</x:v>
      </x:c>
      <x:c r="BH69" s="19" t="n">
        <x:f>IF(BH70=1,BH14/BH68,0)</x:f>
        <x:v>0.7483980549952756</x:v>
      </x:c>
      <x:c r="BI69" s="19" t="n">
        <x:f>IF(BI70=1,BI14/BI68,0)</x:f>
        <x:v>0.6408474204169892</x:v>
      </x:c>
      <x:c r="BJ69" s="19" t="n">
        <x:f>IF(BJ70=1,BJ14/BJ68,0)</x:f>
        <x:v>0.7007893384157804</x:v>
      </x:c>
      <x:c r="BK69" s="19" t="n">
        <x:f>IF(BK70=1,BK14/BK68,0)</x:f>
        <x:v>0.4162496637353737</x:v>
      </x:c>
      <x:c r="BL69" s="19" t="n">
        <x:f>IF(BL70=1,BL14/BL68,0)</x:f>
        <x:v>0.29438030446913943</x:v>
      </x:c>
      <x:c r="BM69" s="19" t="n">
        <x:f>IF(BM70=1,BM14/BM68,0)</x:f>
        <x:v>0.36860385515957683</x:v>
      </x:c>
      <x:c r="BN69" s="19" t="n">
        <x:f>IF(BN70=1,BN14/BN68,0)</x:f>
        <x:v>0.055364615180853595</x:v>
      </x:c>
      <x:c r="BO69" s="19" t="n">
        <x:f>IF(BO70=1,BO14/BO68,0)</x:f>
        <x:v>-0.061577890032859274</x:v>
      </x:c>
    </x:row>
    <x:row r="70" ht="42" customHeight="1">
      <x:c r="A70" s="3" t="str">
        <x:v>MULTIPLE_VALID</x:v>
      </x:c>
      <x:c r="B70" s="3" t="str">
        <x:v>Burn multiple valid</x:v>
      </x:c>
      <x:c r="C70" s="3" t="str">
        <x:v>flag</x:v>
      </x:c>
      <x:c r="D70" s="3" t="str">
        <x:v>RATIO</x:v>
      </x:c>
      <x:c r="E70" s="6" t="n">
        <x:f>IF(SUM(H68:BO68)&gt;0,1,0)</x:f>
        <x:v>1</x:v>
      </x:c>
      <x:c r="F70" s="3" t="str">
        <x:v>Net burn / signed net new annualised R1 + R7 revenue; n/m if denominator is nonpositive.</x:v>
      </x:c>
      <x:c r="G70" s="2"/>
      <x:c r="H70" s="6" t="n">
        <x:f>IF(H68&gt;0,1,0)</x:f>
        <x:v>0</x:v>
      </x:c>
      <x:c r="I70" s="6" t="n">
        <x:f>IF(I68&gt;0,1,0)</x:f>
        <x:v>0</x:v>
      </x:c>
      <x:c r="J70" s="6" t="n">
        <x:f>IF(J68&gt;0,1,0)</x:f>
        <x:v>0</x:v>
      </x:c>
      <x:c r="K70" s="6" t="n">
        <x:f>IF(K68&gt;0,1,0)</x:f>
        <x:v>0</x:v>
      </x:c>
      <x:c r="L70" s="6" t="n">
        <x:f>IF(L68&gt;0,1,0)</x:f>
        <x:v>0</x:v>
      </x:c>
      <x:c r="M70" s="6" t="n">
        <x:f>IF(M68&gt;0,1,0)</x:f>
        <x:v>0</x:v>
      </x:c>
      <x:c r="N70" s="6" t="n">
        <x:f>IF(N68&gt;0,1,0)</x:f>
        <x:v>0</x:v>
      </x:c>
      <x:c r="O70" s="6" t="n">
        <x:f>IF(O68&gt;0,1,0)</x:f>
        <x:v>0</x:v>
      </x:c>
      <x:c r="P70" s="6" t="n">
        <x:f>IF(P68&gt;0,1,0)</x:f>
        <x:v>0</x:v>
      </x:c>
      <x:c r="Q70" s="6" t="n">
        <x:f>IF(Q68&gt;0,1,0)</x:f>
        <x:v>1</x:v>
      </x:c>
      <x:c r="R70" s="6" t="n">
        <x:f>IF(R68&gt;0,1,0)</x:f>
        <x:v>1</x:v>
      </x:c>
      <x:c r="S70" s="6" t="n">
        <x:f>IF(S68&gt;0,1,0)</x:f>
        <x:v>1</x:v>
      </x:c>
      <x:c r="T70" s="6" t="n">
        <x:f>IF(T68&gt;0,1,0)</x:f>
        <x:v>1</x:v>
      </x:c>
      <x:c r="U70" s="6" t="n">
        <x:f>IF(U68&gt;0,1,0)</x:f>
        <x:v>1</x:v>
      </x:c>
      <x:c r="V70" s="6" t="n">
        <x:f>IF(V68&gt;0,1,0)</x:f>
        <x:v>1</x:v>
      </x:c>
      <x:c r="W70" s="6" t="n">
        <x:f>IF(W68&gt;0,1,0)</x:f>
        <x:v>1</x:v>
      </x:c>
      <x:c r="X70" s="6" t="n">
        <x:f>IF(X68&gt;0,1,0)</x:f>
        <x:v>1</x:v>
      </x:c>
      <x:c r="Y70" s="6" t="n">
        <x:f>IF(Y68&gt;0,1,0)</x:f>
        <x:v>1</x:v>
      </x:c>
      <x:c r="Z70" s="6" t="n">
        <x:f>IF(Z68&gt;0,1,0)</x:f>
        <x:v>1</x:v>
      </x:c>
      <x:c r="AA70" s="6" t="n">
        <x:f>IF(AA68&gt;0,1,0)</x:f>
        <x:v>1</x:v>
      </x:c>
      <x:c r="AB70" s="6" t="n">
        <x:f>IF(AB68&gt;0,1,0)</x:f>
        <x:v>1</x:v>
      </x:c>
      <x:c r="AC70" s="6" t="n">
        <x:f>IF(AC68&gt;0,1,0)</x:f>
        <x:v>1</x:v>
      </x:c>
      <x:c r="AD70" s="6" t="n">
        <x:f>IF(AD68&gt;0,1,0)</x:f>
        <x:v>1</x:v>
      </x:c>
      <x:c r="AE70" s="6" t="n">
        <x:f>IF(AE68&gt;0,1,0)</x:f>
        <x:v>1</x:v>
      </x:c>
      <x:c r="AF70" s="6" t="n">
        <x:f>IF(AF68&gt;0,1,0)</x:f>
        <x:v>1</x:v>
      </x:c>
      <x:c r="AG70" s="6" t="n">
        <x:f>IF(AG68&gt;0,1,0)</x:f>
        <x:v>1</x:v>
      </x:c>
      <x:c r="AH70" s="6" t="n">
        <x:f>IF(AH68&gt;0,1,0)</x:f>
        <x:v>1</x:v>
      </x:c>
      <x:c r="AI70" s="6" t="n">
        <x:f>IF(AI68&gt;0,1,0)</x:f>
        <x:v>1</x:v>
      </x:c>
      <x:c r="AJ70" s="6" t="n">
        <x:f>IF(AJ68&gt;0,1,0)</x:f>
        <x:v>1</x:v>
      </x:c>
      <x:c r="AK70" s="6" t="n">
        <x:f>IF(AK68&gt;0,1,0)</x:f>
        <x:v>1</x:v>
      </x:c>
      <x:c r="AL70" s="6" t="n">
        <x:f>IF(AL68&gt;0,1,0)</x:f>
        <x:v>1</x:v>
      </x:c>
      <x:c r="AM70" s="6" t="n">
        <x:f>IF(AM68&gt;0,1,0)</x:f>
        <x:v>1</x:v>
      </x:c>
      <x:c r="AN70" s="6" t="n">
        <x:f>IF(AN68&gt;0,1,0)</x:f>
        <x:v>1</x:v>
      </x:c>
      <x:c r="AO70" s="6" t="n">
        <x:f>IF(AO68&gt;0,1,0)</x:f>
        <x:v>1</x:v>
      </x:c>
      <x:c r="AP70" s="6" t="n">
        <x:f>IF(AP68&gt;0,1,0)</x:f>
        <x:v>1</x:v>
      </x:c>
      <x:c r="AQ70" s="6" t="n">
        <x:f>IF(AQ68&gt;0,1,0)</x:f>
        <x:v>1</x:v>
      </x:c>
      <x:c r="AR70" s="6" t="n">
        <x:f>IF(AR68&gt;0,1,0)</x:f>
        <x:v>1</x:v>
      </x:c>
      <x:c r="AS70" s="6" t="n">
        <x:f>IF(AS68&gt;0,1,0)</x:f>
        <x:v>1</x:v>
      </x:c>
      <x:c r="AT70" s="6" t="n">
        <x:f>IF(AT68&gt;0,1,0)</x:f>
        <x:v>1</x:v>
      </x:c>
      <x:c r="AU70" s="6" t="n">
        <x:f>IF(AU68&gt;0,1,0)</x:f>
        <x:v>1</x:v>
      </x:c>
      <x:c r="AV70" s="6" t="n">
        <x:f>IF(AV68&gt;0,1,0)</x:f>
        <x:v>1</x:v>
      </x:c>
      <x:c r="AW70" s="6" t="n">
        <x:f>IF(AW68&gt;0,1,0)</x:f>
        <x:v>1</x:v>
      </x:c>
      <x:c r="AX70" s="6" t="n">
        <x:f>IF(AX68&gt;0,1,0)</x:f>
        <x:v>1</x:v>
      </x:c>
      <x:c r="AY70" s="6" t="n">
        <x:f>IF(AY68&gt;0,1,0)</x:f>
        <x:v>1</x:v>
      </x:c>
      <x:c r="AZ70" s="6" t="n">
        <x:f>IF(AZ68&gt;0,1,0)</x:f>
        <x:v>1</x:v>
      </x:c>
      <x:c r="BA70" s="6" t="n">
        <x:f>IF(BA68&gt;0,1,0)</x:f>
        <x:v>1</x:v>
      </x:c>
      <x:c r="BB70" s="6" t="n">
        <x:f>IF(BB68&gt;0,1,0)</x:f>
        <x:v>1</x:v>
      </x:c>
      <x:c r="BC70" s="6" t="n">
        <x:f>IF(BC68&gt;0,1,0)</x:f>
        <x:v>1</x:v>
      </x:c>
      <x:c r="BD70" s="6" t="n">
        <x:f>IF(BD68&gt;0,1,0)</x:f>
        <x:v>1</x:v>
      </x:c>
      <x:c r="BE70" s="6" t="n">
        <x:f>IF(BE68&gt;0,1,0)</x:f>
        <x:v>1</x:v>
      </x:c>
      <x:c r="BF70" s="6" t="n">
        <x:f>IF(BF68&gt;0,1,0)</x:f>
        <x:v>1</x:v>
      </x:c>
      <x:c r="BG70" s="6" t="n">
        <x:f>IF(BG68&gt;0,1,0)</x:f>
        <x:v>1</x:v>
      </x:c>
      <x:c r="BH70" s="6" t="n">
        <x:f>IF(BH68&gt;0,1,0)</x:f>
        <x:v>1</x:v>
      </x:c>
      <x:c r="BI70" s="6" t="n">
        <x:f>IF(BI68&gt;0,1,0)</x:f>
        <x:v>1</x:v>
      </x:c>
      <x:c r="BJ70" s="6" t="n">
        <x:f>IF(BJ68&gt;0,1,0)</x:f>
        <x:v>1</x:v>
      </x:c>
      <x:c r="BK70" s="6" t="n">
        <x:f>IF(BK68&gt;0,1,0)</x:f>
        <x:v>1</x:v>
      </x:c>
      <x:c r="BL70" s="6" t="n">
        <x:f>IF(BL68&gt;0,1,0)</x:f>
        <x:v>1</x:v>
      </x:c>
      <x:c r="BM70" s="6" t="n">
        <x:f>IF(BM68&gt;0,1,0)</x:f>
        <x:v>1</x:v>
      </x:c>
      <x:c r="BN70" s="6" t="n">
        <x:f>IF(BN68&gt;0,1,0)</x:f>
        <x:v>1</x:v>
      </x:c>
      <x:c r="BO70" s="6" t="n">
        <x:f>IF(BO68&gt;0,1,0)</x:f>
        <x:v>1</x:v>
      </x:c>
    </x:row>
    <x:row r="71" ht="42" customHeight="1">
      <x:c r="A71" s="3" t="str">
        <x:v>MULTIPLE_DISPLAY</x:v>
      </x:c>
      <x:c r="B71" s="3" t="str">
        <x:v>Burn multiple</x:v>
      </x:c>
      <x:c r="C71" s="3" t="str">
        <x:v>ratio</x:v>
      </x:c>
      <x:c r="D71" s="3" t="str">
        <x:v>NA</x:v>
      </x:c>
      <x:c r="E71" s="19" t="n">
        <x:f>IF(E70=1,E69,"n/m")</x:f>
        <x:v>3.2132448896006336</x:v>
      </x:c>
      <x:c r="F71" s="3" t="str">
        <x:v>Net burn / signed net new annualised R1 + R7 revenue; n/m if denominator is nonpositive.</x:v>
      </x:c>
      <x:c r="G71" s="2"/>
      <x:c r="H71" s="19" t="str">
        <x:f>IF(H70=1,H69,"n/m")</x:f>
        <x:v>n/m</x:v>
      </x:c>
      <x:c r="I71" s="19" t="str">
        <x:f>IF(I70=1,I69,"n/m")</x:f>
        <x:v>n/m</x:v>
      </x:c>
      <x:c r="J71" s="19" t="str">
        <x:f>IF(J70=1,J69,"n/m")</x:f>
        <x:v>n/m</x:v>
      </x:c>
      <x:c r="K71" s="19" t="str">
        <x:f>IF(K70=1,K69,"n/m")</x:f>
        <x:v>n/m</x:v>
      </x:c>
      <x:c r="L71" s="19" t="str">
        <x:f>IF(L70=1,L69,"n/m")</x:f>
        <x:v>n/m</x:v>
      </x:c>
      <x:c r="M71" s="19" t="str">
        <x:f>IF(M70=1,M69,"n/m")</x:f>
        <x:v>n/m</x:v>
      </x:c>
      <x:c r="N71" s="19" t="str">
        <x:f>IF(N70=1,N69,"n/m")</x:f>
        <x:v>n/m</x:v>
      </x:c>
      <x:c r="O71" s="19" t="str">
        <x:f>IF(O70=1,O69,"n/m")</x:f>
        <x:v>n/m</x:v>
      </x:c>
      <x:c r="P71" s="19" t="str">
        <x:f>IF(P70=1,P69,"n/m")</x:f>
        <x:v>n/m</x:v>
      </x:c>
      <x:c r="Q71" s="19" t="n">
        <x:f>IF(Q70=1,Q69,"n/m")</x:f>
        <x:v>12.210119724058229</x:v>
      </x:c>
      <x:c r="R71" s="19" t="n">
        <x:f>IF(R70=1,R69,"n/m")</x:f>
        <x:v>18.495412695439832</x:v>
      </x:c>
      <x:c r="S71" s="19" t="n">
        <x:f>IF(S70=1,S69,"n/m")</x:f>
        <x:v>18.21658561117279</x:v>
      </x:c>
      <x:c r="T71" s="19" t="n">
        <x:f>IF(T70=1,T69,"n/m")</x:f>
        <x:v>13.426252399228536</x:v>
      </x:c>
      <x:c r="U71" s="19" t="n">
        <x:f>IF(U70=1,U69,"n/m")</x:f>
        <x:v>14.353075083045912</x:v>
      </x:c>
      <x:c r="V71" s="19" t="n">
        <x:f>IF(V70=1,V69,"n/m")</x:f>
        <x:v>13.990512966164687</x:v>
      </x:c>
      <x:c r="W71" s="19" t="n">
        <x:f>IF(W70=1,W69,"n/m")</x:f>
        <x:v>13.495708464650807</x:v>
      </x:c>
      <x:c r="X71" s="19" t="n">
        <x:f>IF(X70=1,X69,"n/m")</x:f>
        <x:v>13.378649350768747</x:v>
      </x:c>
      <x:c r="Y71" s="19" t="n">
        <x:f>IF(Y70=1,Y69,"n/m")</x:f>
        <x:v>13.25271740929899</x:v>
      </x:c>
      <x:c r="Z71" s="19" t="n">
        <x:f>IF(Z70=1,Z69,"n/m")</x:f>
        <x:v>14.26843263947252</x:v>
      </x:c>
      <x:c r="AA71" s="19" t="n">
        <x:f>IF(AA70=1,AA69,"n/m")</x:f>
        <x:v>13.005676951860954</x:v>
      </x:c>
      <x:c r="AB71" s="19" t="n">
        <x:f>IF(AB70=1,AB69,"n/m")</x:f>
        <x:v>13.186242037249414</x:v>
      </x:c>
      <x:c r="AC71" s="19" t="n">
        <x:f>IF(AC70=1,AC69,"n/m")</x:f>
        <x:v>14.776755341486506</x:v>
      </x:c>
      <x:c r="AD71" s="19" t="n">
        <x:f>IF(AD70=1,AD69,"n/m")</x:f>
        <x:v>14.31863383269094</x:v>
      </x:c>
      <x:c r="AE71" s="19" t="n">
        <x:f>IF(AE70=1,AE69,"n/m")</x:f>
        <x:v>14.672973852555216</x:v>
      </x:c>
      <x:c r="AF71" s="19" t="n">
        <x:f>IF(AF70=1,AF69,"n/m")</x:f>
        <x:v>4.32187289183784</x:v>
      </x:c>
      <x:c r="AG71" s="19" t="n">
        <x:f>IF(AG70=1,AG69,"n/m")</x:f>
        <x:v>4.894179752970305</x:v>
      </x:c>
      <x:c r="AH71" s="19" t="n">
        <x:f>IF(AH70=1,AH69,"n/m")</x:f>
        <x:v>4.958628320701734</x:v>
      </x:c>
      <x:c r="AI71" s="19" t="n">
        <x:f>IF(AI70=1,AI69,"n/m")</x:f>
        <x:v>4.686726642104073</x:v>
      </x:c>
      <x:c r="AJ71" s="19" t="n">
        <x:f>IF(AJ70=1,AJ69,"n/m")</x:f>
        <x:v>4.548616757208126</x:v>
      </x:c>
      <x:c r="AK71" s="19" t="n">
        <x:f>IF(AK70=1,AK69,"n/m")</x:f>
        <x:v>4.43794710957244</x:v>
      </x:c>
      <x:c r="AL71" s="19" t="n">
        <x:f>IF(AL70=1,AL69,"n/m")</x:f>
        <x:v>4.403171241022471</x:v>
      </x:c>
      <x:c r="AM71" s="19" t="n">
        <x:f>IF(AM70=1,AM69,"n/m")</x:f>
        <x:v>4.212220196404694</x:v>
      </x:c>
      <x:c r="AN71" s="19" t="n">
        <x:f>IF(AN70=1,AN69,"n/m")</x:f>
        <x:v>4.097443164653911</x:v>
      </x:c>
      <x:c r="AO71" s="19" t="n">
        <x:f>IF(AO70=1,AO69,"n/m")</x:f>
        <x:v>4.126779018004149</x:v>
      </x:c>
      <x:c r="AP71" s="19" t="n">
        <x:f>IF(AP70=1,AP69,"n/m")</x:f>
        <x:v>3.9021386393585984</x:v>
      </x:c>
      <x:c r="AQ71" s="19" t="n">
        <x:f>IF(AQ70=1,AQ69,"n/m")</x:f>
        <x:v>3.78432154358474</x:v>
      </x:c>
      <x:c r="AR71" s="19" t="n">
        <x:f>IF(AR70=1,AR69,"n/m")</x:f>
        <x:v>2.4645298007394834</x:v>
      </x:c>
      <x:c r="AS71" s="19" t="n">
        <x:f>IF(AS70=1,AS69,"n/m")</x:f>
        <x:v>2.6534122676491294</x:v>
      </x:c>
      <x:c r="AT71" s="19" t="n">
        <x:f>IF(AT70=1,AT69,"n/m")</x:f>
        <x:v>2.678921399843254</x:v>
      </x:c>
      <x:c r="AU71" s="19" t="n">
        <x:f>IF(AU70=1,AU69,"n/m")</x:f>
        <x:v>2.5390830321245166</x:v>
      </x:c>
      <x:c r="AV71" s="19" t="n">
        <x:f>IF(AV70=1,AV69,"n/m")</x:f>
        <x:v>2.361085104816818</x:v>
      </x:c>
      <x:c r="AW71" s="19" t="n">
        <x:f>IF(AW70=1,AW69,"n/m")</x:f>
        <x:v>2.2599657034468965</x:v>
      </x:c>
      <x:c r="AX71" s="19" t="n">
        <x:f>IF(AX70=1,AX69,"n/m")</x:f>
        <x:v>2.276387561487866</x:v>
      </x:c>
      <x:c r="AY71" s="19" t="n">
        <x:f>IF(AY70=1,AY69,"n/m")</x:f>
        <x:v>2.051473951766874</x:v>
      </x:c>
      <x:c r="AZ71" s="19" t="n">
        <x:f>IF(AZ70=1,AZ69,"n/m")</x:f>
        <x:v>1.9443598015512904</x:v>
      </x:c>
      <x:c r="BA71" s="19" t="n">
        <x:f>IF(BA70=1,BA69,"n/m")</x:f>
        <x:v>1.9825128080155219</x:v>
      </x:c>
      <x:c r="BB71" s="19" t="n">
        <x:f>IF(BB70=1,BB69,"n/m")</x:f>
        <x:v>1.7282988562440391</x:v>
      </x:c>
      <x:c r="BC71" s="19" t="n">
        <x:f>IF(BC70=1,BC69,"n/m")</x:f>
        <x:v>1.615913953259109</x:v>
      </x:c>
      <x:c r="BD71" s="19" t="n">
        <x:f>IF(BD70=1,BD69,"n/m")</x:f>
        <x:v>1.340027600303682</x:v>
      </x:c>
      <x:c r="BE71" s="19" t="n">
        <x:f>IF(BE70=1,BE69,"n/m")</x:f>
        <x:v>1.0684221707137906</x:v>
      </x:c>
      <x:c r="BF71" s="19" t="n">
        <x:f>IF(BF70=1,BF69,"n/m")</x:f>
        <x:v>1.0764265176005736</x:v>
      </x:c>
      <x:c r="BG71" s="19" t="n">
        <x:f>IF(BG70=1,BG69,"n/m")</x:f>
        <x:v>0.9931523891767838</x:v>
      </x:c>
      <x:c r="BH71" s="19" t="n">
        <x:f>IF(BH70=1,BH69,"n/m")</x:f>
        <x:v>0.7483980549952756</x:v>
      </x:c>
      <x:c r="BI71" s="19" t="n">
        <x:f>IF(BI70=1,BI69,"n/m")</x:f>
        <x:v>0.6408474204169892</x:v>
      </x:c>
      <x:c r="BJ71" s="19" t="n">
        <x:f>IF(BJ70=1,BJ69,"n/m")</x:f>
        <x:v>0.7007893384157804</x:v>
      </x:c>
      <x:c r="BK71" s="19" t="n">
        <x:f>IF(BK70=1,BK69,"n/m")</x:f>
        <x:v>0.4162496637353737</x:v>
      </x:c>
      <x:c r="BL71" s="19" t="n">
        <x:f>IF(BL70=1,BL69,"n/m")</x:f>
        <x:v>0.29438030446913943</x:v>
      </x:c>
      <x:c r="BM71" s="19" t="n">
        <x:f>IF(BM70=1,BM69,"n/m")</x:f>
        <x:v>0.36860385515957683</x:v>
      </x:c>
      <x:c r="BN71" s="19" t="n">
        <x:f>IF(BN70=1,BN69,"n/m")</x:f>
        <x:v>0.055364615180853595</x:v>
      </x:c>
      <x:c r="BO71" s="19" t="n">
        <x:f>IF(BO70=1,BO69,"n/m")</x:f>
        <x:v>-0.061577890032859274</x:v>
      </x:c>
    </x:row>
  </x:sheetData>
  <x:mergeCells>
    <x:mergeCell ref="A7:F8"/>
  </x:mergeCells>
  <x:pageMargins left="0.7" right="0.7" top="0.75" bottom="0.75" header="0.3" footer="0.3"/>
</x:worksheet>
</file>

<file path=xl/worksheets/sheet5.xml><?xml version="1.0" encoding="utf-8"?>
<x:worksheet xmlns:x="http://schemas.openxmlformats.org/spreadsheetml/2006/main">
  <x:sheetPr>
    <x:tabColor rgb="FF6983A9"/>
  </x:sheetPr>
  <x:sheetViews>
    <x:sheetView showGridLines="0" workbookViewId="0">
      <x:pane xSplit="7" ySplit="10" topLeftCell="H11" activePane="bottomRight" state="frozen"/>
    </x:sheetView>
  </x:sheetViews>
  <x:sheetFormatPr defaultRowHeight="15"/>
  <x:cols>
    <x:col min="1" max="1" width="29" hidden="0" customWidth="1"/>
    <x:col min="2" max="2" width="44" hidden="0" customWidth="1"/>
    <x:col min="3" max="3" width="20" hidden="0" customWidth="1"/>
    <x:col min="4" max="4" width="12" hidden="0" customWidth="1"/>
    <x:col min="5" max="5" width="22" hidden="0" customWidth="1"/>
    <x:col min="6" max="6" width="58" hidden="0" customWidth="1"/>
    <x:col min="7" max="7" width="3"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s>
  <x:sheetData>
    <x:row r="1" ht="25" customHeight="1">
      <x:c r="A1" s="17" t="str">
        <x:v>Budget versus actual operating burn</x:v>
      </x:c>
      <x:c r="B1" s="2"/>
      <x:c r="C1" s="2"/>
      <x:c r="D1" s="2"/>
      <x:c r="E1" s="2"/>
      <x:c r="F1" s="2"/>
      <x:c r="G1" s="2"/>
      <x:c r="H1" s="2"/>
      <x:c r="I1" s="2"/>
      <x:c r="J1" s="2"/>
      <x:c r="K1" s="2"/>
      <x:c r="L1" s="2"/>
      <x:c r="M1" s="2"/>
    </x:row>
    <x:row r="2" ht="25" customHeight="1">
      <x:c r="A2" s="16" t="str">
        <x:v>Mirovest GmbH — fictional</x:v>
      </x:c>
      <x:c r="B2" s="2"/>
      <x:c r="C2" s="2"/>
      <x:c r="D2" s="2"/>
      <x:c r="E2" s="2"/>
      <x:c r="F2" s="2"/>
      <x:c r="G2" s="2"/>
      <x:c r="H2" s="2"/>
      <x:c r="I2" s="2"/>
      <x:c r="J2" s="2"/>
      <x:c r="K2" s="2"/>
      <x:c r="L2" s="2"/>
      <x:c r="M2" s="2"/>
    </x:row>
    <x:row r="3" ht="25" customHeight="1">
      <x:c r="A3" s="3" t="str">
        <x:v>Selected case</x:v>
      </x:c>
      <x:c r="B3" s="10" t="str">
        <x:f>'Cover'!C29</x:f>
        <x:v>Base</x:v>
      </x:c>
      <x:c r="C3" s="2"/>
      <x:c r="D3" s="2"/>
      <x:c r="E3" s="2"/>
      <x:c r="F3" s="2"/>
      <x:c r="G3" s="2"/>
      <x:c r="H3" s="2"/>
      <x:c r="I3" s="2"/>
      <x:c r="J3" s="2"/>
      <x:c r="K3" s="2"/>
      <x:c r="L3" s="2"/>
      <x:c r="M3" s="2"/>
    </x:row>
    <x:row r="4" ht="25" customHeight="1">
      <x:c r="A4" s="16" t="str">
        <x:v>EUR. Actual January–June 2027; source versions remain separate.</x:v>
      </x:c>
      <x:c r="B4" s="2"/>
      <x:c r="C4" s="2"/>
      <x:c r="D4" s="2"/>
      <x:c r="E4" s="2"/>
      <x:c r="F4" s="2"/>
      <x:c r="G4" s="2"/>
      <x:c r="H4" s="2"/>
      <x:c r="I4" s="2"/>
      <x:c r="J4" s="2"/>
      <x:c r="K4" s="2"/>
      <x:c r="L4" s="2"/>
      <x:c r="M4" s="2"/>
    </x:row>
    <x:row r="5" ht="25" customHeight="1">
      <x:c r="A5" s="16" t="str">
        <x:v>Release CR02-2026-10-13-v1 · Release bundle / local user copy</x:v>
      </x:c>
      <x:c r="B5" s="2"/>
      <x:c r="C5" s="2"/>
      <x:c r="D5" s="2"/>
      <x:c r="E5" s="2"/>
      <x:c r="F5" s="2"/>
      <x:c r="G5" s="2"/>
      <x:c r="H5" s="2"/>
      <x:c r="I5" s="2"/>
      <x:c r="J5" s="2"/>
      <x:c r="K5" s="2"/>
      <x:c r="L5" s="2"/>
      <x:c r="M5" s="2"/>
    </x:row>
    <x:row r="6" ht="25" customHeight="1">
      <x:c r="A6" s="2"/>
      <x:c r="B6" s="2"/>
      <x:c r="C6" s="2"/>
      <x:c r="D6" s="2"/>
      <x:c r="E6" s="2"/>
      <x:c r="F6" s="2"/>
      <x:c r="G6" s="2"/>
      <x:c r="H6" s="21" t="n">
        <x:v>1</x:v>
      </x:c>
      <x:c r="I6" s="21" t="n">
        <x:v>2</x:v>
      </x:c>
      <x:c r="J6" s="21" t="n">
        <x:v>3</x:v>
      </x:c>
      <x:c r="K6" s="21" t="n">
        <x:v>4</x:v>
      </x:c>
      <x:c r="L6" s="21" t="n">
        <x:v>5</x:v>
      </x:c>
      <x:c r="M6" s="21" t="n">
        <x:v>6</x:v>
      </x:c>
    </x:row>
    <x:row r="7" ht="25" customHeight="1">
      <x:c r="A7" s="2"/>
      <x:c r="B7" s="2"/>
      <x:c r="C7" s="2"/>
      <x:c r="D7" s="2"/>
      <x:c r="E7" s="2"/>
      <x:c r="F7" s="2"/>
      <x:c r="G7" s="2"/>
      <x:c r="H7" s="18" t="n">
        <x:f>EDATE('Cover'!$C$35,H6-1)</x:f>
        <x:v>46388</x:v>
      </x:c>
      <x:c r="I7" s="18" t="n">
        <x:f>EDATE('Cover'!$C$35,I6-1)</x:f>
        <x:v>46419</x:v>
      </x:c>
      <x:c r="J7" s="18" t="n">
        <x:f>EDATE('Cover'!$C$35,J6-1)</x:f>
        <x:v>46447</x:v>
      </x:c>
      <x:c r="K7" s="18" t="n">
        <x:f>EDATE('Cover'!$C$35,K6-1)</x:f>
        <x:v>46478</x:v>
      </x:c>
      <x:c r="L7" s="18" t="n">
        <x:f>EDATE('Cover'!$C$35,L6-1)</x:f>
        <x:v>46508</x:v>
      </x:c>
      <x:c r="M7" s="18" t="n">
        <x:f>EDATE('Cover'!$C$35,M6-1)</x:f>
        <x:v>46539</x:v>
      </x:c>
    </x:row>
    <x:row r="8" ht="25" customHeight="1">
      <x:c r="A8" s="2"/>
      <x:c r="B8" s="2"/>
      <x:c r="C8" s="2"/>
      <x:c r="D8" s="2"/>
      <x:c r="E8" s="2"/>
      <x:c r="F8" s="2"/>
      <x:c r="G8" s="2"/>
      <x:c r="H8" s="6" t="n">
        <x:f>YEAR(H7)</x:f>
        <x:v>2027</x:v>
      </x:c>
      <x:c r="I8" s="6" t="n">
        <x:f>YEAR(I7)</x:f>
        <x:v>2027</x:v>
      </x:c>
      <x:c r="J8" s="6" t="n">
        <x:f>YEAR(J7)</x:f>
        <x:v>2027</x:v>
      </x:c>
      <x:c r="K8" s="6" t="n">
        <x:f>YEAR(K7)</x:f>
        <x:v>2027</x:v>
      </x:c>
      <x:c r="L8" s="6" t="n">
        <x:f>YEAR(L7)</x:f>
        <x:v>2027</x:v>
      </x:c>
      <x:c r="M8" s="6" t="n">
        <x:f>YEAR(M7)</x:f>
        <x:v>2027</x:v>
      </x:c>
    </x:row>
    <x:row r="9" ht="25" customHeight="1">
      <x:c r="A9" s="2"/>
      <x:c r="B9" s="2"/>
      <x:c r="C9" s="2"/>
      <x:c r="D9" s="2"/>
      <x:c r="E9" s="2"/>
      <x:c r="F9" s="2"/>
      <x:c r="G9" s="2"/>
      <x:c r="H9" s="22" t="n">
        <x:f>ROUND((MONTH(H7)+1)/'Cover'!$C$36,0)</x:f>
        <x:v>1</x:v>
      </x:c>
      <x:c r="I9" s="22" t="n">
        <x:f>ROUND((MONTH(I7)+1)/'Cover'!$C$36,0)</x:f>
        <x:v>1</x:v>
      </x:c>
      <x:c r="J9" s="22" t="n">
        <x:f>ROUND((MONTH(J7)+1)/'Cover'!$C$36,0)</x:f>
        <x:v>1</x:v>
      </x:c>
      <x:c r="K9" s="22" t="n">
        <x:f>ROUND((MONTH(K7)+1)/'Cover'!$C$36,0)</x:f>
        <x:v>2</x:v>
      </x:c>
      <x:c r="L9" s="22" t="n">
        <x:f>ROUND((MONTH(L7)+1)/'Cover'!$C$36,0)</x:f>
        <x:v>2</x:v>
      </x:c>
      <x:c r="M9" s="22" t="n">
        <x:f>ROUND((MONTH(M7)+1)/'Cover'!$C$36,0)</x:f>
        <x:v>2</x:v>
      </x:c>
    </x:row>
    <x:row r="10" ht="25" customHeight="1">
      <x:c r="A10" s="15" t="str">
        <x:v>Row ID</x:v>
      </x:c>
      <x:c r="B10" s="15" t="str">
        <x:v>Metric</x:v>
      </x:c>
      <x:c r="C10" s="15" t="str">
        <x:v>Unit</x:v>
      </x:c>
      <x:c r="D10" s="15" t="str">
        <x:v>Reducer</x:v>
      </x:c>
      <x:c r="E10" s="15" t="str">
        <x:v>January–June YTD</x:v>
      </x:c>
      <x:c r="F10" s="15" t="str">
        <x:v>Definition / source</x:v>
      </x:c>
      <x:c r="G10" s="2"/>
      <x:c r="H10" s="27" t="n">
        <x:f>H7</x:f>
        <x:v>46388</x:v>
      </x:c>
      <x:c r="I10" s="27" t="n">
        <x:f>I7</x:f>
        <x:v>46419</x:v>
      </x:c>
      <x:c r="J10" s="27" t="n">
        <x:f>J7</x:f>
        <x:v>46447</x:v>
      </x:c>
      <x:c r="K10" s="27" t="n">
        <x:f>K7</x:f>
        <x:v>46478</x:v>
      </x:c>
      <x:c r="L10" s="27" t="n">
        <x:f>L7</x:f>
        <x:v>46508</x:v>
      </x:c>
      <x:c r="M10" s="27" t="n">
        <x:f>M7</x:f>
        <x:v>46539</x:v>
      </x:c>
    </x:row>
    <x:row r="11" ht="42" customHeight="1">
      <x:c r="A11" s="3" t="str">
        <x:v>ACT.GROSS</x:v>
      </x:c>
      <x:c r="B11" s="3" t="str">
        <x:v>Actual gross operating burn</x:v>
      </x:c>
      <x:c r="C11" s="3" t="str">
        <x:v>EUR</x:v>
      </x:c>
      <x:c r="D11" s="3" t="str">
        <x:v>SUM</x:v>
      </x:c>
      <x:c r="E11" s="19" t="n">
        <x:f>SUM(H11:M11)</x:f>
        <x:v>461059.78</x:v>
      </x:c>
      <x:c r="F11" s="3" t="str"/>
      <x:c r="G11" s="2"/>
      <x:c r="H11" s="20" t="n">
        <x:f>'Burn'!H12</x:f>
        <x:v>20395.859999999997</x:v>
      </x:c>
      <x:c r="I11" s="20" t="n">
        <x:f>'Burn'!I12</x:f>
        <x:v>43496.720000000016</x:v>
      </x:c>
      <x:c r="J11" s="20" t="n">
        <x:f>'Burn'!J12</x:f>
        <x:v>59440.58000000002</x:v>
      </x:c>
      <x:c r="K11" s="20" t="n">
        <x:f>'Burn'!K12</x:f>
        <x:v>106191.81000000001</x:v>
      </x:c>
      <x:c r="L11" s="20" t="n">
        <x:f>'Burn'!L12</x:f>
        <x:v>104228.58000000002</x:v>
      </x:c>
      <x:c r="M11" s="20" t="n">
        <x:f>'Burn'!M12</x:f>
        <x:v>127306.22999999998</x:v>
      </x:c>
    </x:row>
    <x:row r="12" ht="42" customHeight="1">
      <x:c r="A12" s="3" t="str">
        <x:v>ACT.RECEIPTS</x:v>
      </x:c>
      <x:c r="B12" s="3" t="str">
        <x:v>Actual operating receipts</x:v>
      </x:c>
      <x:c r="C12" s="3" t="str">
        <x:v>EUR</x:v>
      </x:c>
      <x:c r="D12" s="3" t="str">
        <x:v>SUM</x:v>
      </x:c>
      <x:c r="E12" s="19" t="n">
        <x:f>SUM(H12:M12)</x:f>
        <x:v>36410.21</x:v>
      </x:c>
      <x:c r="F12" s="3" t="str"/>
      <x:c r="G12" s="2"/>
      <x:c r="H12" s="20" t="n">
        <x:f>'Burn'!H13</x:f>
        <x:v>0</x:v>
      </x:c>
      <x:c r="I12" s="20" t="n">
        <x:f>'Burn'!I13</x:f>
        <x:v>5916.28</x:v>
      </x:c>
      <x:c r="J12" s="20" t="n">
        <x:f>'Burn'!J13</x:f>
        <x:v>4139.03</x:v>
      </x:c>
      <x:c r="K12" s="20" t="n">
        <x:f>'Burn'!K13</x:f>
        <x:v>9626.95</x:v>
      </x:c>
      <x:c r="L12" s="20" t="n">
        <x:f>'Burn'!L13</x:f>
        <x:v>7372.73</x:v>
      </x:c>
      <x:c r="M12" s="20" t="n">
        <x:f>'Burn'!M13</x:f>
        <x:v>9355.22</x:v>
      </x:c>
    </x:row>
    <x:row r="13" ht="42" customHeight="1">
      <x:c r="A13" s="3" t="str">
        <x:v>ACT.NET</x:v>
      </x:c>
      <x:c r="B13" s="3" t="str">
        <x:v>Actual net operating burn</x:v>
      </x:c>
      <x:c r="C13" s="3" t="str">
        <x:v>EUR</x:v>
      </x:c>
      <x:c r="D13" s="3" t="str">
        <x:v>SUM</x:v>
      </x:c>
      <x:c r="E13" s="19" t="n">
        <x:f>SUM(H13:M13)</x:f>
        <x:v>424649.57000000007</x:v>
      </x:c>
      <x:c r="F13" s="3" t="str"/>
      <x:c r="G13" s="2"/>
      <x:c r="H13" s="20" t="n">
        <x:f>'Burn'!H14</x:f>
        <x:v>20395.859999999997</x:v>
      </x:c>
      <x:c r="I13" s="20" t="n">
        <x:f>'Burn'!I14</x:f>
        <x:v>37580.44000000002</x:v>
      </x:c>
      <x:c r="J13" s="20" t="n">
        <x:f>'Burn'!J14</x:f>
        <x:v>55301.550000000025</x:v>
      </x:c>
      <x:c r="K13" s="20" t="n">
        <x:f>'Burn'!K14</x:f>
        <x:v>96564.86000000002</x:v>
      </x:c>
      <x:c r="L13" s="20" t="n">
        <x:f>'Burn'!L14</x:f>
        <x:v>96855.85000000002</x:v>
      </x:c>
      <x:c r="M13" s="20" t="n">
        <x:f>'Burn'!M14</x:f>
        <x:v>117951.00999999998</x:v>
      </x:c>
    </x:row>
    <x:row r="14" ht="42" customHeight="1">
      <x:c r="A14" s="3" t="str">
        <x:v>BUD.B</x:v>
      </x:c>
      <x:c r="B14" s="3" t="str">
        <x:v>Budget gross burn</x:v>
      </x:c>
      <x:c r="C14" s="3" t="str">
        <x:v>EUR</x:v>
      </x:c>
      <x:c r="D14" s="3" t="str">
        <x:v>SUM</x:v>
      </x:c>
      <x:c r="E14" s="19" t="n">
        <x:f>SUM(H14:M14)</x:f>
        <x:v>488329.7819480676</x:v>
      </x:c>
      <x:c r="F14" s="3" t="str"/>
      <x:c r="G14" s="2"/>
      <x:c r="H14" s="20" t="n">
        <x:f>'Budget_Burn'!B11</x:f>
        <x:v>20363.86125</x:v>
      </x:c>
      <x:c r="I14" s="20" t="n">
        <x:f>'Budget_Burn'!B12</x:f>
        <x:v>64637.97858333333</x:v>
      </x:c>
      <x:c r="J14" s="20" t="n">
        <x:f>'Budget_Burn'!B13</x:f>
        <x:v>72774.10158333334</x:v>
      </x:c>
      <x:c r="K14" s="20" t="n">
        <x:f>'Budget_Burn'!B14</x:f>
        <x:v>89359.83333333334</x:v>
      </x:c>
      <x:c r="L14" s="20" t="n">
        <x:f>'Budget_Burn'!B15</x:f>
        <x:v>125516.5520990338</x:v>
      </x:c>
      <x:c r="M14" s="20" t="n">
        <x:f>'Budget_Burn'!B16</x:f>
        <x:v>115677.4550990338</x:v>
      </x:c>
    </x:row>
    <x:row r="15" ht="42" customHeight="1">
      <x:c r="A15" s="3" t="str">
        <x:v>BUD.C</x:v>
      </x:c>
      <x:c r="B15" s="3" t="str">
        <x:v>Budget operating receipts</x:v>
      </x:c>
      <x:c r="C15" s="3" t="str">
        <x:v>EUR</x:v>
      </x:c>
      <x:c r="D15" s="3" t="str">
        <x:v>SUM</x:v>
      </x:c>
      <x:c r="E15" s="19" t="n">
        <x:f>SUM(H15:M15)</x:f>
        <x:v>40105.550236284296</x:v>
      </x:c>
      <x:c r="F15" s="3" t="str"/>
      <x:c r="G15" s="2"/>
      <x:c r="H15" s="20" t="n">
        <x:f>'Budget_Burn'!C11</x:f>
        <x:v>0</x:v>
      </x:c>
      <x:c r="I15" s="20" t="n">
        <x:f>'Budget_Burn'!C12</x:f>
        <x:v>7781.032139123775</x:v>
      </x:c>
      <x:c r="J15" s="20" t="n">
        <x:f>'Budget_Burn'!C13</x:f>
        <x:v>6652.124323715571</x:v>
      </x:c>
      <x:c r="K15" s="20" t="n">
        <x:f>'Budget_Burn'!C14</x:f>
        <x:v>6428.183602141049</x:v>
      </x:c>
      <x:c r="L15" s="20" t="n">
        <x:f>'Budget_Burn'!C15</x:f>
        <x:v>10756.44740108817</x:v>
      </x:c>
      <x:c r="M15" s="20" t="n">
        <x:f>'Budget_Burn'!C16</x:f>
        <x:v>8487.762770215737</x:v>
      </x:c>
    </x:row>
    <x:row r="16" ht="42" customHeight="1">
      <x:c r="A16" s="3" t="str">
        <x:v>BUD.D</x:v>
      </x:c>
      <x:c r="B16" s="3" t="str">
        <x:v>Budget net burn</x:v>
      </x:c>
      <x:c r="C16" s="3" t="str">
        <x:v>EUR</x:v>
      </x:c>
      <x:c r="D16" s="3" t="str">
        <x:v>SUM</x:v>
      </x:c>
      <x:c r="E16" s="19" t="n">
        <x:f>SUM(H16:M16)</x:f>
        <x:v>448224.23171178333</x:v>
      </x:c>
      <x:c r="F16" s="3" t="str"/>
      <x:c r="G16" s="2"/>
      <x:c r="H16" s="20" t="n">
        <x:f>'Budget_Burn'!D11</x:f>
        <x:v>20363.86125</x:v>
      </x:c>
      <x:c r="I16" s="20" t="n">
        <x:f>'Budget_Burn'!D12</x:f>
        <x:v>56856.94644420956</x:v>
      </x:c>
      <x:c r="J16" s="20" t="n">
        <x:f>'Budget_Burn'!D13</x:f>
        <x:v>66121.97725961776</x:v>
      </x:c>
      <x:c r="K16" s="20" t="n">
        <x:f>'Budget_Burn'!D14</x:f>
        <x:v>82931.6497311923</x:v>
      </x:c>
      <x:c r="L16" s="20" t="n">
        <x:f>'Budget_Burn'!D15</x:f>
        <x:v>114760.1046979456</x:v>
      </x:c>
      <x:c r="M16" s="20" t="n">
        <x:f>'Budget_Burn'!D16</x:f>
        <x:v>107189.6923288181</x:v>
      </x:c>
    </x:row>
    <x:row r="17" ht="42" customHeight="1">
      <x:c r="A17" s="3" t="str">
        <x:v>VAR.NET</x:v>
      </x:c>
      <x:c r="B17" s="3" t="str">
        <x:v>Net burn variance: positive adverse</x:v>
      </x:c>
      <x:c r="C17" s="3" t="str">
        <x:v>EUR</x:v>
      </x:c>
      <x:c r="D17" s="3" t="str">
        <x:v>SUM</x:v>
      </x:c>
      <x:c r="E17" s="19" t="n">
        <x:f>SUM(H17:M17)</x:f>
        <x:v>-23574.66171178328</x:v>
      </x:c>
      <x:c r="F17" s="3" t="str"/>
      <x:c r="G17" s="2"/>
      <x:c r="H17" s="19" t="n">
        <x:f>H13-H16</x:f>
        <x:v>31.998749999995198</x:v>
      </x:c>
      <x:c r="I17" s="19" t="n">
        <x:f>I13-I16</x:f>
        <x:v>-19276.506444209546</x:v>
      </x:c>
      <x:c r="J17" s="19" t="n">
        <x:f>J13-J16</x:f>
        <x:v>-10820.42725961774</x:v>
      </x:c>
      <x:c r="K17" s="19" t="n">
        <x:f>K13-K16</x:f>
        <x:v>13633.210268807714</x:v>
      </x:c>
      <x:c r="L17" s="19" t="n">
        <x:f>L13-L16</x:f>
        <x:v>-17904.25469794558</x:v>
      </x:c>
      <x:c r="M17" s="19" t="n">
        <x:f>M13-M16</x:f>
        <x:v>10761.317671181881</x:v>
      </x:c>
    </x:row>
    <x:row r="18" ht="42" customHeight="1">
      <x:c r="A18" s="3" t="str">
        <x:v>VAR.PCT</x:v>
      </x:c>
      <x:c r="B18" s="3" t="str">
        <x:v>Burn variance % numeric</x:v>
      </x:c>
      <x:c r="C18" s="3" t="str">
        <x:v>fraction</x:v>
      </x:c>
      <x:c r="D18" s="3" t="str">
        <x:v>RATIO</x:v>
      </x:c>
      <x:c r="E18" s="28" t="n">
        <x:f>IF(E16=0,0,E17/E16)</x:f>
        <x:v>-0.05259568770244941</x:v>
      </x:c>
      <x:c r="F18" s="3" t="str"/>
      <x:c r="G18" s="2"/>
      <x:c r="H18" s="28" t="n">
        <x:f>IF(H16=0,0,H17/H16)</x:f>
        <x:v>0.0015713498342557798</x:v>
      </x:c>
      <x:c r="I18" s="28" t="n">
        <x:f>IF(I16=0,0,I17/I16)</x:f>
        <x:v>-0.33903520413507376</x:v>
      </x:c>
      <x:c r="J18" s="28" t="n">
        <x:f>IF(J16=0,0,J17/J16)</x:f>
        <x:v>-0.16364343154974023</x:v>
      </x:c>
      <x:c r="K18" s="28" t="n">
        <x:f>IF(K16=0,0,K17/K16)</x:f>
        <x:v>0.16439092087275797</x:v>
      </x:c>
      <x:c r="L18" s="28" t="n">
        <x:f>IF(L16=0,0,L17/L16)</x:f>
        <x:v>-0.156014624987233</x:v>
      </x:c>
      <x:c r="M18" s="28" t="n">
        <x:f>IF(M16=0,0,M17/M16)</x:f>
        <x:v>0.10039507939037796</x:v>
      </x:c>
    </x:row>
    <x:row r="19" ht="42" customHeight="1">
      <x:c r="A19" s="3" t="str">
        <x:v>VAR.VALID</x:v>
      </x:c>
      <x:c r="B19" s="3" t="str">
        <x:v>Budget denominator valid</x:v>
      </x:c>
      <x:c r="C19" s="3" t="str">
        <x:v>flag</x:v>
      </x:c>
      <x:c r="D19" s="3" t="str">
        <x:v>NA</x:v>
      </x:c>
      <x:c r="E19" s="6" t="n">
        <x:f>IF(E16=0,0,1)</x:f>
        <x:v>1</x:v>
      </x:c>
      <x:c r="F19" s="3" t="str"/>
      <x:c r="G19" s="2"/>
      <x:c r="H19" s="6" t="n">
        <x:f>IF(H16=0,0,1)</x:f>
        <x:v>1</x:v>
      </x:c>
      <x:c r="I19" s="6" t="n">
        <x:f>IF(I16=0,0,1)</x:f>
        <x:v>1</x:v>
      </x:c>
      <x:c r="J19" s="6" t="n">
        <x:f>IF(J16=0,0,1)</x:f>
        <x:v>1</x:v>
      </x:c>
      <x:c r="K19" s="6" t="n">
        <x:f>IF(K16=0,0,1)</x:f>
        <x:v>1</x:v>
      </x:c>
      <x:c r="L19" s="6" t="n">
        <x:f>IF(L16=0,0,1)</x:f>
        <x:v>1</x:v>
      </x:c>
      <x:c r="M19" s="6" t="n">
        <x:f>IF(M16=0,0,1)</x:f>
        <x:v>1</x:v>
      </x:c>
    </x:row>
    <x:row r="20" ht="42" customHeight="1">
      <x:c r="A20" s="3" t="str">
        <x:v>VAR.DISPLAY</x:v>
      </x:c>
      <x:c r="B20" s="3" t="str">
        <x:v>Burn variance %</x:v>
      </x:c>
      <x:c r="C20" s="3" t="str">
        <x:v>fraction</x:v>
      </x:c>
      <x:c r="D20" s="3" t="str">
        <x:v>NA</x:v>
      </x:c>
      <x:c r="E20" s="28" t="n">
        <x:f>IF(E19=1,E18,"n/m")</x:f>
        <x:v>-0.05259568770244941</x:v>
      </x:c>
      <x:c r="F20" s="3" t="str"/>
      <x:c r="G20" s="2"/>
      <x:c r="H20" s="28" t="n">
        <x:f>IF(H19=1,H18,"n/m")</x:f>
        <x:v>0.0015713498342557798</x:v>
      </x:c>
      <x:c r="I20" s="28" t="n">
        <x:f>IF(I19=1,I18,"n/m")</x:f>
        <x:v>-0.33903520413507376</x:v>
      </x:c>
      <x:c r="J20" s="28" t="n">
        <x:f>IF(J19=1,J18,"n/m")</x:f>
        <x:v>-0.16364343154974023</x:v>
      </x:c>
      <x:c r="K20" s="28" t="n">
        <x:f>IF(K19=1,K18,"n/m")</x:f>
        <x:v>0.16439092087275797</x:v>
      </x:c>
      <x:c r="L20" s="28" t="n">
        <x:f>IF(L19=1,L18,"n/m")</x:f>
        <x:v>-0.156014624987233</x:v>
      </x:c>
      <x:c r="M20" s="28" t="n">
        <x:f>IF(M19=1,M18,"n/m")</x:f>
        <x:v>0.10039507939037796</x:v>
      </x:c>
    </x:row>
    <x:row r="21" ht="25" customHeight="1">
      <x:c r="A21" s="2"/>
      <x:c r="B21" s="2"/>
      <x:c r="C21" s="2"/>
      <x:c r="D21" s="2"/>
      <x:c r="E21" s="2"/>
      <x:c r="F21" s="2"/>
      <x:c r="G21" s="2"/>
      <x:c r="H21" s="2"/>
      <x:c r="I21" s="2"/>
      <x:c r="J21" s="2"/>
      <x:c r="K21" s="2"/>
      <x:c r="L21" s="2"/>
      <x:c r="M21" s="2"/>
    </x:row>
    <x:row r="22" ht="25" customHeight="1">
      <x:c r="A22" s="2"/>
      <x:c r="B22" s="2"/>
      <x:c r="C22" s="2"/>
      <x:c r="D22" s="2"/>
      <x:c r="E22" s="2"/>
      <x:c r="F22" s="2"/>
      <x:c r="G22" s="2"/>
      <x:c r="H22" s="2"/>
      <x:c r="I22" s="2"/>
      <x:c r="J22" s="2"/>
      <x:c r="K22" s="2"/>
      <x:c r="L22" s="2"/>
      <x:c r="M22" s="2"/>
    </x:row>
    <x:row r="23" ht="113" customHeight="1">
      <x:c r="A23" s="2"/>
      <x:c r="B23" s="2"/>
      <x:c r="C23" s="2"/>
      <x:c r="D23" s="2"/>
      <x:c r="E23" s="2"/>
      <x:c r="F23" s="2"/>
      <x:c r="G23" s="2"/>
      <x:c r="H23" s="3" t="str">
        <x:v>January bank fees add EUR32.00 to cash burn.</x:v>
      </x:c>
      <x:c r="I23" s="3" t="str">
        <x:v>P04 starts in March instead of February, reducing February payroll. Supplier invoices are paid the following month.</x:v>
      </x:c>
      <x:c r="J23" s="3" t="str">
        <x:v>P04 joins. Supplier invoices are paid the following month.</x:v>
      </x:c>
      <x:c r="K23" s="3" t="str">
        <x:v>DORA setup starts. Supplier invoices are paid the following month.</x:v>
      </x:c>
      <x:c r="L23" s="3" t="str">
        <x:v>May legal overrun accrues now and is paid in June.</x:v>
      </x:c>
      <x:c r="M23" s="3" t="str">
        <x:v>P10 joins early (June instead of August), adding payroll. The May legal invoice increases June cash payments.</x:v>
      </x:c>
    </x:row>
  </x:sheetData>
  <x:pageMargins left="0.7" right="0.7" top="0.75" bottom="0.75" header="0.3" footer="0.3"/>
</x:worksheet>
</file>

<file path=xl/worksheets/sheet6.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32" hidden="0" customWidth="1"/>
    <x:col min="2" max="2" width="20" hidden="0" customWidth="1"/>
    <x:col min="3" max="3" width="22" hidden="0" customWidth="1"/>
    <x:col min="4" max="4" width="21" hidden="0" customWidth="1"/>
    <x:col min="5" max="5" width="24" hidden="0" customWidth="1"/>
    <x:col min="6" max="6" width="25" hidden="0" customWidth="1"/>
    <x:col min="7" max="7" width="28" hidden="0" customWidth="1"/>
    <x:col min="8" max="8" width="28" hidden="0" customWidth="1"/>
    <x:col min="9" max="9" width="64"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 min="17" max="17" width="18" hidden="0" customWidth="1"/>
    <x:col min="18" max="18" width="18" hidden="0" customWidth="1"/>
    <x:col min="19" max="19" width="18" hidden="0" customWidth="1"/>
    <x:col min="20" max="20" width="18" hidden="0" customWidth="1"/>
    <x:col min="21" max="21" width="18" hidden="0" customWidth="1"/>
    <x:col min="22" max="22" width="18" hidden="0" customWidth="1"/>
    <x:col min="23" max="23" width="18" hidden="0" customWidth="1"/>
    <x:col min="24" max="24" width="18" hidden="0" customWidth="1"/>
    <x:col min="25" max="25" width="18"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 min="32" max="32" width="18" hidden="0" customWidth="1"/>
    <x:col min="33" max="33" width="18" hidden="0" customWidth="1"/>
    <x:col min="34" max="34" width="18" hidden="0" customWidth="1"/>
    <x:col min="35" max="35" width="18" hidden="0" customWidth="1"/>
    <x:col min="36" max="36" width="18" hidden="0" customWidth="1"/>
    <x:col min="37" max="37" width="18" hidden="0" customWidth="1"/>
    <x:col min="38" max="38" width="18" hidden="0" customWidth="1"/>
    <x:col min="39" max="39" width="18" hidden="0" customWidth="1"/>
    <x:col min="40" max="40" width="18" hidden="0" customWidth="1"/>
    <x:col min="41" max="41" width="18" hidden="0" customWidth="1"/>
    <x:col min="42" max="42" width="18" hidden="0" customWidth="1"/>
    <x:col min="43" max="43" width="18" hidden="0" customWidth="1"/>
    <x:col min="44" max="44" width="18" hidden="0" customWidth="1"/>
    <x:col min="45" max="45" width="18" hidden="0" customWidth="1"/>
    <x:col min="46" max="46" width="18" hidden="0" customWidth="1"/>
    <x:col min="47" max="47" width="18" hidden="0" customWidth="1"/>
    <x:col min="48" max="48" width="18" hidden="0" customWidth="1"/>
    <x:col min="49" max="49" width="18" hidden="0" customWidth="1"/>
    <x:col min="50" max="50" width="18" hidden="0" customWidth="1"/>
    <x:col min="51" max="51" width="18" hidden="0" customWidth="1"/>
    <x:col min="52" max="52" width="18" hidden="0" customWidth="1"/>
    <x:col min="53" max="53" width="18" hidden="0" customWidth="1"/>
    <x:col min="54" max="54" width="18" hidden="0" customWidth="1"/>
    <x:col min="55" max="55" width="18" hidden="0" customWidth="1"/>
    <x:col min="56" max="56" width="18" hidden="0" customWidth="1"/>
    <x:col min="57" max="57" width="18" hidden="0" customWidth="1"/>
    <x:col min="58" max="58" width="18" hidden="0" customWidth="1"/>
    <x:col min="59" max="59" width="18" hidden="0" customWidth="1"/>
    <x:col min="60" max="60" width="18" hidden="0" customWidth="1"/>
    <x:col min="61" max="61" width="18" hidden="0" customWidth="1"/>
    <x:col min="62" max="62" width="18" hidden="0" customWidth="1"/>
    <x:col min="63" max="63" width="18" hidden="0" customWidth="1"/>
    <x:col min="64" max="64" width="18" hidden="0" customWidth="1"/>
    <x:col min="65" max="65" width="18" hidden="0" customWidth="1"/>
    <x:col min="66" max="66" width="18" hidden="0" customWidth="1"/>
    <x:col min="67" max="67" width="18" hidden="0" customWidth="1"/>
  </x:cols>
  <x:sheetData>
    <x:row r="1" ht="25" customHeight="1">
      <x:c r="A1" s="17" t="str">
        <x:v>Cash-saving levers</x:v>
      </x:c>
      <x:c r="B1" s="2"/>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c r="AI1" s="2"/>
      <x:c r="AJ1" s="2"/>
      <x:c r="AK1" s="2"/>
      <x:c r="AL1" s="2"/>
      <x:c r="AM1" s="2"/>
      <x:c r="AN1" s="2"/>
      <x:c r="AO1" s="2"/>
      <x:c r="AP1" s="2"/>
      <x:c r="AQ1" s="2"/>
      <x:c r="AR1" s="2"/>
      <x:c r="AS1" s="2"/>
      <x:c r="AT1" s="2"/>
      <x:c r="AU1" s="2"/>
      <x:c r="AV1" s="2"/>
      <x:c r="AW1" s="2"/>
      <x:c r="AX1" s="2"/>
      <x:c r="AY1" s="2"/>
      <x:c r="AZ1" s="2"/>
      <x:c r="BA1" s="2"/>
      <x:c r="BB1" s="2"/>
      <x:c r="BC1" s="2"/>
      <x:c r="BD1" s="2"/>
      <x:c r="BE1" s="2"/>
      <x:c r="BF1" s="2"/>
      <x:c r="BG1" s="2"/>
      <x:c r="BH1" s="2"/>
      <x:c r="BI1" s="2"/>
      <x:c r="BJ1" s="2"/>
      <x:c r="BK1" s="2"/>
      <x:c r="BL1" s="2"/>
      <x:c r="BM1" s="2"/>
      <x:c r="BN1" s="2"/>
      <x:c r="BO1" s="2"/>
    </x:row>
    <x:row r="2" ht="25" customHeight="1">
      <x:c r="A2" s="16" t="str">
        <x:v>Mirovest GmbH — fictional</x:v>
      </x:c>
      <x:c r="B2" s="2"/>
      <x:c r="C2" s="2"/>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c r="AI2" s="2"/>
      <x:c r="AJ2" s="2"/>
      <x:c r="AK2" s="2"/>
      <x:c r="AL2" s="2"/>
      <x:c r="AM2" s="2"/>
      <x:c r="AN2" s="2"/>
      <x:c r="AO2" s="2"/>
      <x:c r="AP2" s="2"/>
      <x:c r="AQ2" s="2"/>
      <x:c r="AR2" s="2"/>
      <x:c r="AS2" s="2"/>
      <x:c r="AT2" s="2"/>
      <x:c r="AU2" s="2"/>
      <x:c r="AV2" s="2"/>
      <x:c r="AW2" s="2"/>
      <x:c r="AX2" s="2"/>
      <x:c r="AY2" s="2"/>
      <x:c r="AZ2" s="2"/>
      <x:c r="BA2" s="2"/>
      <x:c r="BB2" s="2"/>
      <x:c r="BC2" s="2"/>
      <x:c r="BD2" s="2"/>
      <x:c r="BE2" s="2"/>
      <x:c r="BF2" s="2"/>
      <x:c r="BG2" s="2"/>
      <x:c r="BH2" s="2"/>
      <x:c r="BI2" s="2"/>
      <x:c r="BJ2" s="2"/>
      <x:c r="BK2" s="2"/>
      <x:c r="BL2" s="2"/>
      <x:c r="BM2" s="2"/>
      <x:c r="BN2" s="2"/>
      <x:c r="BO2" s="2"/>
    </x:row>
    <x:row r="3" ht="25" customHeight="1">
      <x:c r="A3" s="3" t="str">
        <x:v>Selected case</x:v>
      </x:c>
      <x:c r="B3" s="10" t="str">
        <x:f>'Cover'!C29</x:f>
        <x:v>Base</x:v>
      </x:c>
      <x:c r="C3" s="2"/>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c r="AI3" s="2"/>
      <x:c r="AJ3" s="2"/>
      <x:c r="AK3" s="2"/>
      <x:c r="AL3" s="2"/>
      <x:c r="AM3" s="2"/>
      <x:c r="AN3" s="2"/>
      <x:c r="AO3" s="2"/>
      <x:c r="AP3" s="2"/>
      <x:c r="AQ3" s="2"/>
      <x:c r="AR3" s="2"/>
      <x:c r="AS3" s="2"/>
      <x:c r="AT3" s="2"/>
      <x:c r="AU3" s="2"/>
      <x:c r="AV3" s="2"/>
      <x:c r="AW3" s="2"/>
      <x:c r="AX3" s="2"/>
      <x:c r="AY3" s="2"/>
      <x:c r="AZ3" s="2"/>
      <x:c r="BA3" s="2"/>
      <x:c r="BB3" s="2"/>
      <x:c r="BC3" s="2"/>
      <x:c r="BD3" s="2"/>
      <x:c r="BE3" s="2"/>
      <x:c r="BF3" s="2"/>
      <x:c r="BG3" s="2"/>
      <x:c r="BH3" s="2"/>
      <x:c r="BI3" s="2"/>
      <x:c r="BJ3" s="2"/>
      <x:c r="BK3" s="2"/>
      <x:c r="BL3" s="2"/>
      <x:c r="BM3" s="2"/>
      <x:c r="BN3" s="2"/>
      <x:c r="BO3" s="2"/>
    </x:row>
    <x:row r="4" ht="25" customHeight="1">
      <x:c r="A4" s="16" t="str">
        <x:v>EUR. Actual January–June 2027; source versions remain separate.</x:v>
      </x:c>
      <x:c r="B4" s="2"/>
      <x:c r="C4" s="2"/>
      <x:c r="D4" s="2"/>
      <x:c r="E4" s="2"/>
      <x:c r="F4" s="2"/>
      <x:c r="G4" s="2"/>
      <x:c r="H4" s="2"/>
      <x:c r="I4" s="2"/>
      <x:c r="J4" s="2"/>
      <x:c r="K4" s="2"/>
      <x:c r="L4" s="2"/>
      <x:c r="M4" s="2"/>
      <x:c r="N4" s="2"/>
      <x:c r="O4" s="2"/>
      <x:c r="P4" s="2"/>
      <x:c r="Q4" s="2"/>
      <x:c r="R4" s="2"/>
      <x:c r="S4" s="2"/>
      <x:c r="T4" s="2"/>
      <x:c r="U4" s="2"/>
      <x:c r="V4" s="2"/>
      <x:c r="W4" s="2"/>
      <x:c r="X4" s="2"/>
      <x:c r="Y4" s="2"/>
      <x:c r="Z4" s="2"/>
      <x:c r="AA4" s="2"/>
      <x:c r="AB4" s="2"/>
      <x:c r="AC4" s="2"/>
      <x:c r="AD4" s="2"/>
      <x:c r="AE4" s="2"/>
      <x:c r="AF4" s="2"/>
      <x:c r="AG4" s="2"/>
      <x:c r="AH4" s="2"/>
      <x:c r="AI4" s="2"/>
      <x:c r="AJ4" s="2"/>
      <x:c r="AK4" s="2"/>
      <x:c r="AL4" s="2"/>
      <x:c r="AM4" s="2"/>
      <x:c r="AN4" s="2"/>
      <x:c r="AO4" s="2"/>
      <x:c r="AP4" s="2"/>
      <x:c r="AQ4" s="2"/>
      <x:c r="AR4" s="2"/>
      <x:c r="AS4" s="2"/>
      <x:c r="AT4" s="2"/>
      <x:c r="AU4" s="2"/>
      <x:c r="AV4" s="2"/>
      <x:c r="AW4" s="2"/>
      <x:c r="AX4" s="2"/>
      <x:c r="AY4" s="2"/>
      <x:c r="AZ4" s="2"/>
      <x:c r="BA4" s="2"/>
      <x:c r="BB4" s="2"/>
      <x:c r="BC4" s="2"/>
      <x:c r="BD4" s="2"/>
      <x:c r="BE4" s="2"/>
      <x:c r="BF4" s="2"/>
      <x:c r="BG4" s="2"/>
      <x:c r="BH4" s="2"/>
      <x:c r="BI4" s="2"/>
      <x:c r="BJ4" s="2"/>
      <x:c r="BK4" s="2"/>
      <x:c r="BL4" s="2"/>
      <x:c r="BM4" s="2"/>
      <x:c r="BN4" s="2"/>
      <x:c r="BO4" s="2"/>
    </x:row>
    <x:row r="5" ht="25" customHeight="1">
      <x:c r="A5" s="16" t="str">
        <x:v>Release CR02-2026-10-13-v1 · Release bundle / local user copy</x:v>
      </x:c>
      <x:c r="B5" s="2"/>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c r="AE5" s="2"/>
      <x:c r="AF5" s="2"/>
      <x:c r="AG5" s="2"/>
      <x:c r="AH5" s="2"/>
      <x:c r="AI5" s="2"/>
      <x:c r="AJ5" s="2"/>
      <x:c r="AK5" s="2"/>
      <x:c r="AL5" s="2"/>
      <x:c r="AM5" s="2"/>
      <x:c r="AN5" s="2"/>
      <x:c r="AO5" s="2"/>
      <x:c r="AP5" s="2"/>
      <x:c r="AQ5" s="2"/>
      <x:c r="AR5" s="2"/>
      <x:c r="AS5" s="2"/>
      <x:c r="AT5" s="2"/>
      <x:c r="AU5" s="2"/>
      <x:c r="AV5" s="2"/>
      <x:c r="AW5" s="2"/>
      <x:c r="AX5" s="2"/>
      <x:c r="AY5" s="2"/>
      <x:c r="AZ5" s="2"/>
      <x:c r="BA5" s="2"/>
      <x:c r="BB5" s="2"/>
      <x:c r="BC5" s="2"/>
      <x:c r="BD5" s="2"/>
      <x:c r="BE5" s="2"/>
      <x:c r="BF5" s="2"/>
      <x:c r="BG5" s="2"/>
      <x:c r="BH5" s="2"/>
      <x:c r="BI5" s="2"/>
      <x:c r="BJ5" s="2"/>
      <x:c r="BK5" s="2"/>
      <x:c r="BL5" s="2"/>
      <x:c r="BM5" s="2"/>
      <x:c r="BN5" s="2"/>
      <x:c r="BO5" s="2"/>
    </x:row>
    <x:row r="6" ht="25" customHeight="1">
      <x:c r="A6" s="2"/>
      <x:c r="B6" s="2"/>
      <x:c r="C6" s="2"/>
      <x:c r="D6" s="2"/>
      <x:c r="E6" s="2"/>
      <x:c r="F6" s="2"/>
      <x:c r="G6" s="2"/>
      <x:c r="H6" s="2"/>
      <x:c r="I6" s="2"/>
      <x:c r="J6" s="2"/>
      <x:c r="K6" s="2"/>
      <x:c r="L6" s="2"/>
      <x:c r="M6" s="2"/>
      <x:c r="N6" s="2"/>
      <x:c r="O6" s="2"/>
      <x:c r="P6" s="2"/>
      <x:c r="Q6" s="2"/>
      <x:c r="R6" s="2"/>
      <x:c r="S6" s="2"/>
      <x:c r="T6" s="2"/>
      <x:c r="U6" s="2"/>
      <x:c r="V6" s="2"/>
      <x:c r="W6" s="2"/>
      <x:c r="X6" s="2"/>
      <x:c r="Y6" s="2"/>
      <x:c r="Z6" s="2"/>
      <x:c r="AA6" s="2"/>
      <x:c r="AB6" s="2"/>
      <x:c r="AC6" s="2"/>
      <x:c r="AD6" s="2"/>
      <x:c r="AE6" s="2"/>
      <x:c r="AF6" s="2"/>
      <x:c r="AG6" s="2"/>
      <x:c r="AH6" s="2"/>
      <x:c r="AI6" s="2"/>
      <x:c r="AJ6" s="2"/>
      <x:c r="AK6" s="2"/>
      <x:c r="AL6" s="2"/>
      <x:c r="AM6" s="2"/>
      <x:c r="AN6" s="2"/>
      <x:c r="AO6" s="2"/>
      <x:c r="AP6" s="2"/>
      <x:c r="AQ6" s="2"/>
      <x:c r="AR6" s="2"/>
      <x:c r="AS6" s="2"/>
      <x:c r="AT6" s="2"/>
      <x:c r="AU6" s="2"/>
      <x:c r="AV6" s="2"/>
      <x:c r="AW6" s="2"/>
      <x:c r="AX6" s="2"/>
      <x:c r="AY6" s="2"/>
      <x:c r="AZ6" s="2"/>
      <x:c r="BA6" s="2"/>
      <x:c r="BB6" s="2"/>
      <x:c r="BC6" s="2"/>
      <x:c r="BD6" s="2"/>
      <x:c r="BE6" s="2"/>
      <x:c r="BF6" s="2"/>
      <x:c r="BG6" s="2"/>
      <x:c r="BH6" s="2"/>
      <x:c r="BI6" s="2"/>
      <x:c r="BJ6" s="2"/>
      <x:c r="BK6" s="2"/>
      <x:c r="BL6" s="2"/>
      <x:c r="BM6" s="2"/>
      <x:c r="BN6" s="2"/>
      <x:c r="BO6" s="2"/>
    </x:row>
    <x:row r="7" ht="32" customHeight="1">
      <x:c r="A7" s="3" t="str">
        <x:v>Zero defaults are editable. Effects are direct cash sensitivities only; no induced tax, interest, staffing or prudential recalculation.</x:v>
      </x:c>
      <x:c r="B7" s="2"/>
      <x:c r="C7" s="2"/>
      <x:c r="D7" s="2"/>
      <x:c r="E7" s="2"/>
      <x:c r="F7" s="2"/>
      <x:c r="G7" s="2"/>
      <x:c r="H7" s="2"/>
      <x:c r="I7" s="2"/>
      <x:c r="J7" s="2"/>
      <x:c r="K7" s="2"/>
      <x:c r="L7" s="2"/>
      <x:c r="M7" s="2"/>
      <x:c r="N7" s="2"/>
      <x:c r="O7" s="2"/>
      <x:c r="P7" s="2"/>
      <x:c r="Q7" s="2"/>
      <x:c r="R7" s="2"/>
      <x:c r="S7" s="2"/>
      <x:c r="T7" s="2"/>
      <x:c r="U7" s="2"/>
      <x:c r="V7" s="2"/>
      <x:c r="W7" s="2"/>
      <x:c r="X7" s="2"/>
      <x:c r="Y7" s="2"/>
      <x:c r="Z7" s="2"/>
      <x:c r="AA7" s="2"/>
      <x:c r="AB7" s="2"/>
      <x:c r="AC7" s="2"/>
      <x:c r="AD7" s="2"/>
      <x:c r="AE7" s="2"/>
      <x:c r="AF7" s="2"/>
      <x:c r="AG7" s="2"/>
      <x:c r="AH7" s="2"/>
      <x:c r="AI7" s="2"/>
      <x:c r="AJ7" s="2"/>
      <x:c r="AK7" s="2"/>
      <x:c r="AL7" s="2"/>
      <x:c r="AM7" s="2"/>
      <x:c r="AN7" s="2"/>
      <x:c r="AO7" s="2"/>
      <x:c r="AP7" s="2"/>
      <x:c r="AQ7" s="2"/>
      <x:c r="AR7" s="2"/>
      <x:c r="AS7" s="2"/>
      <x:c r="AT7" s="2"/>
      <x:c r="AU7" s="2"/>
      <x:c r="AV7" s="2"/>
      <x:c r="AW7" s="2"/>
      <x:c r="AX7" s="2"/>
      <x:c r="AY7" s="2"/>
      <x:c r="AZ7" s="2"/>
      <x:c r="BA7" s="2"/>
      <x:c r="BB7" s="2"/>
      <x:c r="BC7" s="2"/>
      <x:c r="BD7" s="2"/>
      <x:c r="BE7" s="2"/>
      <x:c r="BF7" s="2"/>
      <x:c r="BG7" s="2"/>
      <x:c r="BH7" s="2"/>
      <x:c r="BI7" s="2"/>
      <x:c r="BJ7" s="2"/>
      <x:c r="BK7" s="2"/>
      <x:c r="BL7" s="2"/>
      <x:c r="BM7" s="2"/>
      <x:c r="BN7" s="2"/>
      <x:c r="BO7" s="2"/>
    </x:row>
    <x:row r="8" ht="25" customHeight="1">
      <x:c r="A8" s="2"/>
      <x:c r="B8" s="2"/>
      <x:c r="C8" s="2"/>
      <x:c r="D8" s="2"/>
      <x:c r="E8" s="2"/>
      <x:c r="F8" s="2"/>
      <x:c r="G8" s="2"/>
      <x:c r="H8" s="2"/>
      <x:c r="I8" s="2"/>
      <x:c r="J8" s="2"/>
      <x:c r="K8" s="2"/>
      <x:c r="L8" s="2"/>
      <x:c r="M8" s="2"/>
      <x:c r="N8" s="2"/>
      <x:c r="O8" s="2"/>
      <x:c r="P8" s="2"/>
      <x:c r="Q8" s="2"/>
      <x:c r="R8" s="2"/>
      <x:c r="S8" s="2"/>
      <x:c r="T8" s="2"/>
      <x:c r="U8" s="2"/>
      <x:c r="V8" s="2"/>
      <x:c r="W8" s="2"/>
      <x:c r="X8" s="2"/>
      <x:c r="Y8" s="2"/>
      <x:c r="Z8" s="2"/>
      <x:c r="AA8" s="2"/>
      <x:c r="AB8" s="2"/>
      <x:c r="AC8" s="2"/>
      <x:c r="AD8" s="2"/>
      <x:c r="AE8" s="2"/>
      <x:c r="AF8" s="2"/>
      <x:c r="AG8" s="2"/>
      <x:c r="AH8" s="2"/>
      <x:c r="AI8" s="2"/>
      <x:c r="AJ8" s="2"/>
      <x:c r="AK8" s="2"/>
      <x:c r="AL8" s="2"/>
      <x:c r="AM8" s="2"/>
      <x:c r="AN8" s="2"/>
      <x:c r="AO8" s="2"/>
      <x:c r="AP8" s="2"/>
      <x:c r="AQ8" s="2"/>
      <x:c r="AR8" s="2"/>
      <x:c r="AS8" s="2"/>
      <x:c r="AT8" s="2"/>
      <x:c r="AU8" s="2"/>
      <x:c r="AV8" s="2"/>
      <x:c r="AW8" s="2"/>
      <x:c r="AX8" s="2"/>
      <x:c r="AY8" s="2"/>
      <x:c r="AZ8" s="2"/>
      <x:c r="BA8" s="2"/>
      <x:c r="BB8" s="2"/>
      <x:c r="BC8" s="2"/>
      <x:c r="BD8" s="2"/>
      <x:c r="BE8" s="2"/>
      <x:c r="BF8" s="2"/>
      <x:c r="BG8" s="2"/>
      <x:c r="BH8" s="2"/>
      <x:c r="BI8" s="2"/>
      <x:c r="BJ8" s="2"/>
      <x:c r="BK8" s="2"/>
      <x:c r="BL8" s="2"/>
      <x:c r="BM8" s="2"/>
      <x:c r="BN8" s="2"/>
      <x:c r="BO8" s="2"/>
    </x:row>
    <x:row r="9" ht="25" customHeight="1">
      <x:c r="A9" s="2"/>
      <x:c r="B9" s="2"/>
      <x:c r="C9" s="2"/>
      <x:c r="D9" s="2"/>
      <x:c r="E9" s="2"/>
      <x:c r="F9" s="2"/>
      <x:c r="G9" s="2"/>
      <x:c r="H9" s="2"/>
      <x:c r="I9" s="2"/>
      <x:c r="J9" s="2"/>
      <x:c r="K9" s="2"/>
      <x:c r="L9" s="2"/>
      <x:c r="M9" s="2"/>
      <x:c r="N9" s="2"/>
      <x:c r="O9" s="2"/>
      <x:c r="P9" s="2"/>
      <x:c r="Q9" s="2"/>
      <x:c r="R9" s="2"/>
      <x:c r="S9" s="2"/>
      <x:c r="T9" s="2"/>
      <x:c r="U9" s="2"/>
      <x:c r="V9" s="2"/>
      <x:c r="W9" s="2"/>
      <x:c r="X9" s="2"/>
      <x:c r="Y9" s="2"/>
      <x:c r="Z9" s="2"/>
      <x:c r="AA9" s="2"/>
      <x:c r="AB9" s="2"/>
      <x:c r="AC9" s="2"/>
      <x:c r="AD9" s="2"/>
      <x:c r="AE9" s="2"/>
      <x:c r="AF9" s="2"/>
      <x:c r="AG9" s="2"/>
      <x:c r="AH9" s="2"/>
      <x:c r="AI9" s="2"/>
      <x:c r="AJ9" s="2"/>
      <x:c r="AK9" s="2"/>
      <x:c r="AL9" s="2"/>
      <x:c r="AM9" s="2"/>
      <x:c r="AN9" s="2"/>
      <x:c r="AO9" s="2"/>
      <x:c r="AP9" s="2"/>
      <x:c r="AQ9" s="2"/>
      <x:c r="AR9" s="2"/>
      <x:c r="AS9" s="2"/>
      <x:c r="AT9" s="2"/>
      <x:c r="AU9" s="2"/>
      <x:c r="AV9" s="2"/>
      <x:c r="AW9" s="2"/>
      <x:c r="AX9" s="2"/>
      <x:c r="AY9" s="2"/>
      <x:c r="AZ9" s="2"/>
      <x:c r="BA9" s="2"/>
      <x:c r="BB9" s="2"/>
      <x:c r="BC9" s="2"/>
      <x:c r="BD9" s="2"/>
      <x:c r="BE9" s="2"/>
      <x:c r="BF9" s="2"/>
      <x:c r="BG9" s="2"/>
      <x:c r="BH9" s="2"/>
      <x:c r="BI9" s="2"/>
      <x:c r="BJ9" s="2"/>
      <x:c r="BK9" s="2"/>
      <x:c r="BL9" s="2"/>
      <x:c r="BM9" s="2"/>
      <x:c r="BN9" s="2"/>
      <x:c r="BO9" s="2"/>
    </x:row>
    <x:row r="10" ht="38" customHeight="1">
      <x:c r="A10" s="15" t="str">
        <x:v>Lever</x:v>
      </x:c>
      <x:c r="B10" s="15" t="str">
        <x:v>Monthly saving</x:v>
      </x:c>
      <x:c r="C10" s="15" t="str">
        <x:v>One-off cash cost</x:v>
      </x:c>
      <x:c r="D10" s="15" t="str">
        <x:v>Start model month</x:v>
      </x:c>
      <x:c r="E10" s="15" t="str">
        <x:v>Planned: added months</x:v>
      </x:c>
      <x:c r="F10" s="15" t="str">
        <x:v>No rounds: added months</x:v>
      </x:c>
      <x:c r="G10" s="15" t="str">
        <x:v>Planned: first deficit</x:v>
      </x:c>
      <x:c r="H10" s="15" t="str">
        <x:v>No rounds: first deficit</x:v>
      </x:c>
      <x:c r="I10" s="15" t="str">
        <x:v>Scope</x:v>
      </x:c>
      <x:c r="J10" s="2"/>
      <x:c r="K10" s="2"/>
      <x:c r="L10" s="2"/>
      <x:c r="M10" s="2"/>
      <x:c r="N10" s="2"/>
      <x:c r="O10" s="2"/>
      <x:c r="P10" s="2"/>
      <x:c r="Q10" s="2"/>
      <x:c r="R10" s="2"/>
      <x:c r="S10" s="2"/>
      <x:c r="T10" s="2"/>
      <x:c r="U10" s="2"/>
      <x:c r="V10" s="2"/>
      <x:c r="W10" s="2"/>
      <x:c r="X10" s="2"/>
      <x:c r="Y10" s="2"/>
      <x:c r="Z10" s="2"/>
      <x:c r="AA10" s="2"/>
      <x:c r="AB10" s="2"/>
      <x:c r="AC10" s="2"/>
      <x:c r="AD10" s="2"/>
      <x:c r="AE10" s="2"/>
      <x:c r="AF10" s="2"/>
      <x:c r="AG10" s="2"/>
      <x:c r="AH10" s="2"/>
      <x:c r="AI10" s="2"/>
      <x:c r="AJ10" s="2"/>
      <x:c r="AK10" s="2"/>
      <x:c r="AL10" s="2"/>
      <x:c r="AM10" s="2"/>
      <x:c r="AN10" s="2"/>
      <x:c r="AO10" s="2"/>
      <x:c r="AP10" s="2"/>
      <x:c r="AQ10" s="2"/>
      <x:c r="AR10" s="2"/>
      <x:c r="AS10" s="2"/>
      <x:c r="AT10" s="2"/>
      <x:c r="AU10" s="2"/>
      <x:c r="AV10" s="2"/>
      <x:c r="AW10" s="2"/>
      <x:c r="AX10" s="2"/>
      <x:c r="AY10" s="2"/>
      <x:c r="AZ10" s="2"/>
      <x:c r="BA10" s="2"/>
      <x:c r="BB10" s="2"/>
      <x:c r="BC10" s="2"/>
      <x:c r="BD10" s="2"/>
      <x:c r="BE10" s="2"/>
      <x:c r="BF10" s="2"/>
      <x:c r="BG10" s="2"/>
      <x:c r="BH10" s="2"/>
      <x:c r="BI10" s="2"/>
      <x:c r="BJ10" s="2"/>
      <x:c r="BK10" s="2"/>
      <x:c r="BL10" s="2"/>
      <x:c r="BM10" s="2"/>
      <x:c r="BN10" s="2"/>
      <x:c r="BO10" s="2"/>
    </x:row>
    <x:row r="11" ht="35" customHeight="1">
      <x:c r="A11" s="3" t="str">
        <x:v>Software subscriptions</x:v>
      </x:c>
      <x:c r="B11" s="30" t="n">
        <x:v>0</x:v>
      </x:c>
      <x:c r="C11" s="30" t="n">
        <x:v>0</x:v>
      </x:c>
      <x:c r="D11" s="5" t="n">
        <x:v>7</x:v>
      </x:c>
      <x:c r="E11" s="36" t="n">
        <x:f>IF(AND(SUM(H31:BO31)=0,SUM('Burn'!H26:BO26)=0),0,IF(OR(SUM(H31:BO31)=0,SUM('Burn'!H26:BO26)=0),"horizon-limited",MATCH(1,H31:BO31,0)-MATCH(1,'Burn'!H26:BO26,0)))</x:f>
        <x:v>0</x:v>
      </x:c>
      <x:c r="F11" s="36" t="n">
        <x:f>IF(AND(SUM(H35:BO35)=0,SUM('Burn'!H53:BO53)=0),0,IF(OR(SUM(H35:BO35)=0,SUM('Burn'!H53:BO53)=0),"horizon-limited",MATCH(1,H35:BO35,0)-MATCH(1,'Burn'!H53:BO53,0)))</x:f>
        <x:v>0</x:v>
      </x:c>
      <x:c r="G11" s="37" t="str">
        <x:f>IF(SUM(H31:BO31)=0,"none within horizon",EDATE('Cover'!$C$35,MATCH(1,H31:BO31,0)-1))</x:f>
        <x:v>none within horizon</x:v>
      </x:c>
      <x:c r="H11" s="37" t="n">
        <x:f>IF(SUM(H35:BO35)=0,"none within horizon",EDATE('Cover'!$C$35,MATCH(1,H35:BO35,0)-1))</x:f>
        <x:v>46692</x:v>
      </x:c>
      <x:c r="I11" s="3" t="str">
        <x:v>Editable direct cash sensitivity; no assumed action or saving.</x:v>
      </x:c>
      <x:c r="J11" s="2"/>
      <x:c r="K11" s="2"/>
      <x:c r="L11" s="2"/>
      <x:c r="M11" s="2"/>
      <x:c r="N11" s="2"/>
      <x:c r="O11" s="2"/>
      <x:c r="P11" s="2"/>
      <x:c r="Q11" s="2"/>
      <x:c r="R11" s="2"/>
      <x:c r="S11" s="2"/>
      <x:c r="T11" s="2"/>
      <x:c r="U11" s="2"/>
      <x:c r="V11" s="2"/>
      <x:c r="W11" s="2"/>
      <x:c r="X11" s="2"/>
      <x:c r="Y11" s="2"/>
      <x:c r="Z11" s="2"/>
      <x:c r="AA11" s="2"/>
      <x:c r="AB11" s="2"/>
      <x:c r="AC11" s="2"/>
      <x:c r="AD11" s="2"/>
      <x:c r="AE11" s="2"/>
      <x:c r="AF11" s="2"/>
      <x:c r="AG11" s="2"/>
      <x:c r="AH11" s="2"/>
      <x:c r="AI11" s="2"/>
      <x:c r="AJ11" s="2"/>
      <x:c r="AK11" s="2"/>
      <x:c r="AL11" s="2"/>
      <x:c r="AM11" s="2"/>
      <x:c r="AN11" s="2"/>
      <x:c r="AO11" s="2"/>
      <x:c r="AP11" s="2"/>
      <x:c r="AQ11" s="2"/>
      <x:c r="AR11" s="2"/>
      <x:c r="AS11" s="2"/>
      <x:c r="AT11" s="2"/>
      <x:c r="AU11" s="2"/>
      <x:c r="AV11" s="2"/>
      <x:c r="AW11" s="2"/>
      <x:c r="AX11" s="2"/>
      <x:c r="AY11" s="2"/>
      <x:c r="AZ11" s="2"/>
      <x:c r="BA11" s="2"/>
      <x:c r="BB11" s="2"/>
      <x:c r="BC11" s="2"/>
      <x:c r="BD11" s="2"/>
      <x:c r="BE11" s="2"/>
      <x:c r="BF11" s="2"/>
      <x:c r="BG11" s="2"/>
      <x:c r="BH11" s="2"/>
      <x:c r="BI11" s="2"/>
      <x:c r="BJ11" s="2"/>
      <x:c r="BK11" s="2"/>
      <x:c r="BL11" s="2"/>
      <x:c r="BM11" s="2"/>
      <x:c r="BN11" s="2"/>
      <x:c r="BO11" s="2"/>
    </x:row>
    <x:row r="12" ht="35" customHeight="1">
      <x:c r="A12" s="3" t="str">
        <x:v>Discretionary office spend</x:v>
      </x:c>
      <x:c r="B12" s="30" t="n">
        <x:v>0</x:v>
      </x:c>
      <x:c r="C12" s="30" t="n">
        <x:v>0</x:v>
      </x:c>
      <x:c r="D12" s="5" t="n">
        <x:v>7</x:v>
      </x:c>
      <x:c r="E12" s="36" t="n">
        <x:f>IF(AND(SUM(H39:BO39)=0,SUM('Burn'!H26:BO26)=0),0,IF(OR(SUM(H39:BO39)=0,SUM('Burn'!H26:BO26)=0),"horizon-limited",MATCH(1,H39:BO39,0)-MATCH(1,'Burn'!H26:BO26,0)))</x:f>
        <x:v>0</x:v>
      </x:c>
      <x:c r="F12" s="36" t="n">
        <x:f>IF(AND(SUM(H43:BO43)=0,SUM('Burn'!H53:BO53)=0),0,IF(OR(SUM(H43:BO43)=0,SUM('Burn'!H53:BO53)=0),"horizon-limited",MATCH(1,H43:BO43,0)-MATCH(1,'Burn'!H53:BO53,0)))</x:f>
        <x:v>0</x:v>
      </x:c>
      <x:c r="G12" s="37" t="str">
        <x:f>IF(SUM(H39:BO39)=0,"none within horizon",EDATE('Cover'!$C$35,MATCH(1,H39:BO39,0)-1))</x:f>
        <x:v>none within horizon</x:v>
      </x:c>
      <x:c r="H12" s="37" t="n">
        <x:f>IF(SUM(H43:BO43)=0,"none within horizon",EDATE('Cover'!$C$35,MATCH(1,H43:BO43,0)-1))</x:f>
        <x:v>46692</x:v>
      </x:c>
      <x:c r="I12" s="3" t="str">
        <x:v>Editable direct cash sensitivity; no assumed action or saving.</x:v>
      </x:c>
      <x:c r="J12" s="2"/>
      <x:c r="K12" s="2"/>
      <x:c r="L12" s="2"/>
      <x:c r="M12" s="2"/>
      <x:c r="N12" s="2"/>
      <x:c r="O12" s="2"/>
      <x:c r="P12" s="2"/>
      <x:c r="Q12" s="2"/>
      <x:c r="R12" s="2"/>
      <x:c r="S12" s="2"/>
      <x:c r="T12" s="2"/>
      <x:c r="U12" s="2"/>
      <x:c r="V12" s="2"/>
      <x:c r="W12" s="2"/>
      <x:c r="X12" s="2"/>
      <x:c r="Y12" s="2"/>
      <x:c r="Z12" s="2"/>
      <x:c r="AA12" s="2"/>
      <x:c r="AB12" s="2"/>
      <x:c r="AC12" s="2"/>
      <x:c r="AD12" s="2"/>
      <x:c r="AE12" s="2"/>
      <x:c r="AF12" s="2"/>
      <x:c r="AG12" s="2"/>
      <x:c r="AH12" s="2"/>
      <x:c r="AI12" s="2"/>
      <x:c r="AJ12" s="2"/>
      <x:c r="AK12" s="2"/>
      <x:c r="AL12" s="2"/>
      <x:c r="AM12" s="2"/>
      <x:c r="AN12" s="2"/>
      <x:c r="AO12" s="2"/>
      <x:c r="AP12" s="2"/>
      <x:c r="AQ12" s="2"/>
      <x:c r="AR12" s="2"/>
      <x:c r="AS12" s="2"/>
      <x:c r="AT12" s="2"/>
      <x:c r="AU12" s="2"/>
      <x:c r="AV12" s="2"/>
      <x:c r="AW12" s="2"/>
      <x:c r="AX12" s="2"/>
      <x:c r="AY12" s="2"/>
      <x:c r="AZ12" s="2"/>
      <x:c r="BA12" s="2"/>
      <x:c r="BB12" s="2"/>
      <x:c r="BC12" s="2"/>
      <x:c r="BD12" s="2"/>
      <x:c r="BE12" s="2"/>
      <x:c r="BF12" s="2"/>
      <x:c r="BG12" s="2"/>
      <x:c r="BH12" s="2"/>
      <x:c r="BI12" s="2"/>
      <x:c r="BJ12" s="2"/>
      <x:c r="BK12" s="2"/>
      <x:c r="BL12" s="2"/>
      <x:c r="BM12" s="2"/>
      <x:c r="BN12" s="2"/>
      <x:c r="BO12" s="2"/>
    </x:row>
    <x:row r="13" ht="35" customHeight="1">
      <x:c r="A13" s="3" t="str">
        <x:v>Supplier renegotiation</x:v>
      </x:c>
      <x:c r="B13" s="30" t="n">
        <x:v>0</x:v>
      </x:c>
      <x:c r="C13" s="30" t="n">
        <x:v>0</x:v>
      </x:c>
      <x:c r="D13" s="5" t="n">
        <x:v>7</x:v>
      </x:c>
      <x:c r="E13" s="36" t="n">
        <x:f>IF(AND(SUM(H47:BO47)=0,SUM('Burn'!H26:BO26)=0),0,IF(OR(SUM(H47:BO47)=0,SUM('Burn'!H26:BO26)=0),"horizon-limited",MATCH(1,H47:BO47,0)-MATCH(1,'Burn'!H26:BO26,0)))</x:f>
        <x:v>0</x:v>
      </x:c>
      <x:c r="F13" s="36" t="n">
        <x:f>IF(AND(SUM(H51:BO51)=0,SUM('Burn'!H53:BO53)=0),0,IF(OR(SUM(H51:BO51)=0,SUM('Burn'!H53:BO53)=0),"horizon-limited",MATCH(1,H51:BO51,0)-MATCH(1,'Burn'!H53:BO53,0)))</x:f>
        <x:v>0</x:v>
      </x:c>
      <x:c r="G13" s="37" t="str">
        <x:f>IF(SUM(H47:BO47)=0,"none within horizon",EDATE('Cover'!$C$35,MATCH(1,H47:BO47,0)-1))</x:f>
        <x:v>none within horizon</x:v>
      </x:c>
      <x:c r="H13" s="37" t="n">
        <x:f>IF(SUM(H51:BO51)=0,"none within horizon",EDATE('Cover'!$C$35,MATCH(1,H51:BO51,0)-1))</x:f>
        <x:v>46692</x:v>
      </x:c>
      <x:c r="I13" s="3" t="str">
        <x:v>Editable direct cash sensitivity; no assumed action or saving.</x:v>
      </x:c>
      <x:c r="J13" s="2"/>
      <x:c r="K13" s="2"/>
      <x:c r="L13" s="2"/>
      <x:c r="M13" s="2"/>
      <x:c r="N13" s="2"/>
      <x:c r="O13" s="2"/>
      <x:c r="P13" s="2"/>
      <x:c r="Q13" s="2"/>
      <x:c r="R13" s="2"/>
      <x:c r="S13" s="2"/>
      <x:c r="T13" s="2"/>
      <x:c r="U13" s="2"/>
      <x:c r="V13" s="2"/>
      <x:c r="W13" s="2"/>
      <x:c r="X13" s="2"/>
      <x:c r="Y13" s="2"/>
      <x:c r="Z13" s="2"/>
      <x:c r="AA13" s="2"/>
      <x:c r="AB13" s="2"/>
      <x:c r="AC13" s="2"/>
      <x:c r="AD13" s="2"/>
      <x:c r="AE13" s="2"/>
      <x:c r="AF13" s="2"/>
      <x:c r="AG13" s="2"/>
      <x:c r="AH13" s="2"/>
      <x:c r="AI13" s="2"/>
      <x:c r="AJ13" s="2"/>
      <x:c r="AK13" s="2"/>
      <x:c r="AL13" s="2"/>
      <x:c r="AM13" s="2"/>
      <x:c r="AN13" s="2"/>
      <x:c r="AO13" s="2"/>
      <x:c r="AP13" s="2"/>
      <x:c r="AQ13" s="2"/>
      <x:c r="AR13" s="2"/>
      <x:c r="AS13" s="2"/>
      <x:c r="AT13" s="2"/>
      <x:c r="AU13" s="2"/>
      <x:c r="AV13" s="2"/>
      <x:c r="AW13" s="2"/>
      <x:c r="AX13" s="2"/>
      <x:c r="AY13" s="2"/>
      <x:c r="AZ13" s="2"/>
      <x:c r="BA13" s="2"/>
      <x:c r="BB13" s="2"/>
      <x:c r="BC13" s="2"/>
      <x:c r="BD13" s="2"/>
      <x:c r="BE13" s="2"/>
      <x:c r="BF13" s="2"/>
      <x:c r="BG13" s="2"/>
      <x:c r="BH13" s="2"/>
      <x:c r="BI13" s="2"/>
      <x:c r="BJ13" s="2"/>
      <x:c r="BK13" s="2"/>
      <x:c r="BL13" s="2"/>
      <x:c r="BM13" s="2"/>
      <x:c r="BN13" s="2"/>
      <x:c r="BO13" s="2"/>
    </x:row>
    <x:row r="14" ht="25" customHeight="1">
      <x:c r="A14" s="2"/>
      <x:c r="B14" s="2"/>
      <x:c r="C14" s="2"/>
      <x:c r="D14" s="2"/>
      <x:c r="E14" s="2"/>
      <x:c r="F14" s="2"/>
      <x:c r="G14" s="2"/>
      <x:c r="H14" s="2"/>
      <x:c r="I14" s="2"/>
      <x:c r="J14" s="2"/>
      <x:c r="K14" s="2"/>
      <x:c r="L14" s="2"/>
      <x:c r="M14" s="2"/>
      <x:c r="N14" s="2"/>
      <x:c r="O14" s="2"/>
      <x:c r="P14" s="2"/>
      <x:c r="Q14" s="2"/>
      <x:c r="R14" s="2"/>
      <x:c r="S14" s="2"/>
      <x:c r="T14" s="2"/>
      <x:c r="U14" s="2"/>
      <x:c r="V14" s="2"/>
      <x:c r="W14" s="2"/>
      <x:c r="X14" s="2"/>
      <x:c r="Y14" s="2"/>
      <x:c r="Z14" s="2"/>
      <x:c r="AA14" s="2"/>
      <x:c r="AB14" s="2"/>
      <x:c r="AC14" s="2"/>
      <x:c r="AD14" s="2"/>
      <x:c r="AE14" s="2"/>
      <x:c r="AF14" s="2"/>
      <x:c r="AG14" s="2"/>
      <x:c r="AH14" s="2"/>
      <x:c r="AI14" s="2"/>
      <x:c r="AJ14" s="2"/>
      <x:c r="AK14" s="2"/>
      <x:c r="AL14" s="2"/>
      <x:c r="AM14" s="2"/>
      <x:c r="AN14" s="2"/>
      <x:c r="AO14" s="2"/>
      <x:c r="AP14" s="2"/>
      <x:c r="AQ14" s="2"/>
      <x:c r="AR14" s="2"/>
      <x:c r="AS14" s="2"/>
      <x:c r="AT14" s="2"/>
      <x:c r="AU14" s="2"/>
      <x:c r="AV14" s="2"/>
      <x:c r="AW14" s="2"/>
      <x:c r="AX14" s="2"/>
      <x:c r="AY14" s="2"/>
      <x:c r="AZ14" s="2"/>
      <x:c r="BA14" s="2"/>
      <x:c r="BB14" s="2"/>
      <x:c r="BC14" s="2"/>
      <x:c r="BD14" s="2"/>
      <x:c r="BE14" s="2"/>
      <x:c r="BF14" s="2"/>
      <x:c r="BG14" s="2"/>
      <x:c r="BH14" s="2"/>
      <x:c r="BI14" s="2"/>
      <x:c r="BJ14" s="2"/>
      <x:c r="BK14" s="2"/>
      <x:c r="BL14" s="2"/>
      <x:c r="BM14" s="2"/>
      <x:c r="BN14" s="2"/>
      <x:c r="BO14" s="2"/>
    </x:row>
    <x:row r="15" ht="25" customHeight="1">
      <x:c r="A15" s="2"/>
      <x:c r="B15" s="2"/>
      <x:c r="C15" s="2"/>
      <x:c r="D15" s="2"/>
      <x:c r="E15" s="2"/>
      <x:c r="F15" s="2"/>
      <x:c r="G15" s="2"/>
      <x:c r="H15" s="2"/>
      <x:c r="I15" s="2"/>
      <x:c r="J15" s="2"/>
      <x:c r="K15" s="2"/>
      <x:c r="L15" s="2"/>
      <x:c r="M15" s="2"/>
      <x:c r="N15" s="2"/>
      <x:c r="O15" s="2"/>
      <x:c r="P15" s="2"/>
      <x:c r="Q15" s="2"/>
      <x:c r="R15" s="2"/>
      <x:c r="S15" s="2"/>
      <x:c r="T15" s="2"/>
      <x:c r="U15" s="2"/>
      <x:c r="V15" s="2"/>
      <x:c r="W15" s="2"/>
      <x:c r="X15" s="2"/>
      <x:c r="Y15" s="2"/>
      <x:c r="Z15" s="2"/>
      <x:c r="AA15" s="2"/>
      <x:c r="AB15" s="2"/>
      <x:c r="AC15" s="2"/>
      <x:c r="AD15" s="2"/>
      <x:c r="AE15" s="2"/>
      <x:c r="AF15" s="2"/>
      <x:c r="AG15" s="2"/>
      <x:c r="AH15" s="2"/>
      <x:c r="AI15" s="2"/>
      <x:c r="AJ15" s="2"/>
      <x:c r="AK15" s="2"/>
      <x:c r="AL15" s="2"/>
      <x:c r="AM15" s="2"/>
      <x:c r="AN15" s="2"/>
      <x:c r="AO15" s="2"/>
      <x:c r="AP15" s="2"/>
      <x:c r="AQ15" s="2"/>
      <x:c r="AR15" s="2"/>
      <x:c r="AS15" s="2"/>
      <x:c r="AT15" s="2"/>
      <x:c r="AU15" s="2"/>
      <x:c r="AV15" s="2"/>
      <x:c r="AW15" s="2"/>
      <x:c r="AX15" s="2"/>
      <x:c r="AY15" s="2"/>
      <x:c r="AZ15" s="2"/>
      <x:c r="BA15" s="2"/>
      <x:c r="BB15" s="2"/>
      <x:c r="BC15" s="2"/>
      <x:c r="BD15" s="2"/>
      <x:c r="BE15" s="2"/>
      <x:c r="BF15" s="2"/>
      <x:c r="BG15" s="2"/>
      <x:c r="BH15" s="2"/>
      <x:c r="BI15" s="2"/>
      <x:c r="BJ15" s="2"/>
      <x:c r="BK15" s="2"/>
      <x:c r="BL15" s="2"/>
      <x:c r="BM15" s="2"/>
      <x:c r="BN15" s="2"/>
      <x:c r="BO15" s="2"/>
    </x:row>
    <x:row r="16" ht="25" customHeight="1">
      <x:c r="A16" s="2"/>
      <x:c r="B16" s="2"/>
      <x:c r="C16" s="2"/>
      <x:c r="D16" s="2"/>
      <x:c r="E16" s="2"/>
      <x:c r="F16" s="2"/>
      <x:c r="G16" s="2"/>
      <x:c r="H16" s="2"/>
      <x:c r="I16" s="2"/>
      <x:c r="J16" s="2"/>
      <x:c r="K16" s="2"/>
      <x:c r="L16" s="2"/>
      <x:c r="M16" s="2"/>
      <x:c r="N16" s="2"/>
      <x:c r="O16" s="2"/>
      <x:c r="P16" s="2"/>
      <x:c r="Q16" s="2"/>
      <x:c r="R16" s="2"/>
      <x:c r="S16" s="2"/>
      <x:c r="T16" s="2"/>
      <x:c r="U16" s="2"/>
      <x:c r="V16" s="2"/>
      <x:c r="W16" s="2"/>
      <x:c r="X16" s="2"/>
      <x:c r="Y16" s="2"/>
      <x:c r="Z16" s="2"/>
      <x:c r="AA16" s="2"/>
      <x:c r="AB16" s="2"/>
      <x:c r="AC16" s="2"/>
      <x:c r="AD16" s="2"/>
      <x:c r="AE16" s="2"/>
      <x:c r="AF16" s="2"/>
      <x:c r="AG16" s="2"/>
      <x:c r="AH16" s="2"/>
      <x:c r="AI16" s="2"/>
      <x:c r="AJ16" s="2"/>
      <x:c r="AK16" s="2"/>
      <x:c r="AL16" s="2"/>
      <x:c r="AM16" s="2"/>
      <x:c r="AN16" s="2"/>
      <x:c r="AO16" s="2"/>
      <x:c r="AP16" s="2"/>
      <x:c r="AQ16" s="2"/>
      <x:c r="AR16" s="2"/>
      <x:c r="AS16" s="2"/>
      <x:c r="AT16" s="2"/>
      <x:c r="AU16" s="2"/>
      <x:c r="AV16" s="2"/>
      <x:c r="AW16" s="2"/>
      <x:c r="AX16" s="2"/>
      <x:c r="AY16" s="2"/>
      <x:c r="AZ16" s="2"/>
      <x:c r="BA16" s="2"/>
      <x:c r="BB16" s="2"/>
      <x:c r="BC16" s="2"/>
      <x:c r="BD16" s="2"/>
      <x:c r="BE16" s="2"/>
      <x:c r="BF16" s="2"/>
      <x:c r="BG16" s="2"/>
      <x:c r="BH16" s="2"/>
      <x:c r="BI16" s="2"/>
      <x:c r="BJ16" s="2"/>
      <x:c r="BK16" s="2"/>
      <x:c r="BL16" s="2"/>
      <x:c r="BM16" s="2"/>
      <x:c r="BN16" s="2"/>
      <x:c r="BO16" s="2"/>
    </x:row>
    <x:row r="17" ht="25" customHeight="1">
      <x:c r="A17" s="2"/>
      <x:c r="B17" s="2"/>
      <x:c r="C17" s="2"/>
      <x:c r="D17" s="2"/>
      <x:c r="E17" s="2"/>
      <x:c r="F17" s="2"/>
      <x:c r="G17" s="2"/>
      <x:c r="H17" s="2"/>
      <x:c r="I17" s="2"/>
      <x:c r="J17" s="2"/>
      <x:c r="K17" s="2"/>
      <x:c r="L17" s="2"/>
      <x:c r="M17" s="2"/>
      <x:c r="N17" s="2"/>
      <x:c r="O17" s="2"/>
      <x:c r="P17" s="2"/>
      <x:c r="Q17" s="2"/>
      <x:c r="R17" s="2"/>
      <x:c r="S17" s="2"/>
      <x:c r="T17" s="2"/>
      <x:c r="U17" s="2"/>
      <x:c r="V17" s="2"/>
      <x:c r="W17" s="2"/>
      <x:c r="X17" s="2"/>
      <x:c r="Y17" s="2"/>
      <x:c r="Z17" s="2"/>
      <x:c r="AA17" s="2"/>
      <x:c r="AB17" s="2"/>
      <x:c r="AC17" s="2"/>
      <x:c r="AD17" s="2"/>
      <x:c r="AE17" s="2"/>
      <x:c r="AF17" s="2"/>
      <x:c r="AG17" s="2"/>
      <x:c r="AH17" s="2"/>
      <x:c r="AI17" s="2"/>
      <x:c r="AJ17" s="2"/>
      <x:c r="AK17" s="2"/>
      <x:c r="AL17" s="2"/>
      <x:c r="AM17" s="2"/>
      <x:c r="AN17" s="2"/>
      <x:c r="AO17" s="2"/>
      <x:c r="AP17" s="2"/>
      <x:c r="AQ17" s="2"/>
      <x:c r="AR17" s="2"/>
      <x:c r="AS17" s="2"/>
      <x:c r="AT17" s="2"/>
      <x:c r="AU17" s="2"/>
      <x:c r="AV17" s="2"/>
      <x:c r="AW17" s="2"/>
      <x:c r="AX17" s="2"/>
      <x:c r="AY17" s="2"/>
      <x:c r="AZ17" s="2"/>
      <x:c r="BA17" s="2"/>
      <x:c r="BB17" s="2"/>
      <x:c r="BC17" s="2"/>
      <x:c r="BD17" s="2"/>
      <x:c r="BE17" s="2"/>
      <x:c r="BF17" s="2"/>
      <x:c r="BG17" s="2"/>
      <x:c r="BH17" s="2"/>
      <x:c r="BI17" s="2"/>
      <x:c r="BJ17" s="2"/>
      <x:c r="BK17" s="2"/>
      <x:c r="BL17" s="2"/>
      <x:c r="BM17" s="2"/>
      <x:c r="BN17" s="2"/>
      <x:c r="BO17" s="2"/>
    </x:row>
    <x:row r="18" ht="25" customHeight="1">
      <x:c r="A18" s="2"/>
      <x:c r="B18" s="2"/>
      <x:c r="C18" s="2"/>
      <x:c r="D18" s="2"/>
      <x:c r="E18" s="2"/>
      <x:c r="F18" s="2"/>
      <x:c r="G18" s="2"/>
      <x:c r="H18" s="2"/>
      <x:c r="I18" s="2"/>
      <x:c r="J18" s="2"/>
      <x:c r="K18" s="2"/>
      <x:c r="L18" s="2"/>
      <x:c r="M18" s="2"/>
      <x:c r="N18" s="2"/>
      <x:c r="O18" s="2"/>
      <x:c r="P18" s="2"/>
      <x:c r="Q18" s="2"/>
      <x:c r="R18" s="2"/>
      <x:c r="S18" s="2"/>
      <x:c r="T18" s="2"/>
      <x:c r="U18" s="2"/>
      <x:c r="V18" s="2"/>
      <x:c r="W18" s="2"/>
      <x:c r="X18" s="2"/>
      <x:c r="Y18" s="2"/>
      <x:c r="Z18" s="2"/>
      <x:c r="AA18" s="2"/>
      <x:c r="AB18" s="2"/>
      <x:c r="AC18" s="2"/>
      <x:c r="AD18" s="2"/>
      <x:c r="AE18" s="2"/>
      <x:c r="AF18" s="2"/>
      <x:c r="AG18" s="2"/>
      <x:c r="AH18" s="2"/>
      <x:c r="AI18" s="2"/>
      <x:c r="AJ18" s="2"/>
      <x:c r="AK18" s="2"/>
      <x:c r="AL18" s="2"/>
      <x:c r="AM18" s="2"/>
      <x:c r="AN18" s="2"/>
      <x:c r="AO18" s="2"/>
      <x:c r="AP18" s="2"/>
      <x:c r="AQ18" s="2"/>
      <x:c r="AR18" s="2"/>
      <x:c r="AS18" s="2"/>
      <x:c r="AT18" s="2"/>
      <x:c r="AU18" s="2"/>
      <x:c r="AV18" s="2"/>
      <x:c r="AW18" s="2"/>
      <x:c r="AX18" s="2"/>
      <x:c r="AY18" s="2"/>
      <x:c r="AZ18" s="2"/>
      <x:c r="BA18" s="2"/>
      <x:c r="BB18" s="2"/>
      <x:c r="BC18" s="2"/>
      <x:c r="BD18" s="2"/>
      <x:c r="BE18" s="2"/>
      <x:c r="BF18" s="2"/>
      <x:c r="BG18" s="2"/>
      <x:c r="BH18" s="2"/>
      <x:c r="BI18" s="2"/>
      <x:c r="BJ18" s="2"/>
      <x:c r="BK18" s="2"/>
      <x:c r="BL18" s="2"/>
      <x:c r="BM18" s="2"/>
      <x:c r="BN18" s="2"/>
      <x:c r="BO18" s="2"/>
    </x:row>
    <x:row r="19" ht="25" customHeight="1">
      <x:c r="A19" s="2"/>
      <x:c r="B19" s="2"/>
      <x:c r="C19" s="2"/>
      <x:c r="D19" s="2"/>
      <x:c r="E19" s="2"/>
      <x:c r="F19" s="2"/>
      <x:c r="G19" s="2"/>
      <x:c r="H19" s="2"/>
      <x:c r="I19" s="2"/>
      <x:c r="J19" s="2"/>
      <x:c r="K19" s="2"/>
      <x:c r="L19" s="2"/>
      <x:c r="M19" s="2"/>
      <x:c r="N19" s="2"/>
      <x:c r="O19" s="2"/>
      <x:c r="P19" s="2"/>
      <x:c r="Q19" s="2"/>
      <x:c r="R19" s="2"/>
      <x:c r="S19" s="2"/>
      <x:c r="T19" s="2"/>
      <x:c r="U19" s="2"/>
      <x:c r="V19" s="2"/>
      <x:c r="W19" s="2"/>
      <x:c r="X19" s="2"/>
      <x:c r="Y19" s="2"/>
      <x:c r="Z19" s="2"/>
      <x:c r="AA19" s="2"/>
      <x:c r="AB19" s="2"/>
      <x:c r="AC19" s="2"/>
      <x:c r="AD19" s="2"/>
      <x:c r="AE19" s="2"/>
      <x:c r="AF19" s="2"/>
      <x:c r="AG19" s="2"/>
      <x:c r="AH19" s="2"/>
      <x:c r="AI19" s="2"/>
      <x:c r="AJ19" s="2"/>
      <x:c r="AK19" s="2"/>
      <x:c r="AL19" s="2"/>
      <x:c r="AM19" s="2"/>
      <x:c r="AN19" s="2"/>
      <x:c r="AO19" s="2"/>
      <x:c r="AP19" s="2"/>
      <x:c r="AQ19" s="2"/>
      <x:c r="AR19" s="2"/>
      <x:c r="AS19" s="2"/>
      <x:c r="AT19" s="2"/>
      <x:c r="AU19" s="2"/>
      <x:c r="AV19" s="2"/>
      <x:c r="AW19" s="2"/>
      <x:c r="AX19" s="2"/>
      <x:c r="AY19" s="2"/>
      <x:c r="AZ19" s="2"/>
      <x:c r="BA19" s="2"/>
      <x:c r="BB19" s="2"/>
      <x:c r="BC19" s="2"/>
      <x:c r="BD19" s="2"/>
      <x:c r="BE19" s="2"/>
      <x:c r="BF19" s="2"/>
      <x:c r="BG19" s="2"/>
      <x:c r="BH19" s="2"/>
      <x:c r="BI19" s="2"/>
      <x:c r="BJ19" s="2"/>
      <x:c r="BK19" s="2"/>
      <x:c r="BL19" s="2"/>
      <x:c r="BM19" s="2"/>
      <x:c r="BN19" s="2"/>
      <x:c r="BO19" s="2"/>
    </x:row>
    <x:row r="20" ht="25" customHeight="1">
      <x:c r="A20" s="2"/>
      <x:c r="B20" s="2"/>
      <x:c r="C20" s="2"/>
      <x:c r="D20" s="2"/>
      <x:c r="E20" s="2"/>
      <x:c r="F20" s="2"/>
      <x:c r="G20" s="2"/>
      <x:c r="H20" s="2"/>
      <x:c r="I20" s="2"/>
      <x:c r="J20" s="2"/>
      <x:c r="K20" s="2"/>
      <x:c r="L20" s="2"/>
      <x:c r="M20" s="2"/>
      <x:c r="N20" s="2"/>
      <x:c r="O20" s="2"/>
      <x:c r="P20" s="2"/>
      <x:c r="Q20" s="2"/>
      <x:c r="R20" s="2"/>
      <x:c r="S20" s="2"/>
      <x:c r="T20" s="2"/>
      <x:c r="U20" s="2"/>
      <x:c r="V20" s="2"/>
      <x:c r="W20" s="2"/>
      <x:c r="X20" s="2"/>
      <x:c r="Y20" s="2"/>
      <x:c r="Z20" s="2"/>
      <x:c r="AA20" s="2"/>
      <x:c r="AB20" s="2"/>
      <x:c r="AC20" s="2"/>
      <x:c r="AD20" s="2"/>
      <x:c r="AE20" s="2"/>
      <x:c r="AF20" s="2"/>
      <x:c r="AG20" s="2"/>
      <x:c r="AH20" s="2"/>
      <x:c r="AI20" s="2"/>
      <x:c r="AJ20" s="2"/>
      <x:c r="AK20" s="2"/>
      <x:c r="AL20" s="2"/>
      <x:c r="AM20" s="2"/>
      <x:c r="AN20" s="2"/>
      <x:c r="AO20" s="2"/>
      <x:c r="AP20" s="2"/>
      <x:c r="AQ20" s="2"/>
      <x:c r="AR20" s="2"/>
      <x:c r="AS20" s="2"/>
      <x:c r="AT20" s="2"/>
      <x:c r="AU20" s="2"/>
      <x:c r="AV20" s="2"/>
      <x:c r="AW20" s="2"/>
      <x:c r="AX20" s="2"/>
      <x:c r="AY20" s="2"/>
      <x:c r="AZ20" s="2"/>
      <x:c r="BA20" s="2"/>
      <x:c r="BB20" s="2"/>
      <x:c r="BC20" s="2"/>
      <x:c r="BD20" s="2"/>
      <x:c r="BE20" s="2"/>
      <x:c r="BF20" s="2"/>
      <x:c r="BG20" s="2"/>
      <x:c r="BH20" s="2"/>
      <x:c r="BI20" s="2"/>
      <x:c r="BJ20" s="2"/>
      <x:c r="BK20" s="2"/>
      <x:c r="BL20" s="2"/>
      <x:c r="BM20" s="2"/>
      <x:c r="BN20" s="2"/>
      <x:c r="BO20" s="2"/>
    </x:row>
    <x:row r="21" ht="25" customHeight="1">
      <x:c r="A21" s="2"/>
      <x:c r="B21" s="2"/>
      <x:c r="C21" s="2"/>
      <x:c r="D21" s="2"/>
      <x:c r="E21" s="2"/>
      <x:c r="F21" s="2"/>
      <x:c r="G21" s="2"/>
      <x:c r="H21" s="2"/>
      <x:c r="I21" s="2"/>
      <x:c r="J21" s="2"/>
      <x:c r="K21" s="2"/>
      <x:c r="L21" s="2"/>
      <x:c r="M21" s="2"/>
      <x:c r="N21" s="2"/>
      <x:c r="O21" s="2"/>
      <x:c r="P21" s="2"/>
      <x:c r="Q21" s="2"/>
      <x:c r="R21" s="2"/>
      <x:c r="S21" s="2"/>
      <x:c r="T21" s="2"/>
      <x:c r="U21" s="2"/>
      <x:c r="V21" s="2"/>
      <x:c r="W21" s="2"/>
      <x:c r="X21" s="2"/>
      <x:c r="Y21" s="2"/>
      <x:c r="Z21" s="2"/>
      <x:c r="AA21" s="2"/>
      <x:c r="AB21" s="2"/>
      <x:c r="AC21" s="2"/>
      <x:c r="AD21" s="2"/>
      <x:c r="AE21" s="2"/>
      <x:c r="AF21" s="2"/>
      <x:c r="AG21" s="2"/>
      <x:c r="AH21" s="2"/>
      <x:c r="AI21" s="2"/>
      <x:c r="AJ21" s="2"/>
      <x:c r="AK21" s="2"/>
      <x:c r="AL21" s="2"/>
      <x:c r="AM21" s="2"/>
      <x:c r="AN21" s="2"/>
      <x:c r="AO21" s="2"/>
      <x:c r="AP21" s="2"/>
      <x:c r="AQ21" s="2"/>
      <x:c r="AR21" s="2"/>
      <x:c r="AS21" s="2"/>
      <x:c r="AT21" s="2"/>
      <x:c r="AU21" s="2"/>
      <x:c r="AV21" s="2"/>
      <x:c r="AW21" s="2"/>
      <x:c r="AX21" s="2"/>
      <x:c r="AY21" s="2"/>
      <x:c r="AZ21" s="2"/>
      <x:c r="BA21" s="2"/>
      <x:c r="BB21" s="2"/>
      <x:c r="BC21" s="2"/>
      <x:c r="BD21" s="2"/>
      <x:c r="BE21" s="2"/>
      <x:c r="BF21" s="2"/>
      <x:c r="BG21" s="2"/>
      <x:c r="BH21" s="2"/>
      <x:c r="BI21" s="2"/>
      <x:c r="BJ21" s="2"/>
      <x:c r="BK21" s="2"/>
      <x:c r="BL21" s="2"/>
      <x:c r="BM21" s="2"/>
      <x:c r="BN21" s="2"/>
      <x:c r="BO21" s="2"/>
    </x:row>
    <x:row r="22" ht="25" customHeight="1">
      <x:c r="A22" s="2"/>
      <x:c r="B22" s="2"/>
      <x:c r="C22" s="2"/>
      <x:c r="D22" s="2"/>
      <x:c r="E22" s="2"/>
      <x:c r="F22" s="2"/>
      <x:c r="G22" s="2"/>
      <x:c r="H22" s="2"/>
      <x:c r="I22" s="2"/>
      <x:c r="J22" s="2"/>
      <x:c r="K22" s="2"/>
      <x:c r="L22" s="2"/>
      <x:c r="M22" s="2"/>
      <x:c r="N22" s="2"/>
      <x:c r="O22" s="2"/>
      <x:c r="P22" s="2"/>
      <x:c r="Q22" s="2"/>
      <x:c r="R22" s="2"/>
      <x:c r="S22" s="2"/>
      <x:c r="T22" s="2"/>
      <x:c r="U22" s="2"/>
      <x:c r="V22" s="2"/>
      <x:c r="W22" s="2"/>
      <x:c r="X22" s="2"/>
      <x:c r="Y22" s="2"/>
      <x:c r="Z22" s="2"/>
      <x:c r="AA22" s="2"/>
      <x:c r="AB22" s="2"/>
      <x:c r="AC22" s="2"/>
      <x:c r="AD22" s="2"/>
      <x:c r="AE22" s="2"/>
      <x:c r="AF22" s="2"/>
      <x:c r="AG22" s="2"/>
      <x:c r="AH22" s="2"/>
      <x:c r="AI22" s="2"/>
      <x:c r="AJ22" s="2"/>
      <x:c r="AK22" s="2"/>
      <x:c r="AL22" s="2"/>
      <x:c r="AM22" s="2"/>
      <x:c r="AN22" s="2"/>
      <x:c r="AO22" s="2"/>
      <x:c r="AP22" s="2"/>
      <x:c r="AQ22" s="2"/>
      <x:c r="AR22" s="2"/>
      <x:c r="AS22" s="2"/>
      <x:c r="AT22" s="2"/>
      <x:c r="AU22" s="2"/>
      <x:c r="AV22" s="2"/>
      <x:c r="AW22" s="2"/>
      <x:c r="AX22" s="2"/>
      <x:c r="AY22" s="2"/>
      <x:c r="AZ22" s="2"/>
      <x:c r="BA22" s="2"/>
      <x:c r="BB22" s="2"/>
      <x:c r="BC22" s="2"/>
      <x:c r="BD22" s="2"/>
      <x:c r="BE22" s="2"/>
      <x:c r="BF22" s="2"/>
      <x:c r="BG22" s="2"/>
      <x:c r="BH22" s="2"/>
      <x:c r="BI22" s="2"/>
      <x:c r="BJ22" s="2"/>
      <x:c r="BK22" s="2"/>
      <x:c r="BL22" s="2"/>
      <x:c r="BM22" s="2"/>
      <x:c r="BN22" s="2"/>
      <x:c r="BO22" s="2"/>
    </x:row>
    <x:row r="23" ht="25" customHeight="1">
      <x:c r="A23" s="2"/>
      <x:c r="B23" s="2"/>
      <x:c r="C23" s="2"/>
      <x:c r="D23" s="2"/>
      <x:c r="E23" s="2"/>
      <x:c r="F23" s="2"/>
      <x:c r="G23" s="2"/>
      <x:c r="H23" s="2"/>
      <x:c r="I23" s="2"/>
      <x:c r="J23" s="2"/>
      <x:c r="K23" s="2"/>
      <x:c r="L23" s="2"/>
      <x:c r="M23" s="2"/>
      <x:c r="N23" s="2"/>
      <x:c r="O23" s="2"/>
      <x:c r="P23" s="2"/>
      <x:c r="Q23" s="2"/>
      <x:c r="R23" s="2"/>
      <x:c r="S23" s="2"/>
      <x:c r="T23" s="2"/>
      <x:c r="U23" s="2"/>
      <x:c r="V23" s="2"/>
      <x:c r="W23" s="2"/>
      <x:c r="X23" s="2"/>
      <x:c r="Y23" s="2"/>
      <x:c r="Z23" s="2"/>
      <x:c r="AA23" s="2"/>
      <x:c r="AB23" s="2"/>
      <x:c r="AC23" s="2"/>
      <x:c r="AD23" s="2"/>
      <x:c r="AE23" s="2"/>
      <x:c r="AF23" s="2"/>
      <x:c r="AG23" s="2"/>
      <x:c r="AH23" s="2"/>
      <x:c r="AI23" s="2"/>
      <x:c r="AJ23" s="2"/>
      <x:c r="AK23" s="2"/>
      <x:c r="AL23" s="2"/>
      <x:c r="AM23" s="2"/>
      <x:c r="AN23" s="2"/>
      <x:c r="AO23" s="2"/>
      <x:c r="AP23" s="2"/>
      <x:c r="AQ23" s="2"/>
      <x:c r="AR23" s="2"/>
      <x:c r="AS23" s="2"/>
      <x:c r="AT23" s="2"/>
      <x:c r="AU23" s="2"/>
      <x:c r="AV23" s="2"/>
      <x:c r="AW23" s="2"/>
      <x:c r="AX23" s="2"/>
      <x:c r="AY23" s="2"/>
      <x:c r="AZ23" s="2"/>
      <x:c r="BA23" s="2"/>
      <x:c r="BB23" s="2"/>
      <x:c r="BC23" s="2"/>
      <x:c r="BD23" s="2"/>
      <x:c r="BE23" s="2"/>
      <x:c r="BF23" s="2"/>
      <x:c r="BG23" s="2"/>
      <x:c r="BH23" s="2"/>
      <x:c r="BI23" s="2"/>
      <x:c r="BJ23" s="2"/>
      <x:c r="BK23" s="2"/>
      <x:c r="BL23" s="2"/>
      <x:c r="BM23" s="2"/>
      <x:c r="BN23" s="2"/>
      <x:c r="BO23" s="2"/>
    </x:row>
    <x:row r="24" ht="25" customHeight="1">
      <x:c r="A24" s="2"/>
      <x:c r="B24" s="2"/>
      <x:c r="C24" s="2"/>
      <x:c r="D24" s="2"/>
      <x:c r="E24" s="2"/>
      <x:c r="F24" s="2"/>
      <x:c r="G24" s="2"/>
      <x:c r="H24" s="2"/>
      <x:c r="I24" s="2"/>
      <x:c r="J24" s="2"/>
      <x:c r="K24" s="2"/>
      <x:c r="L24" s="2"/>
      <x:c r="M24" s="2"/>
      <x:c r="N24" s="2"/>
      <x:c r="O24" s="2"/>
      <x:c r="P24" s="2"/>
      <x:c r="Q24" s="2"/>
      <x:c r="R24" s="2"/>
      <x:c r="S24" s="2"/>
      <x:c r="T24" s="2"/>
      <x:c r="U24" s="2"/>
      <x:c r="V24" s="2"/>
      <x:c r="W24" s="2"/>
      <x:c r="X24" s="2"/>
      <x:c r="Y24" s="2"/>
      <x:c r="Z24" s="2"/>
      <x:c r="AA24" s="2"/>
      <x:c r="AB24" s="2"/>
      <x:c r="AC24" s="2"/>
      <x:c r="AD24" s="2"/>
      <x:c r="AE24" s="2"/>
      <x:c r="AF24" s="2"/>
      <x:c r="AG24" s="2"/>
      <x:c r="AH24" s="2"/>
      <x:c r="AI24" s="2"/>
      <x:c r="AJ24" s="2"/>
      <x:c r="AK24" s="2"/>
      <x:c r="AL24" s="2"/>
      <x:c r="AM24" s="2"/>
      <x:c r="AN24" s="2"/>
      <x:c r="AO24" s="2"/>
      <x:c r="AP24" s="2"/>
      <x:c r="AQ24" s="2"/>
      <x:c r="AR24" s="2"/>
      <x:c r="AS24" s="2"/>
      <x:c r="AT24" s="2"/>
      <x:c r="AU24" s="2"/>
      <x:c r="AV24" s="2"/>
      <x:c r="AW24" s="2"/>
      <x:c r="AX24" s="2"/>
      <x:c r="AY24" s="2"/>
      <x:c r="AZ24" s="2"/>
      <x:c r="BA24" s="2"/>
      <x:c r="BB24" s="2"/>
      <x:c r="BC24" s="2"/>
      <x:c r="BD24" s="2"/>
      <x:c r="BE24" s="2"/>
      <x:c r="BF24" s="2"/>
      <x:c r="BG24" s="2"/>
      <x:c r="BH24" s="2"/>
      <x:c r="BI24" s="2"/>
      <x:c r="BJ24" s="2"/>
      <x:c r="BK24" s="2"/>
      <x:c r="BL24" s="2"/>
      <x:c r="BM24" s="2"/>
      <x:c r="BN24" s="2"/>
      <x:c r="BO24" s="2"/>
    </x:row>
    <x:row r="25" ht="25" customHeight="1">
      <x:c r="A25" s="2"/>
      <x:c r="B25" s="2"/>
      <x:c r="C25" s="2"/>
      <x:c r="D25" s="2"/>
      <x:c r="E25" s="2"/>
      <x:c r="F25" s="2"/>
      <x:c r="G25" s="2"/>
      <x:c r="H25" s="2"/>
      <x:c r="I25" s="2"/>
      <x:c r="J25" s="2"/>
      <x:c r="K25" s="2"/>
      <x:c r="L25" s="2"/>
      <x:c r="M25" s="2"/>
      <x:c r="N25" s="2"/>
      <x:c r="O25" s="2"/>
      <x:c r="P25" s="2"/>
      <x:c r="Q25" s="2"/>
      <x:c r="R25" s="2"/>
      <x:c r="S25" s="2"/>
      <x:c r="T25" s="2"/>
      <x:c r="U25" s="2"/>
      <x:c r="V25" s="2"/>
      <x:c r="W25" s="2"/>
      <x:c r="X25" s="2"/>
      <x:c r="Y25" s="2"/>
      <x:c r="Z25" s="2"/>
      <x:c r="AA25" s="2"/>
      <x:c r="AB25" s="2"/>
      <x:c r="AC25" s="2"/>
      <x:c r="AD25" s="2"/>
      <x:c r="AE25" s="2"/>
      <x:c r="AF25" s="2"/>
      <x:c r="AG25" s="2"/>
      <x:c r="AH25" s="2"/>
      <x:c r="AI25" s="2"/>
      <x:c r="AJ25" s="2"/>
      <x:c r="AK25" s="2"/>
      <x:c r="AL25" s="2"/>
      <x:c r="AM25" s="2"/>
      <x:c r="AN25" s="2"/>
      <x:c r="AO25" s="2"/>
      <x:c r="AP25" s="2"/>
      <x:c r="AQ25" s="2"/>
      <x:c r="AR25" s="2"/>
      <x:c r="AS25" s="2"/>
      <x:c r="AT25" s="2"/>
      <x:c r="AU25" s="2"/>
      <x:c r="AV25" s="2"/>
      <x:c r="AW25" s="2"/>
      <x:c r="AX25" s="2"/>
      <x:c r="AY25" s="2"/>
      <x:c r="AZ25" s="2"/>
      <x:c r="BA25" s="2"/>
      <x:c r="BB25" s="2"/>
      <x:c r="BC25" s="2"/>
      <x:c r="BD25" s="2"/>
      <x:c r="BE25" s="2"/>
      <x:c r="BF25" s="2"/>
      <x:c r="BG25" s="2"/>
      <x:c r="BH25" s="2"/>
      <x:c r="BI25" s="2"/>
      <x:c r="BJ25" s="2"/>
      <x:c r="BK25" s="2"/>
      <x:c r="BL25" s="2"/>
      <x:c r="BM25" s="2"/>
      <x:c r="BN25" s="2"/>
      <x:c r="BO25" s="2"/>
    </x:row>
    <x:row r="26" ht="25" customHeight="1">
      <x:c r="A26" s="2"/>
      <x:c r="B26" s="2"/>
      <x:c r="C26" s="2"/>
      <x:c r="D26" s="2"/>
      <x:c r="E26" s="2"/>
      <x:c r="F26" s="2"/>
      <x:c r="G26" s="2"/>
      <x:c r="H26" s="2"/>
      <x:c r="I26" s="2"/>
      <x:c r="J26" s="2"/>
      <x:c r="K26" s="2"/>
      <x:c r="L26" s="2"/>
      <x:c r="M26" s="2"/>
      <x:c r="N26" s="2"/>
      <x:c r="O26" s="2"/>
      <x:c r="P26" s="2"/>
      <x:c r="Q26" s="2"/>
      <x:c r="R26" s="2"/>
      <x:c r="S26" s="2"/>
      <x:c r="T26" s="2"/>
      <x:c r="U26" s="2"/>
      <x:c r="V26" s="2"/>
      <x:c r="W26" s="2"/>
      <x:c r="X26" s="2"/>
      <x:c r="Y26" s="2"/>
      <x:c r="Z26" s="2"/>
      <x:c r="AA26" s="2"/>
      <x:c r="AB26" s="2"/>
      <x:c r="AC26" s="2"/>
      <x:c r="AD26" s="2"/>
      <x:c r="AE26" s="2"/>
      <x:c r="AF26" s="2"/>
      <x:c r="AG26" s="2"/>
      <x:c r="AH26" s="2"/>
      <x:c r="AI26" s="2"/>
      <x:c r="AJ26" s="2"/>
      <x:c r="AK26" s="2"/>
      <x:c r="AL26" s="2"/>
      <x:c r="AM26" s="2"/>
      <x:c r="AN26" s="2"/>
      <x:c r="AO26" s="2"/>
      <x:c r="AP26" s="2"/>
      <x:c r="AQ26" s="2"/>
      <x:c r="AR26" s="2"/>
      <x:c r="AS26" s="2"/>
      <x:c r="AT26" s="2"/>
      <x:c r="AU26" s="2"/>
      <x:c r="AV26" s="2"/>
      <x:c r="AW26" s="2"/>
      <x:c r="AX26" s="2"/>
      <x:c r="AY26" s="2"/>
      <x:c r="AZ26" s="2"/>
      <x:c r="BA26" s="2"/>
      <x:c r="BB26" s="2"/>
      <x:c r="BC26" s="2"/>
      <x:c r="BD26" s="2"/>
      <x:c r="BE26" s="2"/>
      <x:c r="BF26" s="2"/>
      <x:c r="BG26" s="2"/>
      <x:c r="BH26" s="2"/>
      <x:c r="BI26" s="2"/>
      <x:c r="BJ26" s="2"/>
      <x:c r="BK26" s="2"/>
      <x:c r="BL26" s="2"/>
      <x:c r="BM26" s="2"/>
      <x:c r="BN26" s="2"/>
      <x:c r="BO26" s="2"/>
    </x:row>
    <x:row r="27" ht="25" customHeight="1">
      <x:c r="A27" s="2"/>
      <x:c r="B27" s="2"/>
      <x:c r="C27" s="2"/>
      <x:c r="D27" s="2"/>
      <x:c r="E27" s="2"/>
      <x:c r="F27" s="2"/>
      <x:c r="G27" s="2"/>
      <x:c r="H27" s="2"/>
      <x:c r="I27" s="2"/>
      <x:c r="J27" s="2"/>
      <x:c r="K27" s="2"/>
      <x:c r="L27" s="2"/>
      <x:c r="M27" s="2"/>
      <x:c r="N27" s="2"/>
      <x:c r="O27" s="2"/>
      <x:c r="P27" s="2"/>
      <x:c r="Q27" s="2"/>
      <x:c r="R27" s="2"/>
      <x:c r="S27" s="2"/>
      <x:c r="T27" s="2"/>
      <x:c r="U27" s="2"/>
      <x:c r="V27" s="2"/>
      <x:c r="W27" s="2"/>
      <x:c r="X27" s="2"/>
      <x:c r="Y27" s="2"/>
      <x:c r="Z27" s="2"/>
      <x:c r="AA27" s="2"/>
      <x:c r="AB27" s="2"/>
      <x:c r="AC27" s="2"/>
      <x:c r="AD27" s="2"/>
      <x:c r="AE27" s="2"/>
      <x:c r="AF27" s="2"/>
      <x:c r="AG27" s="2"/>
      <x:c r="AH27" s="2"/>
      <x:c r="AI27" s="2"/>
      <x:c r="AJ27" s="2"/>
      <x:c r="AK27" s="2"/>
      <x:c r="AL27" s="2"/>
      <x:c r="AM27" s="2"/>
      <x:c r="AN27" s="2"/>
      <x:c r="AO27" s="2"/>
      <x:c r="AP27" s="2"/>
      <x:c r="AQ27" s="2"/>
      <x:c r="AR27" s="2"/>
      <x:c r="AS27" s="2"/>
      <x:c r="AT27" s="2"/>
      <x:c r="AU27" s="2"/>
      <x:c r="AV27" s="2"/>
      <x:c r="AW27" s="2"/>
      <x:c r="AX27" s="2"/>
      <x:c r="AY27" s="2"/>
      <x:c r="AZ27" s="2"/>
      <x:c r="BA27" s="2"/>
      <x:c r="BB27" s="2"/>
      <x:c r="BC27" s="2"/>
      <x:c r="BD27" s="2"/>
      <x:c r="BE27" s="2"/>
      <x:c r="BF27" s="2"/>
      <x:c r="BG27" s="2"/>
      <x:c r="BH27" s="2"/>
      <x:c r="BI27" s="2"/>
      <x:c r="BJ27" s="2"/>
      <x:c r="BK27" s="2"/>
      <x:c r="BL27" s="2"/>
      <x:c r="BM27" s="2"/>
      <x:c r="BN27" s="2"/>
      <x:c r="BO27" s="2"/>
    </x:row>
    <x:row r="28" ht="25" customHeight="1">
      <x:c r="A28" s="2"/>
      <x:c r="B28" s="2"/>
      <x:c r="C28" s="2"/>
      <x:c r="D28" s="2"/>
      <x:c r="E28" s="2"/>
      <x:c r="F28" s="2"/>
      <x:c r="G28" s="2"/>
      <x:c r="H28" s="35" t="n">
        <x:v>1</x:v>
      </x:c>
      <x:c r="I28" s="35" t="n">
        <x:v>2</x:v>
      </x:c>
      <x:c r="J28" s="35" t="n">
        <x:v>3</x:v>
      </x:c>
      <x:c r="K28" s="35" t="n">
        <x:v>4</x:v>
      </x:c>
      <x:c r="L28" s="35" t="n">
        <x:v>5</x:v>
      </x:c>
      <x:c r="M28" s="35" t="n">
        <x:v>6</x:v>
      </x:c>
      <x:c r="N28" s="35" t="n">
        <x:v>7</x:v>
      </x:c>
      <x:c r="O28" s="35" t="n">
        <x:v>8</x:v>
      </x:c>
      <x:c r="P28" s="35" t="n">
        <x:v>9</x:v>
      </x:c>
      <x:c r="Q28" s="35" t="n">
        <x:v>10</x:v>
      </x:c>
      <x:c r="R28" s="35" t="n">
        <x:v>11</x:v>
      </x:c>
      <x:c r="S28" s="35" t="n">
        <x:v>12</x:v>
      </x:c>
      <x:c r="T28" s="35" t="n">
        <x:v>13</x:v>
      </x:c>
      <x:c r="U28" s="35" t="n">
        <x:v>14</x:v>
      </x:c>
      <x:c r="V28" s="35" t="n">
        <x:v>15</x:v>
      </x:c>
      <x:c r="W28" s="35" t="n">
        <x:v>16</x:v>
      </x:c>
      <x:c r="X28" s="35" t="n">
        <x:v>17</x:v>
      </x:c>
      <x:c r="Y28" s="35" t="n">
        <x:v>18</x:v>
      </x:c>
      <x:c r="Z28" s="35" t="n">
        <x:v>19</x:v>
      </x:c>
      <x:c r="AA28" s="35" t="n">
        <x:v>20</x:v>
      </x:c>
      <x:c r="AB28" s="35" t="n">
        <x:v>21</x:v>
      </x:c>
      <x:c r="AC28" s="35" t="n">
        <x:v>22</x:v>
      </x:c>
      <x:c r="AD28" s="35" t="n">
        <x:v>23</x:v>
      </x:c>
      <x:c r="AE28" s="35" t="n">
        <x:v>24</x:v>
      </x:c>
      <x:c r="AF28" s="35" t="n">
        <x:v>25</x:v>
      </x:c>
      <x:c r="AG28" s="35" t="n">
        <x:v>26</x:v>
      </x:c>
      <x:c r="AH28" s="35" t="n">
        <x:v>27</x:v>
      </x:c>
      <x:c r="AI28" s="35" t="n">
        <x:v>28</x:v>
      </x:c>
      <x:c r="AJ28" s="35" t="n">
        <x:v>29</x:v>
      </x:c>
      <x:c r="AK28" s="35" t="n">
        <x:v>30</x:v>
      </x:c>
      <x:c r="AL28" s="35" t="n">
        <x:v>31</x:v>
      </x:c>
      <x:c r="AM28" s="35" t="n">
        <x:v>32</x:v>
      </x:c>
      <x:c r="AN28" s="35" t="n">
        <x:v>33</x:v>
      </x:c>
      <x:c r="AO28" s="35" t="n">
        <x:v>34</x:v>
      </x:c>
      <x:c r="AP28" s="35" t="n">
        <x:v>35</x:v>
      </x:c>
      <x:c r="AQ28" s="35" t="n">
        <x:v>36</x:v>
      </x:c>
      <x:c r="AR28" s="35" t="n">
        <x:v>37</x:v>
      </x:c>
      <x:c r="AS28" s="35" t="n">
        <x:v>38</x:v>
      </x:c>
      <x:c r="AT28" s="35" t="n">
        <x:v>39</x:v>
      </x:c>
      <x:c r="AU28" s="35" t="n">
        <x:v>40</x:v>
      </x:c>
      <x:c r="AV28" s="35" t="n">
        <x:v>41</x:v>
      </x:c>
      <x:c r="AW28" s="35" t="n">
        <x:v>42</x:v>
      </x:c>
      <x:c r="AX28" s="35" t="n">
        <x:v>43</x:v>
      </x:c>
      <x:c r="AY28" s="35" t="n">
        <x:v>44</x:v>
      </x:c>
      <x:c r="AZ28" s="35" t="n">
        <x:v>45</x:v>
      </x:c>
      <x:c r="BA28" s="35" t="n">
        <x:v>46</x:v>
      </x:c>
      <x:c r="BB28" s="35" t="n">
        <x:v>47</x:v>
      </x:c>
      <x:c r="BC28" s="35" t="n">
        <x:v>48</x:v>
      </x:c>
      <x:c r="BD28" s="35" t="n">
        <x:v>49</x:v>
      </x:c>
      <x:c r="BE28" s="35" t="n">
        <x:v>50</x:v>
      </x:c>
      <x:c r="BF28" s="35" t="n">
        <x:v>51</x:v>
      </x:c>
      <x:c r="BG28" s="35" t="n">
        <x:v>52</x:v>
      </x:c>
      <x:c r="BH28" s="35" t="n">
        <x:v>53</x:v>
      </x:c>
      <x:c r="BI28" s="35" t="n">
        <x:v>54</x:v>
      </x:c>
      <x:c r="BJ28" s="35" t="n">
        <x:v>55</x:v>
      </x:c>
      <x:c r="BK28" s="35" t="n">
        <x:v>56</x:v>
      </x:c>
      <x:c r="BL28" s="35" t="n">
        <x:v>57</x:v>
      </x:c>
      <x:c r="BM28" s="35" t="n">
        <x:v>58</x:v>
      </x:c>
      <x:c r="BN28" s="35" t="n">
        <x:v>59</x:v>
      </x:c>
      <x:c r="BO28" s="35" t="n">
        <x:v>60</x:v>
      </x:c>
    </x:row>
    <x:row r="29" ht="25" customHeight="1">
      <x:c r="A29" s="2"/>
      <x:c r="B29" s="2"/>
      <x:c r="C29" s="2"/>
      <x:c r="D29" s="2"/>
      <x:c r="E29" s="2"/>
      <x:c r="F29" s="2"/>
      <x:c r="G29" s="2"/>
      <x:c r="H29" s="2"/>
      <x:c r="I29" s="2"/>
      <x:c r="J29" s="2"/>
      <x:c r="K29" s="2"/>
      <x:c r="L29" s="2"/>
      <x:c r="M29" s="2"/>
      <x:c r="N29" s="2"/>
      <x:c r="O29" s="2"/>
      <x:c r="P29" s="2"/>
      <x:c r="Q29" s="2"/>
      <x:c r="R29" s="2"/>
      <x:c r="S29" s="2"/>
      <x:c r="T29" s="2"/>
      <x:c r="U29" s="2"/>
      <x:c r="V29" s="2"/>
      <x:c r="W29" s="2"/>
      <x:c r="X29" s="2"/>
      <x:c r="Y29" s="2"/>
      <x:c r="Z29" s="2"/>
      <x:c r="AA29" s="2"/>
      <x:c r="AB29" s="2"/>
      <x:c r="AC29" s="2"/>
      <x:c r="AD29" s="2"/>
      <x:c r="AE29" s="2"/>
      <x:c r="AF29" s="2"/>
      <x:c r="AG29" s="2"/>
      <x:c r="AH29" s="2"/>
      <x:c r="AI29" s="2"/>
      <x:c r="AJ29" s="2"/>
      <x:c r="AK29" s="2"/>
      <x:c r="AL29" s="2"/>
      <x:c r="AM29" s="2"/>
      <x:c r="AN29" s="2"/>
      <x:c r="AO29" s="2"/>
      <x:c r="AP29" s="2"/>
      <x:c r="AQ29" s="2"/>
      <x:c r="AR29" s="2"/>
      <x:c r="AS29" s="2"/>
      <x:c r="AT29" s="2"/>
      <x:c r="AU29" s="2"/>
      <x:c r="AV29" s="2"/>
      <x:c r="AW29" s="2"/>
      <x:c r="AX29" s="2"/>
      <x:c r="AY29" s="2"/>
      <x:c r="AZ29" s="2"/>
      <x:c r="BA29" s="2"/>
      <x:c r="BB29" s="2"/>
      <x:c r="BC29" s="2"/>
      <x:c r="BD29" s="2"/>
      <x:c r="BE29" s="2"/>
      <x:c r="BF29" s="2"/>
      <x:c r="BG29" s="2"/>
      <x:c r="BH29" s="2"/>
      <x:c r="BI29" s="2"/>
      <x:c r="BJ29" s="2"/>
      <x:c r="BK29" s="2"/>
      <x:c r="BL29" s="2"/>
      <x:c r="BM29" s="2"/>
      <x:c r="BN29" s="2"/>
      <x:c r="BO29" s="2"/>
    </x:row>
    <x:row r="30" ht="35" customHeight="1">
      <x:c r="A30" s="3" t="str">
        <x:v>Software subscriptions / planned</x:v>
      </x:c>
      <x:c r="B30" s="2"/>
      <x:c r="C30" s="2"/>
      <x:c r="D30" s="2"/>
      <x:c r="E30" s="2"/>
      <x:c r="F30" s="2"/>
      <x:c r="G30" s="2"/>
      <x:c r="H30" s="20" t="n">
        <x:f>'Burn'!H19+IF(H$28&gt;=$D11,(H$28-$D11+1)*$B11-$C11,0)</x:f>
        <x:v>1004604.14</x:v>
      </x:c>
      <x:c r="I30" s="20" t="n">
        <x:f>'Burn'!I19+IF(I$28&gt;=$D11,(I$28-$D11+1)*$B11-$C11,0)</x:f>
        <x:v>958098.7</x:v>
      </x:c>
      <x:c r="J30" s="20" t="n">
        <x:f>'Burn'!J19+IF(J$28&gt;=$D11,(J$28-$D11+1)*$B11-$C11,0)</x:f>
        <x:v>902797.1499999999</x:v>
      </x:c>
      <x:c r="K30" s="20" t="n">
        <x:f>'Burn'!K19+IF(K$28&gt;=$D11,(K$28-$D11+1)*$B11-$C11,0)</x:f>
        <x:v>800282.2899999999</x:v>
      </x:c>
      <x:c r="L30" s="20" t="n">
        <x:f>'Burn'!L19+IF(L$28&gt;=$D11,(L$28-$D11+1)*$B11-$C11,0)</x:f>
        <x:v>697476.44</x:v>
      </x:c>
      <x:c r="M30" s="20" t="n">
        <x:f>'Burn'!M19+IF(M$28&gt;=$D11,(M$28-$D11+1)*$B11-$C11,0)</x:f>
        <x:v>576550.4299999999</x:v>
      </x:c>
      <x:c r="N30" s="20" t="n">
        <x:f>'Burn'!N19+IF(N$28&gt;=$D11,(N$28-$D11+1)*$B11-$C11,0)</x:f>
        <x:v>468673.01928749995</x:v>
      </x:c>
      <x:c r="O30" s="20" t="n">
        <x:f>'Burn'!O19+IF(O$28&gt;=$D11,(O$28-$D11+1)*$B11-$C11,0)</x:f>
        <x:v>4307564.27265702</x:v>
      </x:c>
      <x:c r="P30" s="20" t="n">
        <x:f>'Burn'!P19+IF(P$28&gt;=$D11,(P$28-$D11+1)*$B11-$C11,0)</x:f>
        <x:v>4170188.738593252</x:v>
      </x:c>
      <x:c r="Q30" s="20" t="n">
        <x:f>'Burn'!Q19+IF(Q$28&gt;=$D11,(Q$28-$D11+1)*$B11-$C11,0)</x:f>
        <x:v>4007453.5376407783</x:v>
      </x:c>
      <x:c r="R30" s="20" t="n">
        <x:f>'Burn'!R19+IF(R$28&gt;=$D11,(R$28-$D11+1)*$B11-$C11,0)</x:f>
        <x:v>3806259.3059398597</x:v>
      </x:c>
      <x:c r="S30" s="20" t="n">
        <x:f>'Burn'!S19+IF(S$28&gt;=$D11,(S$28-$D11+1)*$B11-$C11,0)</x:f>
        <x:v>3612900.6962790797</x:v>
      </x:c>
      <x:c r="T30" s="20" t="n">
        <x:f>'Burn'!T19+IF(T$28&gt;=$D11,(T$28-$D11+1)*$B11-$C11,0)</x:f>
        <x:v>3385829.904497584</x:v>
      </x:c>
      <x:c r="U30" s="20" t="n">
        <x:f>'Burn'!U19+IF(U$28&gt;=$D11,(U$28-$D11+1)*$B11-$C11,0)</x:f>
        <x:v>3130925.5721130725</x:v>
      </x:c>
      <x:c r="V30" s="20" t="n">
        <x:f>'Burn'!V19+IF(V$28&gt;=$D11,(V$28-$D11+1)*$B11-$C11,0)</x:f>
        <x:v>2883024.984674343</x:v>
      </x:c>
      <x:c r="W30" s="20" t="n">
        <x:f>'Burn'!W19+IF(W$28&gt;=$D11,(W$28-$D11+1)*$B11-$C11,0)</x:f>
        <x:v>2642579.7684223447</x:v>
      </x:c>
      <x:c r="X30" s="20" t="n">
        <x:f>'Burn'!X19+IF(X$28&gt;=$D11,(X$28-$D11+1)*$B11-$C11,0)</x:f>
        <x:v>2403480.946493165</x:v>
      </x:c>
      <x:c r="Y30" s="20" t="n">
        <x:f>'Burn'!Y19+IF(Y$28&gt;=$D11,(Y$28-$D11+1)*$B11-$C11,0)</x:f>
        <x:v>2166148.4846548047</x:v>
      </x:c>
      <x:c r="Z30" s="20" t="n">
        <x:f>'Burn'!Z19+IF(Z$28&gt;=$D11,(Z$28-$D11+1)*$B11-$C11,0)</x:f>
        <x:v>13779389.26634444</x:v>
      </x:c>
      <x:c r="AA30" s="20" t="n">
        <x:f>'Burn'!AA19+IF(AA$28&gt;=$D11,(AA$28-$D11+1)*$B11-$C11,0)</x:f>
        <x:v>13542865.694368586</x:v>
      </x:c>
      <x:c r="AB30" s="20" t="n">
        <x:f>'Burn'!AB19+IF(AB$28&gt;=$D11,(AB$28-$D11+1)*$B11-$C11,0)</x:f>
        <x:v>13305724.809884492</x:v>
      </x:c>
      <x:c r="AC30" s="20" t="n">
        <x:f>'Burn'!AC19+IF(AC$28&gt;=$D11,(AC$28-$D11+1)*$B11-$C11,0)</x:f>
        <x:v>13069553.535502233</x:v>
      </x:c>
      <x:c r="AD30" s="20" t="n">
        <x:f>'Burn'!AD19+IF(AD$28&gt;=$D11,(AD$28-$D11+1)*$B11-$C11,0)</x:f>
        <x:v>12837124.229667583</x:v>
      </x:c>
      <x:c r="AE30" s="20" t="n">
        <x:f>'Burn'!AE19+IF(AE$28&gt;=$D11,(AE$28-$D11+1)*$B11-$C11,0)</x:f>
        <x:v>12599405.265568541</x:v>
      </x:c>
      <x:c r="AF30" s="20" t="n">
        <x:f>'Burn'!AF19+IF(AF$28&gt;=$D11,(AF$28-$D11+1)*$B11-$C11,0)</x:f>
        <x:v>12349401.911451416</x:v>
      </x:c>
      <x:c r="AG30" s="20" t="n">
        <x:f>'Burn'!AG19+IF(AG$28&gt;=$D11,(AG$28-$D11+1)*$B11-$C11,0)</x:f>
        <x:v>12070410.035322515</x:v>
      </x:c>
      <x:c r="AH30" s="20" t="n">
        <x:f>'Burn'!AH19+IF(AH$28&gt;=$D11,(AH$28-$D11+1)*$B11-$C11,0)</x:f>
        <x:v>11786503.31119292</x:v>
      </x:c>
      <x:c r="AI30" s="20" t="n">
        <x:f>'Burn'!AI19+IF(AI$28&gt;=$D11,(AI$28-$D11+1)*$B11-$C11,0)</x:f>
        <x:v>11517677.428945983</x:v>
      </x:c>
      <x:c r="AJ30" s="20" t="n">
        <x:f>'Burn'!AJ19+IF(AJ$28&gt;=$D11,(AJ$28-$D11+1)*$B11-$C11,0)</x:f>
        <x:v>11256517.384436542</x:v>
      </x:c>
      <x:c r="AK30" s="20" t="n">
        <x:f>'Burn'!AK19+IF(AK$28&gt;=$D11,(AK$28-$D11+1)*$B11-$C11,0)</x:f>
        <x:v>11001500.809093233</x:v>
      </x:c>
      <x:c r="AL30" s="20" t="n">
        <x:f>'Burn'!AL19+IF(AL$28&gt;=$D11,(AL$28-$D11+1)*$B11-$C11,0)</x:f>
        <x:v>10748262.206774222</x:v>
      </x:c>
      <x:c r="AM30" s="20" t="n">
        <x:f>'Burn'!AM19+IF(AM$28&gt;=$D11,(AM$28-$D11+1)*$B11-$C11,0)</x:f>
        <x:v>10505763.149727058</x:v>
      </x:c>
      <x:c r="AN30" s="20" t="n">
        <x:f>'Burn'!AN19+IF(AN$28&gt;=$D11,(AN$28-$D11+1)*$B11-$C11,0)</x:f>
        <x:v>10269595.557070944</x:v>
      </x:c>
      <x:c r="AO30" s="20" t="n">
        <x:f>'Burn'!AO19+IF(AO$28&gt;=$D11,(AO$28-$D11+1)*$B11-$C11,0)</x:f>
        <x:v>10034361.165530069</x:v>
      </x:c>
      <x:c r="AP30" s="20" t="n">
        <x:f>'Burn'!AP19+IF(AP$28&gt;=$D11,(AP$28-$D11+1)*$B11-$C11,0)</x:f>
        <x:v>9811310.343226956</x:v>
      </x:c>
      <x:c r="AQ30" s="20" t="n">
        <x:f>'Burn'!AQ19+IF(AQ$28&gt;=$D11,(AQ$28-$D11+1)*$B11-$C11,0)</x:f>
        <x:v>9594732.98842977</x:v>
      </x:c>
      <x:c r="AR30" s="20" t="n">
        <x:f>'Burn'!AR19+IF(AR$28&gt;=$D11,(AR$28-$D11+1)*$B11-$C11,0)</x:f>
        <x:v>9375204.043880716</x:v>
      </x:c>
      <x:c r="AS30" s="20" t="n">
        <x:f>'Burn'!AS19+IF(AS$28&gt;=$D11,(AS$28-$D11+1)*$B11-$C11,0)</x:f>
        <x:v>9140534.596223682</x:v>
      </x:c>
      <x:c r="AT30" s="20" t="n">
        <x:f>'Burn'!AT19+IF(AT$28&gt;=$D11,(AT$28-$D11+1)*$B11-$C11,0)</x:f>
        <x:v>8904832.442796756</x:v>
      </x:c>
      <x:c r="AU30" s="20" t="n">
        <x:f>'Burn'!AU19+IF(AU$28&gt;=$D11,(AU$28-$D11+1)*$B11-$C11,0)</x:f>
        <x:v>8682671.718498252</x:v>
      </x:c>
      <x:c r="AV30" s="20" t="n">
        <x:f>'Burn'!AV19+IF(AV$28&gt;=$D11,(AV$28-$D11+1)*$B11-$C11,0)</x:f>
        <x:v>8477218.44660883</x:v>
      </x:c>
      <x:c r="AW30" s="20" t="n">
        <x:f>'Burn'!AW19+IF(AW$28&gt;=$D11,(AW$28-$D11+1)*$B11-$C11,0)</x:f>
        <x:v>8281597.141503382</x:v>
      </x:c>
      <x:c r="AX30" s="20" t="n">
        <x:f>'Burn'!AX19+IF(AX$28&gt;=$D11,(AX$28-$D11+1)*$B11-$C11,0)</x:f>
        <x:v>8085534.815027276</x:v>
      </x:c>
      <x:c r="AY30" s="20" t="n">
        <x:f>'Burn'!AY19+IF(AY$28&gt;=$D11,(AY$28-$D11+1)*$B11-$C11,0)</x:f>
        <x:v>7909670.93216834</x:v>
      </x:c>
      <x:c r="AZ30" s="20" t="n">
        <x:f>'Burn'!AZ19+IF(AZ$28&gt;=$D11,(AZ$28-$D11+1)*$B11-$C11,0)</x:f>
        <x:v>7743720.012411222</x:v>
      </x:c>
      <x:c r="BA30" s="20" t="n">
        <x:f>'Burn'!BA19+IF(BA$28&gt;=$D11,(BA$28-$D11+1)*$B11-$C11,0)</x:f>
        <x:v>7575700.438108443</x:v>
      </x:c>
      <x:c r="BB30" s="20" t="n">
        <x:f>'Burn'!BB19+IF(BB$28&gt;=$D11,(BB$28-$D11+1)*$B11-$C11,0)</x:f>
        <x:v>7429739.726346482</x:v>
      </x:c>
      <x:c r="BC30" s="20" t="n">
        <x:f>'Burn'!BC19+IF(BC$28&gt;=$D11,(BC$28-$D11+1)*$B11-$C11,0)</x:f>
        <x:v>7293765.578225888</x:v>
      </x:c>
      <x:c r="BD30" s="20" t="n">
        <x:f>'Burn'!BD19+IF(BD$28&gt;=$D11,(BD$28-$D11+1)*$B11-$C11,0)</x:f>
        <x:v>7148902.228505451</x:v>
      </x:c>
      <x:c r="BE30" s="20" t="n">
        <x:f>'Burn'!BE19+IF(BE$28&gt;=$D11,(BE$28-$D11+1)*$B11-$C11,0)</x:f>
        <x:v>7025486.399830108</x:v>
      </x:c>
      <x:c r="BF30" s="20" t="n">
        <x:f>'Burn'!BF19+IF(BF$28&gt;=$D11,(BF$28-$D11+1)*$B11-$C11,0)</x:f>
        <x:v>6911154.864915251</x:v>
      </x:c>
      <x:c r="BG30" s="20" t="n">
        <x:f>'Burn'!BG19+IF(BG$28&gt;=$D11,(BG$28-$D11+1)*$B11-$C11,0)</x:f>
        <x:v>6800598.897952879</x:v>
      </x:c>
      <x:c r="BH30" s="20" t="n">
        <x:f>'Burn'!BH19+IF(BH$28&gt;=$D11,(BH$28-$D11+1)*$B11-$C11,0)</x:f>
        <x:v>6716453.765772469</x:v>
      </x:c>
      <x:c r="BI30" s="20" t="n">
        <x:f>'Burn'!BI19+IF(BI$28&gt;=$D11,(BI$28-$D11+1)*$B11-$C11,0)</x:f>
        <x:v>6647036.871898298</x:v>
      </x:c>
      <x:c r="BJ30" s="20" t="n">
        <x:f>'Burn'!BJ19+IF(BJ$28&gt;=$D11,(BJ$28-$D11+1)*$B11-$C11,0)</x:f>
        <x:v>6571944.736726712</x:v>
      </x:c>
      <x:c r="BK30" s="20" t="n">
        <x:f>'Burn'!BK19+IF(BK$28&gt;=$D11,(BK$28-$D11+1)*$B11-$C11,0)</x:f>
        <x:v>6529415.5402144</x:v>
      </x:c>
      <x:c r="BL30" s="20" t="n">
        <x:f>'Burn'!BL19+IF(BL$28&gt;=$D11,(BL$28-$D11+1)*$B11-$C11,0)</x:f>
        <x:v>6496570.355778951</x:v>
      </x:c>
      <x:c r="BM30" s="20" t="n">
        <x:f>'Burn'!BM19+IF(BM$28&gt;=$D11,(BM$28-$D11+1)*$B11-$C11,0)</x:f>
        <x:v>6453499.294333233</x:v>
      </x:c>
      <x:c r="BN30" s="20" t="n">
        <x:f>'Burn'!BN19+IF(BN$28&gt;=$D11,(BN$28-$D11+1)*$B11-$C11,0)</x:f>
        <x:v>6444983.995433731</x:v>
      </x:c>
      <x:c r="BO30" s="20" t="n">
        <x:f>'Burn'!BO19+IF(BO$28&gt;=$D11,(BO$28-$D11+1)*$B11-$C11,0)</x:f>
        <x:v>6451107.62403639</x:v>
      </x:c>
    </x:row>
    <x:row r="31" ht="25" customHeight="1">
      <x:c r="A31" s="3" t="str">
        <x:v>Future deficit flag</x:v>
      </x:c>
      <x:c r="B31" s="2"/>
      <x:c r="C31" s="2"/>
      <x:c r="D31" s="2"/>
      <x:c r="E31" s="2"/>
      <x:c r="F31" s="2"/>
      <x:c r="G31" s="2"/>
      <x:c r="H31" s="10" t="n">
        <x:f>IF(AND(H$28&gt;'Cover'!$C$37,H30&lt;0),1,0)</x:f>
        <x:v>0</x:v>
      </x:c>
      <x:c r="I31" s="10" t="n">
        <x:f>IF(AND(I$28&gt;'Cover'!$C$37,I30&lt;0),1,0)</x:f>
        <x:v>0</x:v>
      </x:c>
      <x:c r="J31" s="10" t="n">
        <x:f>IF(AND(J$28&gt;'Cover'!$C$37,J30&lt;0),1,0)</x:f>
        <x:v>0</x:v>
      </x:c>
      <x:c r="K31" s="10" t="n">
        <x:f>IF(AND(K$28&gt;'Cover'!$C$37,K30&lt;0),1,0)</x:f>
        <x:v>0</x:v>
      </x:c>
      <x:c r="L31" s="10" t="n">
        <x:f>IF(AND(L$28&gt;'Cover'!$C$37,L30&lt;0),1,0)</x:f>
        <x:v>0</x:v>
      </x:c>
      <x:c r="M31" s="10" t="n">
        <x:f>IF(AND(M$28&gt;'Cover'!$C$37,M30&lt;0),1,0)</x:f>
        <x:v>0</x:v>
      </x:c>
      <x:c r="N31" s="10" t="n">
        <x:f>IF(AND(N$28&gt;'Cover'!$C$37,N30&lt;0),1,0)</x:f>
        <x:v>0</x:v>
      </x:c>
      <x:c r="O31" s="10" t="n">
        <x:f>IF(AND(O$28&gt;'Cover'!$C$37,O30&lt;0),1,0)</x:f>
        <x:v>0</x:v>
      </x:c>
      <x:c r="P31" s="10" t="n">
        <x:f>IF(AND(P$28&gt;'Cover'!$C$37,P30&lt;0),1,0)</x:f>
        <x:v>0</x:v>
      </x:c>
      <x:c r="Q31" s="10" t="n">
        <x:f>IF(AND(Q$28&gt;'Cover'!$C$37,Q30&lt;0),1,0)</x:f>
        <x:v>0</x:v>
      </x:c>
      <x:c r="R31" s="10" t="n">
        <x:f>IF(AND(R$28&gt;'Cover'!$C$37,R30&lt;0),1,0)</x:f>
        <x:v>0</x:v>
      </x:c>
      <x:c r="S31" s="10" t="n">
        <x:f>IF(AND(S$28&gt;'Cover'!$C$37,S30&lt;0),1,0)</x:f>
        <x:v>0</x:v>
      </x:c>
      <x:c r="T31" s="10" t="n">
        <x:f>IF(AND(T$28&gt;'Cover'!$C$37,T30&lt;0),1,0)</x:f>
        <x:v>0</x:v>
      </x:c>
      <x:c r="U31" s="10" t="n">
        <x:f>IF(AND(U$28&gt;'Cover'!$C$37,U30&lt;0),1,0)</x:f>
        <x:v>0</x:v>
      </x:c>
      <x:c r="V31" s="10" t="n">
        <x:f>IF(AND(V$28&gt;'Cover'!$C$37,V30&lt;0),1,0)</x:f>
        <x:v>0</x:v>
      </x:c>
      <x:c r="W31" s="10" t="n">
        <x:f>IF(AND(W$28&gt;'Cover'!$C$37,W30&lt;0),1,0)</x:f>
        <x:v>0</x:v>
      </x:c>
      <x:c r="X31" s="10" t="n">
        <x:f>IF(AND(X$28&gt;'Cover'!$C$37,X30&lt;0),1,0)</x:f>
        <x:v>0</x:v>
      </x:c>
      <x:c r="Y31" s="10" t="n">
        <x:f>IF(AND(Y$28&gt;'Cover'!$C$37,Y30&lt;0),1,0)</x:f>
        <x:v>0</x:v>
      </x:c>
      <x:c r="Z31" s="10" t="n">
        <x:f>IF(AND(Z$28&gt;'Cover'!$C$37,Z30&lt;0),1,0)</x:f>
        <x:v>0</x:v>
      </x:c>
      <x:c r="AA31" s="10" t="n">
        <x:f>IF(AND(AA$28&gt;'Cover'!$C$37,AA30&lt;0),1,0)</x:f>
        <x:v>0</x:v>
      </x:c>
      <x:c r="AB31" s="10" t="n">
        <x:f>IF(AND(AB$28&gt;'Cover'!$C$37,AB30&lt;0),1,0)</x:f>
        <x:v>0</x:v>
      </x:c>
      <x:c r="AC31" s="10" t="n">
        <x:f>IF(AND(AC$28&gt;'Cover'!$C$37,AC30&lt;0),1,0)</x:f>
        <x:v>0</x:v>
      </x:c>
      <x:c r="AD31" s="10" t="n">
        <x:f>IF(AND(AD$28&gt;'Cover'!$C$37,AD30&lt;0),1,0)</x:f>
        <x:v>0</x:v>
      </x:c>
      <x:c r="AE31" s="10" t="n">
        <x:f>IF(AND(AE$28&gt;'Cover'!$C$37,AE30&lt;0),1,0)</x:f>
        <x:v>0</x:v>
      </x:c>
      <x:c r="AF31" s="10" t="n">
        <x:f>IF(AND(AF$28&gt;'Cover'!$C$37,AF30&lt;0),1,0)</x:f>
        <x:v>0</x:v>
      </x:c>
      <x:c r="AG31" s="10" t="n">
        <x:f>IF(AND(AG$28&gt;'Cover'!$C$37,AG30&lt;0),1,0)</x:f>
        <x:v>0</x:v>
      </x:c>
      <x:c r="AH31" s="10" t="n">
        <x:f>IF(AND(AH$28&gt;'Cover'!$C$37,AH30&lt;0),1,0)</x:f>
        <x:v>0</x:v>
      </x:c>
      <x:c r="AI31" s="10" t="n">
        <x:f>IF(AND(AI$28&gt;'Cover'!$C$37,AI30&lt;0),1,0)</x:f>
        <x:v>0</x:v>
      </x:c>
      <x:c r="AJ31" s="10" t="n">
        <x:f>IF(AND(AJ$28&gt;'Cover'!$C$37,AJ30&lt;0),1,0)</x:f>
        <x:v>0</x:v>
      </x:c>
      <x:c r="AK31" s="10" t="n">
        <x:f>IF(AND(AK$28&gt;'Cover'!$C$37,AK30&lt;0),1,0)</x:f>
        <x:v>0</x:v>
      </x:c>
      <x:c r="AL31" s="10" t="n">
        <x:f>IF(AND(AL$28&gt;'Cover'!$C$37,AL30&lt;0),1,0)</x:f>
        <x:v>0</x:v>
      </x:c>
      <x:c r="AM31" s="10" t="n">
        <x:f>IF(AND(AM$28&gt;'Cover'!$C$37,AM30&lt;0),1,0)</x:f>
        <x:v>0</x:v>
      </x:c>
      <x:c r="AN31" s="10" t="n">
        <x:f>IF(AND(AN$28&gt;'Cover'!$C$37,AN30&lt;0),1,0)</x:f>
        <x:v>0</x:v>
      </x:c>
      <x:c r="AO31" s="10" t="n">
        <x:f>IF(AND(AO$28&gt;'Cover'!$C$37,AO30&lt;0),1,0)</x:f>
        <x:v>0</x:v>
      </x:c>
      <x:c r="AP31" s="10" t="n">
        <x:f>IF(AND(AP$28&gt;'Cover'!$C$37,AP30&lt;0),1,0)</x:f>
        <x:v>0</x:v>
      </x:c>
      <x:c r="AQ31" s="10" t="n">
        <x:f>IF(AND(AQ$28&gt;'Cover'!$C$37,AQ30&lt;0),1,0)</x:f>
        <x:v>0</x:v>
      </x:c>
      <x:c r="AR31" s="10" t="n">
        <x:f>IF(AND(AR$28&gt;'Cover'!$C$37,AR30&lt;0),1,0)</x:f>
        <x:v>0</x:v>
      </x:c>
      <x:c r="AS31" s="10" t="n">
        <x:f>IF(AND(AS$28&gt;'Cover'!$C$37,AS30&lt;0),1,0)</x:f>
        <x:v>0</x:v>
      </x:c>
      <x:c r="AT31" s="10" t="n">
        <x:f>IF(AND(AT$28&gt;'Cover'!$C$37,AT30&lt;0),1,0)</x:f>
        <x:v>0</x:v>
      </x:c>
      <x:c r="AU31" s="10" t="n">
        <x:f>IF(AND(AU$28&gt;'Cover'!$C$37,AU30&lt;0),1,0)</x:f>
        <x:v>0</x:v>
      </x:c>
      <x:c r="AV31" s="10" t="n">
        <x:f>IF(AND(AV$28&gt;'Cover'!$C$37,AV30&lt;0),1,0)</x:f>
        <x:v>0</x:v>
      </x:c>
      <x:c r="AW31" s="10" t="n">
        <x:f>IF(AND(AW$28&gt;'Cover'!$C$37,AW30&lt;0),1,0)</x:f>
        <x:v>0</x:v>
      </x:c>
      <x:c r="AX31" s="10" t="n">
        <x:f>IF(AND(AX$28&gt;'Cover'!$C$37,AX30&lt;0),1,0)</x:f>
        <x:v>0</x:v>
      </x:c>
      <x:c r="AY31" s="10" t="n">
        <x:f>IF(AND(AY$28&gt;'Cover'!$C$37,AY30&lt;0),1,0)</x:f>
        <x:v>0</x:v>
      </x:c>
      <x:c r="AZ31" s="10" t="n">
        <x:f>IF(AND(AZ$28&gt;'Cover'!$C$37,AZ30&lt;0),1,0)</x:f>
        <x:v>0</x:v>
      </x:c>
      <x:c r="BA31" s="10" t="n">
        <x:f>IF(AND(BA$28&gt;'Cover'!$C$37,BA30&lt;0),1,0)</x:f>
        <x:v>0</x:v>
      </x:c>
      <x:c r="BB31" s="10" t="n">
        <x:f>IF(AND(BB$28&gt;'Cover'!$C$37,BB30&lt;0),1,0)</x:f>
        <x:v>0</x:v>
      </x:c>
      <x:c r="BC31" s="10" t="n">
        <x:f>IF(AND(BC$28&gt;'Cover'!$C$37,BC30&lt;0),1,0)</x:f>
        <x:v>0</x:v>
      </x:c>
      <x:c r="BD31" s="10" t="n">
        <x:f>IF(AND(BD$28&gt;'Cover'!$C$37,BD30&lt;0),1,0)</x:f>
        <x:v>0</x:v>
      </x:c>
      <x:c r="BE31" s="10" t="n">
        <x:f>IF(AND(BE$28&gt;'Cover'!$C$37,BE30&lt;0),1,0)</x:f>
        <x:v>0</x:v>
      </x:c>
      <x:c r="BF31" s="10" t="n">
        <x:f>IF(AND(BF$28&gt;'Cover'!$C$37,BF30&lt;0),1,0)</x:f>
        <x:v>0</x:v>
      </x:c>
      <x:c r="BG31" s="10" t="n">
        <x:f>IF(AND(BG$28&gt;'Cover'!$C$37,BG30&lt;0),1,0)</x:f>
        <x:v>0</x:v>
      </x:c>
      <x:c r="BH31" s="10" t="n">
        <x:f>IF(AND(BH$28&gt;'Cover'!$C$37,BH30&lt;0),1,0)</x:f>
        <x:v>0</x:v>
      </x:c>
      <x:c r="BI31" s="10" t="n">
        <x:f>IF(AND(BI$28&gt;'Cover'!$C$37,BI30&lt;0),1,0)</x:f>
        <x:v>0</x:v>
      </x:c>
      <x:c r="BJ31" s="10" t="n">
        <x:f>IF(AND(BJ$28&gt;'Cover'!$C$37,BJ30&lt;0),1,0)</x:f>
        <x:v>0</x:v>
      </x:c>
      <x:c r="BK31" s="10" t="n">
        <x:f>IF(AND(BK$28&gt;'Cover'!$C$37,BK30&lt;0),1,0)</x:f>
        <x:v>0</x:v>
      </x:c>
      <x:c r="BL31" s="10" t="n">
        <x:f>IF(AND(BL$28&gt;'Cover'!$C$37,BL30&lt;0),1,0)</x:f>
        <x:v>0</x:v>
      </x:c>
      <x:c r="BM31" s="10" t="n">
        <x:f>IF(AND(BM$28&gt;'Cover'!$C$37,BM30&lt;0),1,0)</x:f>
        <x:v>0</x:v>
      </x:c>
      <x:c r="BN31" s="10" t="n">
        <x:f>IF(AND(BN$28&gt;'Cover'!$C$37,BN30&lt;0),1,0)</x:f>
        <x:v>0</x:v>
      </x:c>
      <x:c r="BO31" s="10" t="n">
        <x:f>IF(AND(BO$28&gt;'Cover'!$C$37,BO30&lt;0),1,0)</x:f>
        <x:v>0</x:v>
      </x:c>
    </x:row>
    <x:row r="32" ht="25" customHeight="1">
      <x:c r="A32" s="2"/>
      <x:c r="B32" s="2"/>
      <x:c r="C32" s="2"/>
      <x:c r="D32" s="2"/>
      <x:c r="E32" s="2"/>
      <x:c r="F32" s="2"/>
      <x:c r="G32" s="2"/>
      <x:c r="H32" s="2"/>
      <x:c r="I32" s="2"/>
      <x:c r="J32" s="2"/>
      <x:c r="K32" s="2"/>
      <x:c r="L32" s="2"/>
      <x:c r="M32" s="2"/>
      <x:c r="N32" s="2"/>
      <x:c r="O32" s="2"/>
      <x:c r="P32" s="2"/>
      <x:c r="Q32" s="2"/>
      <x:c r="R32" s="2"/>
      <x:c r="S32" s="2"/>
      <x:c r="T32" s="2"/>
      <x:c r="U32" s="2"/>
      <x:c r="V32" s="2"/>
      <x:c r="W32" s="2"/>
      <x:c r="X32" s="2"/>
      <x:c r="Y32" s="2"/>
      <x:c r="Z32" s="2"/>
      <x:c r="AA32" s="2"/>
      <x:c r="AB32" s="2"/>
      <x:c r="AC32" s="2"/>
      <x:c r="AD32" s="2"/>
      <x:c r="AE32" s="2"/>
      <x:c r="AF32" s="2"/>
      <x:c r="AG32" s="2"/>
      <x:c r="AH32" s="2"/>
      <x:c r="AI32" s="2"/>
      <x:c r="AJ32" s="2"/>
      <x:c r="AK32" s="2"/>
      <x:c r="AL32" s="2"/>
      <x:c r="AM32" s="2"/>
      <x:c r="AN32" s="2"/>
      <x:c r="AO32" s="2"/>
      <x:c r="AP32" s="2"/>
      <x:c r="AQ32" s="2"/>
      <x:c r="AR32" s="2"/>
      <x:c r="AS32" s="2"/>
      <x:c r="AT32" s="2"/>
      <x:c r="AU32" s="2"/>
      <x:c r="AV32" s="2"/>
      <x:c r="AW32" s="2"/>
      <x:c r="AX32" s="2"/>
      <x:c r="AY32" s="2"/>
      <x:c r="AZ32" s="2"/>
      <x:c r="BA32" s="2"/>
      <x:c r="BB32" s="2"/>
      <x:c r="BC32" s="2"/>
      <x:c r="BD32" s="2"/>
      <x:c r="BE32" s="2"/>
      <x:c r="BF32" s="2"/>
      <x:c r="BG32" s="2"/>
      <x:c r="BH32" s="2"/>
      <x:c r="BI32" s="2"/>
      <x:c r="BJ32" s="2"/>
      <x:c r="BK32" s="2"/>
      <x:c r="BL32" s="2"/>
      <x:c r="BM32" s="2"/>
      <x:c r="BN32" s="2"/>
      <x:c r="BO32" s="2"/>
    </x:row>
    <x:row r="33" ht="25" customHeight="1">
      <x:c r="A33" s="2"/>
      <x:c r="B33" s="2"/>
      <x:c r="C33" s="2"/>
      <x:c r="D33" s="2"/>
      <x:c r="E33" s="2"/>
      <x:c r="F33" s="2"/>
      <x:c r="G33" s="2"/>
      <x:c r="H33" s="2"/>
      <x:c r="I33" s="2"/>
      <x:c r="J33" s="2"/>
      <x:c r="K33" s="2"/>
      <x:c r="L33" s="2"/>
      <x:c r="M33" s="2"/>
      <x:c r="N33" s="2"/>
      <x:c r="O33" s="2"/>
      <x:c r="P33" s="2"/>
      <x:c r="Q33" s="2"/>
      <x:c r="R33" s="2"/>
      <x:c r="S33" s="2"/>
      <x:c r="T33" s="2"/>
      <x:c r="U33" s="2"/>
      <x:c r="V33" s="2"/>
      <x:c r="W33" s="2"/>
      <x:c r="X33" s="2"/>
      <x:c r="Y33" s="2"/>
      <x:c r="Z33" s="2"/>
      <x:c r="AA33" s="2"/>
      <x:c r="AB33" s="2"/>
      <x:c r="AC33" s="2"/>
      <x:c r="AD33" s="2"/>
      <x:c r="AE33" s="2"/>
      <x:c r="AF33" s="2"/>
      <x:c r="AG33" s="2"/>
      <x:c r="AH33" s="2"/>
      <x:c r="AI33" s="2"/>
      <x:c r="AJ33" s="2"/>
      <x:c r="AK33" s="2"/>
      <x:c r="AL33" s="2"/>
      <x:c r="AM33" s="2"/>
      <x:c r="AN33" s="2"/>
      <x:c r="AO33" s="2"/>
      <x:c r="AP33" s="2"/>
      <x:c r="AQ33" s="2"/>
      <x:c r="AR33" s="2"/>
      <x:c r="AS33" s="2"/>
      <x:c r="AT33" s="2"/>
      <x:c r="AU33" s="2"/>
      <x:c r="AV33" s="2"/>
      <x:c r="AW33" s="2"/>
      <x:c r="AX33" s="2"/>
      <x:c r="AY33" s="2"/>
      <x:c r="AZ33" s="2"/>
      <x:c r="BA33" s="2"/>
      <x:c r="BB33" s="2"/>
      <x:c r="BC33" s="2"/>
      <x:c r="BD33" s="2"/>
      <x:c r="BE33" s="2"/>
      <x:c r="BF33" s="2"/>
      <x:c r="BG33" s="2"/>
      <x:c r="BH33" s="2"/>
      <x:c r="BI33" s="2"/>
      <x:c r="BJ33" s="2"/>
      <x:c r="BK33" s="2"/>
      <x:c r="BL33" s="2"/>
      <x:c r="BM33" s="2"/>
      <x:c r="BN33" s="2"/>
      <x:c r="BO33" s="2"/>
    </x:row>
    <x:row r="34" ht="35" customHeight="1">
      <x:c r="A34" s="3" t="str">
        <x:v>Software subscriptions / no rounds</x:v>
      </x:c>
      <x:c r="B34" s="2"/>
      <x:c r="C34" s="2"/>
      <x:c r="D34" s="2"/>
      <x:c r="E34" s="2"/>
      <x:c r="F34" s="2"/>
      <x:c r="G34" s="2"/>
      <x:c r="H34" s="20" t="n">
        <x:f>'Burn'!H46+IF(H$28&gt;=$D11,(H$28-$D11+1)*$B11-$C11,0)</x:f>
        <x:v>1004604.14</x:v>
      </x:c>
      <x:c r="I34" s="20" t="n">
        <x:f>'Burn'!I46+IF(I$28&gt;=$D11,(I$28-$D11+1)*$B11-$C11,0)</x:f>
        <x:v>958098.7</x:v>
      </x:c>
      <x:c r="J34" s="20" t="n">
        <x:f>'Burn'!J46+IF(J$28&gt;=$D11,(J$28-$D11+1)*$B11-$C11,0)</x:f>
        <x:v>902797.1499999999</x:v>
      </x:c>
      <x:c r="K34" s="20" t="n">
        <x:f>'Burn'!K46+IF(K$28&gt;=$D11,(K$28-$D11+1)*$B11-$C11,0)</x:f>
        <x:v>800282.2899999999</x:v>
      </x:c>
      <x:c r="L34" s="20" t="n">
        <x:f>'Burn'!L46+IF(L$28&gt;=$D11,(L$28-$D11+1)*$B11-$C11,0)</x:f>
        <x:v>697476.44</x:v>
      </x:c>
      <x:c r="M34" s="20" t="n">
        <x:f>'Burn'!M46+IF(M$28&gt;=$D11,(M$28-$D11+1)*$B11-$C11,0)</x:f>
        <x:v>576550.4299999999</x:v>
      </x:c>
      <x:c r="N34" s="20" t="n">
        <x:f>'Burn'!N46+IF(N$28&gt;=$D11,(N$28-$D11+1)*$B11-$C11,0)</x:f>
        <x:v>468673.01928749995</x:v>
      </x:c>
      <x:c r="O34" s="20" t="n">
        <x:f>'Burn'!O46+IF(O$28&gt;=$D11,(O$28-$D11+1)*$B11-$C11,0)</x:f>
        <x:v>357174.2726570199</x:v>
      </x:c>
      <x:c r="P34" s="20" t="n">
        <x:f>'Burn'!P46+IF(P$28&gt;=$D11,(P$28-$D11+1)*$B11-$C11,0)</x:f>
        <x:v>213265.75109325178</x:v>
      </x:c>
      <x:c r="Q34" s="20" t="n">
        <x:f>'Burn'!Q46+IF(Q$28&gt;=$D11,(Q$28-$D11+1)*$B11-$C11,0)</x:f>
        <x:v>49379.39640640345</x:v>
      </x:c>
      <x:c r="R34" s="20" t="n">
        <x:f>'Burn'!R46+IF(R$28&gt;=$D11,(R$28-$D11+1)*$B11-$C11,0)</x:f>
        <x:v>-152967.42797105823</x:v>
      </x:c>
      <x:c r="S34" s="20" t="n">
        <x:f>'Burn'!S46+IF(S$28&gt;=$D11,(S$28-$D11+1)*$B11-$C11,0)</x:f>
        <x:v>-347288.86176426325</x:v>
      </x:c>
      <x:c r="T34" s="20" t="n">
        <x:f>'Burn'!T46+IF(T$28&gt;=$D11,(T$28-$D11+1)*$B11-$C11,0)</x:f>
        <x:v>-574947.954416108</x:v>
      </x:c>
      <x:c r="U34" s="20" t="n">
        <x:f>'Burn'!U46+IF(U$28&gt;=$D11,(U$28-$D11+1)*$B11-$C11,0)</x:f>
        <x:v>-830156.749181241</x:v>
      </x:c>
      <x:c r="V34" s="20" t="n">
        <x:f>'Burn'!V46+IF(V$28&gt;=$D11,(V$28-$D11+1)*$B11-$C11,0)</x:f>
        <x:v>-1078043.168585112</x:v>
      </x:c>
      <x:c r="W34" s="20" t="n">
        <x:f>'Burn'!W46+IF(W$28&gt;=$D11,(W$28-$D11+1)*$B11-$C11,0)</x:f>
        <x:v>-1318164.3410679535</x:v>
      </x:c>
      <x:c r="X34" s="20" t="n">
        <x:f>'Burn'!X46+IF(X$28&gt;=$D11,(X$28-$D11+1)*$B11-$C11,0)</x:f>
        <x:v>-1556638.562707661</x:v>
      </x:c>
      <x:c r="Y34" s="20" t="n">
        <x:f>'Burn'!Y46+IF(Y$28&gt;=$D11,(Y$28-$D11+1)*$B11-$C11,0)</x:f>
        <x:v>-1793047.5507291376</x:v>
      </x:c>
      <x:c r="Z34" s="20" t="n">
        <x:f>'Burn'!Z46+IF(Z$28&gt;=$D11,(Z$28-$D11+1)*$B11-$C11,0)</x:f>
        <x:v>-2038290.6440078218</x:v>
      </x:c>
      <x:c r="AA34" s="20" t="n">
        <x:f>'Burn'!AA46+IF(AA$28&gt;=$D11,(AA$28-$D11+1)*$B11-$C11,0)</x:f>
        <x:v>-2294114.6419291063</x:v>
      </x:c>
      <x:c r="AB34" s="20" t="n">
        <x:f>'Burn'!AB46+IF(AB$28&gt;=$D11,(AB$28-$D11+1)*$B11-$C11,0)</x:f>
        <x:v>-2534860.2978936615</x:v>
      </x:c>
      <x:c r="AC34" s="20" t="n">
        <x:f>'Burn'!AC46+IF(AC$28&gt;=$D11,(AC$28-$D11+1)*$B11-$C11,0)</x:f>
        <x:v>-2774339.917650777</x:v>
      </x:c>
      <x:c r="AD34" s="20" t="n">
        <x:f>'Burn'!AD46+IF(AD$28&gt;=$D11,(AD$28-$D11+1)*$B11-$C11,0)</x:f>
        <x:v>-3009782.354767304</x:v>
      </x:c>
      <x:c r="AE34" s="20" t="n">
        <x:f>'Burn'!AE46+IF(AE$28&gt;=$D11,(AE$28-$D11+1)*$B11-$C11,0)</x:f>
        <x:v>-3250223.91351593</x:v>
      </x:c>
      <x:c r="AF34" s="20" t="n">
        <x:f>'Burn'!AF46+IF(AF$28&gt;=$D11,(AF$28-$D11+1)*$B11-$C11,0)</x:f>
        <x:v>-3502166.4888792033</x:v>
      </x:c>
      <x:c r="AG34" s="20" t="n">
        <x:f>'Burn'!AG46+IF(AG$28&gt;=$D11,(AG$28-$D11+1)*$B11-$C11,0)</x:f>
        <x:v>-3782785.0820616065</x:v>
      </x:c>
      <x:c r="AH34" s="20" t="n">
        <x:f>'Burn'!AH46+IF(AH$28&gt;=$D11,(AH$28-$D11+1)*$B11-$C11,0)</x:f>
        <x:v>-4067969.783399542</x:v>
      </x:c>
      <x:c r="AI34" s="20" t="n">
        <x:f>'Burn'!AI46+IF(AI$28&gt;=$D11,(AI$28-$D11+1)*$B11-$C11,0)</x:f>
        <x:v>-4337718.759449658</x:v>
      </x:c>
      <x:c r="AJ34" s="20" t="n">
        <x:f>'Burn'!AJ46+IF(AJ$28&gt;=$D11,(AJ$28-$D11+1)*$B11-$C11,0)</x:f>
        <x:v>-4599465.865409469</x:v>
      </x:c>
      <x:c r="AK34" s="20" t="n">
        <x:f>'Burn'!AK46+IF(AK$28&gt;=$D11,(AK$28-$D11+1)*$B11-$C11,0)</x:f>
        <x:v>-4854743.052147511</x:v>
      </x:c>
      <x:c r="AL34" s="20" t="n">
        <x:f>'Burn'!AL46+IF(AL$28&gt;=$D11,(AL$28-$D11+1)*$B11-$C11,0)</x:f>
        <x:v>-5107923.495142076</x:v>
      </x:c>
      <x:c r="AM34" s="20" t="n">
        <x:f>'Burn'!AM46+IF(AM$28&gt;=$D11,(AM$28-$D11+1)*$B11-$C11,0)</x:f>
        <x:v>-5350047.844611895</x:v>
      </x:c>
      <x:c r="AN34" s="20" t="n">
        <x:f>'Burn'!AN46+IF(AN$28&gt;=$D11,(AN$28-$D11+1)*$B11-$C11,0)</x:f>
        <x:v>-5585537.605869354</x:v>
      </x:c>
      <x:c r="AO34" s="20" t="n">
        <x:f>'Burn'!AO46+IF(AO$28&gt;=$D11,(AO$28-$D11+1)*$B11-$C11,0)</x:f>
        <x:v>-5819798.956520755</x:v>
      </x:c>
      <x:c r="AP34" s="20" t="n">
        <x:f>'Burn'!AP46+IF(AP$28&gt;=$D11,(AP$28-$D11+1)*$B11-$C11,0)</x:f>
        <x:v>-6041582.694944967</x:v>
      </x:c>
      <x:c r="AQ34" s="20" t="n">
        <x:f>'Burn'!AQ46+IF(AQ$28&gt;=$D11,(AQ$28-$D11+1)*$B11-$C11,0)</x:f>
        <x:v>-6256614.152335374</x:v>
      </x:c>
      <x:c r="AR34" s="20" t="n">
        <x:f>'Burn'!AR46+IF(AR$28&gt;=$D11,(AR$28-$D11+1)*$B11-$C11,0)</x:f>
        <x:v>-6473822.439568359</x:v>
      </x:c>
      <x:c r="AS34" s="20" t="n">
        <x:f>'Burn'!AS46+IF(AS$28&gt;=$D11,(AS$28-$D11+1)*$B11-$C11,0)</x:f>
        <x:v>-6705896.818728638</x:v>
      </x:c>
      <x:c r="AT34" s="20" t="n">
        <x:f>'Burn'!AT46+IF(AT$28&gt;=$D11,(AT$28-$D11+1)*$B11-$C11,0)</x:f>
        <x:v>-6938710.566849238</x:v>
      </x:c>
      <x:c r="AU34" s="20" t="n">
        <x:f>'Burn'!AU46+IF(AU$28&gt;=$D11,(AU$28-$D11+1)*$B11-$C11,0)</x:f>
        <x:v>-7157688.258149631</x:v>
      </x:c>
      <x:c r="AV34" s="20" t="n">
        <x:f>'Burn'!AV46+IF(AV$28&gt;=$D11,(AV$28-$D11+1)*$B11-$C11,0)</x:f>
        <x:v>-7359680.79613557</x:v>
      </x:c>
      <x:c r="AW34" s="20" t="n">
        <x:f>'Burn'!AW46+IF(AW$28&gt;=$D11,(AW$28-$D11+1)*$B11-$C11,0)</x:f>
        <x:v>-7551584.550747674</x:v>
      </x:c>
      <x:c r="AX34" s="20" t="n">
        <x:f>'Burn'!AX46+IF(AX$28&gt;=$D11,(AX$28-$D11+1)*$B11-$C11,0)</x:f>
        <x:v>-7743684.8000990525</x:v>
      </x:c>
      <x:c r="AY34" s="20" t="n">
        <x:f>'Burn'!AY46+IF(AY$28&gt;=$D11,(AY$28-$D11+1)*$B11-$C11,0)</x:f>
        <x:v>-7915341.527925166</x:v>
      </x:c>
      <x:c r="AZ34" s="20" t="n">
        <x:f>'Burn'!AZ46+IF(AZ$28&gt;=$D11,(AZ$28-$D11+1)*$B11-$C11,0)</x:f>
        <x:v>-8076865.462795889</x:v>
      </x:c>
      <x:c r="BA34" s="20" t="n">
        <x:f>'Burn'!BA46+IF(BA$28&gt;=$D11,(BA$28-$D11+1)*$B11-$C11,0)</x:f>
        <x:v>-8240250.613562576</x:v>
      </x:c>
      <x:c r="BB34" s="20" t="n">
        <x:f>'Burn'!BB46+IF(BB$28&gt;=$D11,(BB$28-$D11+1)*$B11-$C11,0)</x:f>
        <x:v>-8381366.877320566</x:v>
      </x:c>
      <x:c r="BC34" s="20" t="n">
        <x:f>'Burn'!BC46+IF(BC$28&gt;=$D11,(BC$28-$D11+1)*$B11-$C11,0)</x:f>
        <x:v>-8512314.126547486</x:v>
      </x:c>
      <x:c r="BD34" s="20" t="n">
        <x:f>'Burn'!BD46+IF(BD$28&gt;=$D11,(BD$28-$D11+1)*$B11-$C11,0)</x:f>
        <x:v>-8651458.102656592</x:v>
      </x:c>
      <x:c r="BE34" s="20" t="n">
        <x:f>'Burn'!BE46+IF(BE$28&gt;=$D11,(BE$28-$D11+1)*$B11-$C11,0)</x:f>
        <x:v>-8768973.478533452</x:v>
      </x:c>
      <x:c r="BF34" s="20" t="n">
        <x:f>'Burn'!BF46+IF(BF$28&gt;=$D11,(BF$28-$D11+1)*$B11-$C11,0)</x:f>
        <x:v>-8877250.290863983</x:v>
      </x:c>
      <x:c r="BG34" s="20" t="n">
        <x:f>'Burn'!BG46+IF(BG$28&gt;=$D11,(BG$28-$D11+1)*$B11-$C11,0)</x:f>
        <x:v>-8981608.620823385</x:v>
      </x:c>
      <x:c r="BH34" s="20" t="n">
        <x:f>'Burn'!BH46+IF(BH$28&gt;=$D11,(BH$28-$D11+1)*$B11-$C11,0)</x:f>
        <x:v>-9059417.921042122</x:v>
      </x:c>
      <x:c r="BI34" s="20" t="n">
        <x:f>'Burn'!BI46+IF(BI$28&gt;=$D11,(BI$28-$D11+1)*$B11-$C11,0)</x:f>
        <x:v>-9122393.801539395</x:v>
      </x:c>
      <x:c r="BJ34" s="20" t="n">
        <x:f>'Burn'!BJ46+IF(BJ$28&gt;=$D11,(BJ$28-$D11+1)*$B11-$C11,0)</x:f>
        <x:v>-9190958.15221674</x:v>
      </x:c>
      <x:c r="BK34" s="20" t="n">
        <x:f>'Burn'!BK46+IF(BK$28&gt;=$D11,(BK$28-$D11+1)*$B11-$C11,0)</x:f>
        <x:v>-9226865.699065847</x:v>
      </x:c>
      <x:c r="BL34" s="20" t="n">
        <x:f>'Burn'!BL46+IF(BL$28&gt;=$D11,(BL$28-$D11+1)*$B11-$C11,0)</x:f>
        <x:v>-9253036.07234245</x:v>
      </x:c>
      <x:c r="BM34" s="20" t="n">
        <x:f>'Burn'!BM46+IF(BM$28&gt;=$D11,(BM$28-$D11+1)*$B11-$C11,0)</x:f>
        <x:v>-9289391.26614878</x:v>
      </x:c>
      <x:c r="BN34" s="20" t="n">
        <x:f>'Burn'!BN46+IF(BN$28&gt;=$D11,(BN$28-$D11+1)*$B11-$C11,0)</x:f>
        <x:v>-9291136.858582083</x:v>
      </x:c>
      <x:c r="BO34" s="20" t="n">
        <x:f>'Burn'!BO46+IF(BO$28&gt;=$D11,(BO$28-$D11+1)*$B11-$C11,0)</x:f>
        <x:v>-9278232.879389603</x:v>
      </x:c>
    </x:row>
    <x:row r="35" ht="25" customHeight="1">
      <x:c r="A35" s="3" t="str">
        <x:v>Future deficit flag</x:v>
      </x:c>
      <x:c r="B35" s="2"/>
      <x:c r="C35" s="2"/>
      <x:c r="D35" s="2"/>
      <x:c r="E35" s="2"/>
      <x:c r="F35" s="2"/>
      <x:c r="G35" s="2"/>
      <x:c r="H35" s="10" t="n">
        <x:f>IF(AND(H$28&gt;'Cover'!$C$37,H34&lt;0),1,0)</x:f>
        <x:v>0</x:v>
      </x:c>
      <x:c r="I35" s="10" t="n">
        <x:f>IF(AND(I$28&gt;'Cover'!$C$37,I34&lt;0),1,0)</x:f>
        <x:v>0</x:v>
      </x:c>
      <x:c r="J35" s="10" t="n">
        <x:f>IF(AND(J$28&gt;'Cover'!$C$37,J34&lt;0),1,0)</x:f>
        <x:v>0</x:v>
      </x:c>
      <x:c r="K35" s="10" t="n">
        <x:f>IF(AND(K$28&gt;'Cover'!$C$37,K34&lt;0),1,0)</x:f>
        <x:v>0</x:v>
      </x:c>
      <x:c r="L35" s="10" t="n">
        <x:f>IF(AND(L$28&gt;'Cover'!$C$37,L34&lt;0),1,0)</x:f>
        <x:v>0</x:v>
      </x:c>
      <x:c r="M35" s="10" t="n">
        <x:f>IF(AND(M$28&gt;'Cover'!$C$37,M34&lt;0),1,0)</x:f>
        <x:v>0</x:v>
      </x:c>
      <x:c r="N35" s="10" t="n">
        <x:f>IF(AND(N$28&gt;'Cover'!$C$37,N34&lt;0),1,0)</x:f>
        <x:v>0</x:v>
      </x:c>
      <x:c r="O35" s="10" t="n">
        <x:f>IF(AND(O$28&gt;'Cover'!$C$37,O34&lt;0),1,0)</x:f>
        <x:v>0</x:v>
      </x:c>
      <x:c r="P35" s="10" t="n">
        <x:f>IF(AND(P$28&gt;'Cover'!$C$37,P34&lt;0),1,0)</x:f>
        <x:v>0</x:v>
      </x:c>
      <x:c r="Q35" s="10" t="n">
        <x:f>IF(AND(Q$28&gt;'Cover'!$C$37,Q34&lt;0),1,0)</x:f>
        <x:v>0</x:v>
      </x:c>
      <x:c r="R35" s="10" t="n">
        <x:f>IF(AND(R$28&gt;'Cover'!$C$37,R34&lt;0),1,0)</x:f>
        <x:v>1</x:v>
      </x:c>
      <x:c r="S35" s="10" t="n">
        <x:f>IF(AND(S$28&gt;'Cover'!$C$37,S34&lt;0),1,0)</x:f>
        <x:v>1</x:v>
      </x:c>
      <x:c r="T35" s="10" t="n">
        <x:f>IF(AND(T$28&gt;'Cover'!$C$37,T34&lt;0),1,0)</x:f>
        <x:v>1</x:v>
      </x:c>
      <x:c r="U35" s="10" t="n">
        <x:f>IF(AND(U$28&gt;'Cover'!$C$37,U34&lt;0),1,0)</x:f>
        <x:v>1</x:v>
      </x:c>
      <x:c r="V35" s="10" t="n">
        <x:f>IF(AND(V$28&gt;'Cover'!$C$37,V34&lt;0),1,0)</x:f>
        <x:v>1</x:v>
      </x:c>
      <x:c r="W35" s="10" t="n">
        <x:f>IF(AND(W$28&gt;'Cover'!$C$37,W34&lt;0),1,0)</x:f>
        <x:v>1</x:v>
      </x:c>
      <x:c r="X35" s="10" t="n">
        <x:f>IF(AND(X$28&gt;'Cover'!$C$37,X34&lt;0),1,0)</x:f>
        <x:v>1</x:v>
      </x:c>
      <x:c r="Y35" s="10" t="n">
        <x:f>IF(AND(Y$28&gt;'Cover'!$C$37,Y34&lt;0),1,0)</x:f>
        <x:v>1</x:v>
      </x:c>
      <x:c r="Z35" s="10" t="n">
        <x:f>IF(AND(Z$28&gt;'Cover'!$C$37,Z34&lt;0),1,0)</x:f>
        <x:v>1</x:v>
      </x:c>
      <x:c r="AA35" s="10" t="n">
        <x:f>IF(AND(AA$28&gt;'Cover'!$C$37,AA34&lt;0),1,0)</x:f>
        <x:v>1</x:v>
      </x:c>
      <x:c r="AB35" s="10" t="n">
        <x:f>IF(AND(AB$28&gt;'Cover'!$C$37,AB34&lt;0),1,0)</x:f>
        <x:v>1</x:v>
      </x:c>
      <x:c r="AC35" s="10" t="n">
        <x:f>IF(AND(AC$28&gt;'Cover'!$C$37,AC34&lt;0),1,0)</x:f>
        <x:v>1</x:v>
      </x:c>
      <x:c r="AD35" s="10" t="n">
        <x:f>IF(AND(AD$28&gt;'Cover'!$C$37,AD34&lt;0),1,0)</x:f>
        <x:v>1</x:v>
      </x:c>
      <x:c r="AE35" s="10" t="n">
        <x:f>IF(AND(AE$28&gt;'Cover'!$C$37,AE34&lt;0),1,0)</x:f>
        <x:v>1</x:v>
      </x:c>
      <x:c r="AF35" s="10" t="n">
        <x:f>IF(AND(AF$28&gt;'Cover'!$C$37,AF34&lt;0),1,0)</x:f>
        <x:v>1</x:v>
      </x:c>
      <x:c r="AG35" s="10" t="n">
        <x:f>IF(AND(AG$28&gt;'Cover'!$C$37,AG34&lt;0),1,0)</x:f>
        <x:v>1</x:v>
      </x:c>
      <x:c r="AH35" s="10" t="n">
        <x:f>IF(AND(AH$28&gt;'Cover'!$C$37,AH34&lt;0),1,0)</x:f>
        <x:v>1</x:v>
      </x:c>
      <x:c r="AI35" s="10" t="n">
        <x:f>IF(AND(AI$28&gt;'Cover'!$C$37,AI34&lt;0),1,0)</x:f>
        <x:v>1</x:v>
      </x:c>
      <x:c r="AJ35" s="10" t="n">
        <x:f>IF(AND(AJ$28&gt;'Cover'!$C$37,AJ34&lt;0),1,0)</x:f>
        <x:v>1</x:v>
      </x:c>
      <x:c r="AK35" s="10" t="n">
        <x:f>IF(AND(AK$28&gt;'Cover'!$C$37,AK34&lt;0),1,0)</x:f>
        <x:v>1</x:v>
      </x:c>
      <x:c r="AL35" s="10" t="n">
        <x:f>IF(AND(AL$28&gt;'Cover'!$C$37,AL34&lt;0),1,0)</x:f>
        <x:v>1</x:v>
      </x:c>
      <x:c r="AM35" s="10" t="n">
        <x:f>IF(AND(AM$28&gt;'Cover'!$C$37,AM34&lt;0),1,0)</x:f>
        <x:v>1</x:v>
      </x:c>
      <x:c r="AN35" s="10" t="n">
        <x:f>IF(AND(AN$28&gt;'Cover'!$C$37,AN34&lt;0),1,0)</x:f>
        <x:v>1</x:v>
      </x:c>
      <x:c r="AO35" s="10" t="n">
        <x:f>IF(AND(AO$28&gt;'Cover'!$C$37,AO34&lt;0),1,0)</x:f>
        <x:v>1</x:v>
      </x:c>
      <x:c r="AP35" s="10" t="n">
        <x:f>IF(AND(AP$28&gt;'Cover'!$C$37,AP34&lt;0),1,0)</x:f>
        <x:v>1</x:v>
      </x:c>
      <x:c r="AQ35" s="10" t="n">
        <x:f>IF(AND(AQ$28&gt;'Cover'!$C$37,AQ34&lt;0),1,0)</x:f>
        <x:v>1</x:v>
      </x:c>
      <x:c r="AR35" s="10" t="n">
        <x:f>IF(AND(AR$28&gt;'Cover'!$C$37,AR34&lt;0),1,0)</x:f>
        <x:v>1</x:v>
      </x:c>
      <x:c r="AS35" s="10" t="n">
        <x:f>IF(AND(AS$28&gt;'Cover'!$C$37,AS34&lt;0),1,0)</x:f>
        <x:v>1</x:v>
      </x:c>
      <x:c r="AT35" s="10" t="n">
        <x:f>IF(AND(AT$28&gt;'Cover'!$C$37,AT34&lt;0),1,0)</x:f>
        <x:v>1</x:v>
      </x:c>
      <x:c r="AU35" s="10" t="n">
        <x:f>IF(AND(AU$28&gt;'Cover'!$C$37,AU34&lt;0),1,0)</x:f>
        <x:v>1</x:v>
      </x:c>
      <x:c r="AV35" s="10" t="n">
        <x:f>IF(AND(AV$28&gt;'Cover'!$C$37,AV34&lt;0),1,0)</x:f>
        <x:v>1</x:v>
      </x:c>
      <x:c r="AW35" s="10" t="n">
        <x:f>IF(AND(AW$28&gt;'Cover'!$C$37,AW34&lt;0),1,0)</x:f>
        <x:v>1</x:v>
      </x:c>
      <x:c r="AX35" s="10" t="n">
        <x:f>IF(AND(AX$28&gt;'Cover'!$C$37,AX34&lt;0),1,0)</x:f>
        <x:v>1</x:v>
      </x:c>
      <x:c r="AY35" s="10" t="n">
        <x:f>IF(AND(AY$28&gt;'Cover'!$C$37,AY34&lt;0),1,0)</x:f>
        <x:v>1</x:v>
      </x:c>
      <x:c r="AZ35" s="10" t="n">
        <x:f>IF(AND(AZ$28&gt;'Cover'!$C$37,AZ34&lt;0),1,0)</x:f>
        <x:v>1</x:v>
      </x:c>
      <x:c r="BA35" s="10" t="n">
        <x:f>IF(AND(BA$28&gt;'Cover'!$C$37,BA34&lt;0),1,0)</x:f>
        <x:v>1</x:v>
      </x:c>
      <x:c r="BB35" s="10" t="n">
        <x:f>IF(AND(BB$28&gt;'Cover'!$C$37,BB34&lt;0),1,0)</x:f>
        <x:v>1</x:v>
      </x:c>
      <x:c r="BC35" s="10" t="n">
        <x:f>IF(AND(BC$28&gt;'Cover'!$C$37,BC34&lt;0),1,0)</x:f>
        <x:v>1</x:v>
      </x:c>
      <x:c r="BD35" s="10" t="n">
        <x:f>IF(AND(BD$28&gt;'Cover'!$C$37,BD34&lt;0),1,0)</x:f>
        <x:v>1</x:v>
      </x:c>
      <x:c r="BE35" s="10" t="n">
        <x:f>IF(AND(BE$28&gt;'Cover'!$C$37,BE34&lt;0),1,0)</x:f>
        <x:v>1</x:v>
      </x:c>
      <x:c r="BF35" s="10" t="n">
        <x:f>IF(AND(BF$28&gt;'Cover'!$C$37,BF34&lt;0),1,0)</x:f>
        <x:v>1</x:v>
      </x:c>
      <x:c r="BG35" s="10" t="n">
        <x:f>IF(AND(BG$28&gt;'Cover'!$C$37,BG34&lt;0),1,0)</x:f>
        <x:v>1</x:v>
      </x:c>
      <x:c r="BH35" s="10" t="n">
        <x:f>IF(AND(BH$28&gt;'Cover'!$C$37,BH34&lt;0),1,0)</x:f>
        <x:v>1</x:v>
      </x:c>
      <x:c r="BI35" s="10" t="n">
        <x:f>IF(AND(BI$28&gt;'Cover'!$C$37,BI34&lt;0),1,0)</x:f>
        <x:v>1</x:v>
      </x:c>
      <x:c r="BJ35" s="10" t="n">
        <x:f>IF(AND(BJ$28&gt;'Cover'!$C$37,BJ34&lt;0),1,0)</x:f>
        <x:v>1</x:v>
      </x:c>
      <x:c r="BK35" s="10" t="n">
        <x:f>IF(AND(BK$28&gt;'Cover'!$C$37,BK34&lt;0),1,0)</x:f>
        <x:v>1</x:v>
      </x:c>
      <x:c r="BL35" s="10" t="n">
        <x:f>IF(AND(BL$28&gt;'Cover'!$C$37,BL34&lt;0),1,0)</x:f>
        <x:v>1</x:v>
      </x:c>
      <x:c r="BM35" s="10" t="n">
        <x:f>IF(AND(BM$28&gt;'Cover'!$C$37,BM34&lt;0),1,0)</x:f>
        <x:v>1</x:v>
      </x:c>
      <x:c r="BN35" s="10" t="n">
        <x:f>IF(AND(BN$28&gt;'Cover'!$C$37,BN34&lt;0),1,0)</x:f>
        <x:v>1</x:v>
      </x:c>
      <x:c r="BO35" s="10" t="n">
        <x:f>IF(AND(BO$28&gt;'Cover'!$C$37,BO34&lt;0),1,0)</x:f>
        <x:v>1</x:v>
      </x:c>
    </x:row>
    <x:row r="36" ht="25" customHeight="1">
      <x:c r="A36" s="2"/>
      <x:c r="B36" s="2"/>
      <x:c r="C36" s="2"/>
      <x:c r="D36" s="2"/>
      <x:c r="E36" s="2"/>
      <x:c r="F36" s="2"/>
      <x:c r="G36" s="2"/>
      <x:c r="H36" s="2"/>
      <x:c r="I36" s="2"/>
      <x:c r="J36" s="2"/>
      <x:c r="K36" s="2"/>
      <x:c r="L36" s="2"/>
      <x:c r="M36" s="2"/>
      <x:c r="N36" s="2"/>
      <x:c r="O36" s="2"/>
      <x:c r="P36" s="2"/>
      <x:c r="Q36" s="2"/>
      <x:c r="R36" s="2"/>
      <x:c r="S36" s="2"/>
      <x:c r="T36" s="2"/>
      <x:c r="U36" s="2"/>
      <x:c r="V36" s="2"/>
      <x:c r="W36" s="2"/>
      <x:c r="X36" s="2"/>
      <x:c r="Y36" s="2"/>
      <x:c r="Z36" s="2"/>
      <x:c r="AA36" s="2"/>
      <x:c r="AB36" s="2"/>
      <x:c r="AC36" s="2"/>
      <x:c r="AD36" s="2"/>
      <x:c r="AE36" s="2"/>
      <x:c r="AF36" s="2"/>
      <x:c r="AG36" s="2"/>
      <x:c r="AH36" s="2"/>
      <x:c r="AI36" s="2"/>
      <x:c r="AJ36" s="2"/>
      <x:c r="AK36" s="2"/>
      <x:c r="AL36" s="2"/>
      <x:c r="AM36" s="2"/>
      <x:c r="AN36" s="2"/>
      <x:c r="AO36" s="2"/>
      <x:c r="AP36" s="2"/>
      <x:c r="AQ36" s="2"/>
      <x:c r="AR36" s="2"/>
      <x:c r="AS36" s="2"/>
      <x:c r="AT36" s="2"/>
      <x:c r="AU36" s="2"/>
      <x:c r="AV36" s="2"/>
      <x:c r="AW36" s="2"/>
      <x:c r="AX36" s="2"/>
      <x:c r="AY36" s="2"/>
      <x:c r="AZ36" s="2"/>
      <x:c r="BA36" s="2"/>
      <x:c r="BB36" s="2"/>
      <x:c r="BC36" s="2"/>
      <x:c r="BD36" s="2"/>
      <x:c r="BE36" s="2"/>
      <x:c r="BF36" s="2"/>
      <x:c r="BG36" s="2"/>
      <x:c r="BH36" s="2"/>
      <x:c r="BI36" s="2"/>
      <x:c r="BJ36" s="2"/>
      <x:c r="BK36" s="2"/>
      <x:c r="BL36" s="2"/>
      <x:c r="BM36" s="2"/>
      <x:c r="BN36" s="2"/>
      <x:c r="BO36" s="2"/>
    </x:row>
    <x:row r="37" ht="25" customHeight="1">
      <x:c r="A37" s="2"/>
      <x:c r="B37" s="2"/>
      <x:c r="C37" s="2"/>
      <x:c r="D37" s="2"/>
      <x:c r="E37" s="2"/>
      <x:c r="F37" s="2"/>
      <x:c r="G37" s="2"/>
      <x:c r="H37" s="2"/>
      <x:c r="I37" s="2"/>
      <x:c r="J37" s="2"/>
      <x:c r="K37" s="2"/>
      <x:c r="L37" s="2"/>
      <x:c r="M37" s="2"/>
      <x:c r="N37" s="2"/>
      <x:c r="O37" s="2"/>
      <x:c r="P37" s="2"/>
      <x:c r="Q37" s="2"/>
      <x:c r="R37" s="2"/>
      <x:c r="S37" s="2"/>
      <x:c r="T37" s="2"/>
      <x:c r="U37" s="2"/>
      <x:c r="V37" s="2"/>
      <x:c r="W37" s="2"/>
      <x:c r="X37" s="2"/>
      <x:c r="Y37" s="2"/>
      <x:c r="Z37" s="2"/>
      <x:c r="AA37" s="2"/>
      <x:c r="AB37" s="2"/>
      <x:c r="AC37" s="2"/>
      <x:c r="AD37" s="2"/>
      <x:c r="AE37" s="2"/>
      <x:c r="AF37" s="2"/>
      <x:c r="AG37" s="2"/>
      <x:c r="AH37" s="2"/>
      <x:c r="AI37" s="2"/>
      <x:c r="AJ37" s="2"/>
      <x:c r="AK37" s="2"/>
      <x:c r="AL37" s="2"/>
      <x:c r="AM37" s="2"/>
      <x:c r="AN37" s="2"/>
      <x:c r="AO37" s="2"/>
      <x:c r="AP37" s="2"/>
      <x:c r="AQ37" s="2"/>
      <x:c r="AR37" s="2"/>
      <x:c r="AS37" s="2"/>
      <x:c r="AT37" s="2"/>
      <x:c r="AU37" s="2"/>
      <x:c r="AV37" s="2"/>
      <x:c r="AW37" s="2"/>
      <x:c r="AX37" s="2"/>
      <x:c r="AY37" s="2"/>
      <x:c r="AZ37" s="2"/>
      <x:c r="BA37" s="2"/>
      <x:c r="BB37" s="2"/>
      <x:c r="BC37" s="2"/>
      <x:c r="BD37" s="2"/>
      <x:c r="BE37" s="2"/>
      <x:c r="BF37" s="2"/>
      <x:c r="BG37" s="2"/>
      <x:c r="BH37" s="2"/>
      <x:c r="BI37" s="2"/>
      <x:c r="BJ37" s="2"/>
      <x:c r="BK37" s="2"/>
      <x:c r="BL37" s="2"/>
      <x:c r="BM37" s="2"/>
      <x:c r="BN37" s="2"/>
      <x:c r="BO37" s="2"/>
    </x:row>
    <x:row r="38" ht="35" customHeight="1">
      <x:c r="A38" s="3" t="str">
        <x:v>Discretionary office spend / planned</x:v>
      </x:c>
      <x:c r="B38" s="2"/>
      <x:c r="C38" s="2"/>
      <x:c r="D38" s="2"/>
      <x:c r="E38" s="2"/>
      <x:c r="F38" s="2"/>
      <x:c r="G38" s="2"/>
      <x:c r="H38" s="20" t="n">
        <x:f>'Burn'!H19+IF(H$28&gt;=$D12,(H$28-$D12+1)*$B12-$C12,0)</x:f>
        <x:v>1004604.14</x:v>
      </x:c>
      <x:c r="I38" s="20" t="n">
        <x:f>'Burn'!I19+IF(I$28&gt;=$D12,(I$28-$D12+1)*$B12-$C12,0)</x:f>
        <x:v>958098.7</x:v>
      </x:c>
      <x:c r="J38" s="20" t="n">
        <x:f>'Burn'!J19+IF(J$28&gt;=$D12,(J$28-$D12+1)*$B12-$C12,0)</x:f>
        <x:v>902797.1499999999</x:v>
      </x:c>
      <x:c r="K38" s="20" t="n">
        <x:f>'Burn'!K19+IF(K$28&gt;=$D12,(K$28-$D12+1)*$B12-$C12,0)</x:f>
        <x:v>800282.2899999999</x:v>
      </x:c>
      <x:c r="L38" s="20" t="n">
        <x:f>'Burn'!L19+IF(L$28&gt;=$D12,(L$28-$D12+1)*$B12-$C12,0)</x:f>
        <x:v>697476.44</x:v>
      </x:c>
      <x:c r="M38" s="20" t="n">
        <x:f>'Burn'!M19+IF(M$28&gt;=$D12,(M$28-$D12+1)*$B12-$C12,0)</x:f>
        <x:v>576550.4299999999</x:v>
      </x:c>
      <x:c r="N38" s="20" t="n">
        <x:f>'Burn'!N19+IF(N$28&gt;=$D12,(N$28-$D12+1)*$B12-$C12,0)</x:f>
        <x:v>468673.01928749995</x:v>
      </x:c>
      <x:c r="O38" s="20" t="n">
        <x:f>'Burn'!O19+IF(O$28&gt;=$D12,(O$28-$D12+1)*$B12-$C12,0)</x:f>
        <x:v>4307564.27265702</x:v>
      </x:c>
      <x:c r="P38" s="20" t="n">
        <x:f>'Burn'!P19+IF(P$28&gt;=$D12,(P$28-$D12+1)*$B12-$C12,0)</x:f>
        <x:v>4170188.738593252</x:v>
      </x:c>
      <x:c r="Q38" s="20" t="n">
        <x:f>'Burn'!Q19+IF(Q$28&gt;=$D12,(Q$28-$D12+1)*$B12-$C12,0)</x:f>
        <x:v>4007453.5376407783</x:v>
      </x:c>
      <x:c r="R38" s="20" t="n">
        <x:f>'Burn'!R19+IF(R$28&gt;=$D12,(R$28-$D12+1)*$B12-$C12,0)</x:f>
        <x:v>3806259.3059398597</x:v>
      </x:c>
      <x:c r="S38" s="20" t="n">
        <x:f>'Burn'!S19+IF(S$28&gt;=$D12,(S$28-$D12+1)*$B12-$C12,0)</x:f>
        <x:v>3612900.6962790797</x:v>
      </x:c>
      <x:c r="T38" s="20" t="n">
        <x:f>'Burn'!T19+IF(T$28&gt;=$D12,(T$28-$D12+1)*$B12-$C12,0)</x:f>
        <x:v>3385829.904497584</x:v>
      </x:c>
      <x:c r="U38" s="20" t="n">
        <x:f>'Burn'!U19+IF(U$28&gt;=$D12,(U$28-$D12+1)*$B12-$C12,0)</x:f>
        <x:v>3130925.5721130725</x:v>
      </x:c>
      <x:c r="V38" s="20" t="n">
        <x:f>'Burn'!V19+IF(V$28&gt;=$D12,(V$28-$D12+1)*$B12-$C12,0)</x:f>
        <x:v>2883024.984674343</x:v>
      </x:c>
      <x:c r="W38" s="20" t="n">
        <x:f>'Burn'!W19+IF(W$28&gt;=$D12,(W$28-$D12+1)*$B12-$C12,0)</x:f>
        <x:v>2642579.7684223447</x:v>
      </x:c>
      <x:c r="X38" s="20" t="n">
        <x:f>'Burn'!X19+IF(X$28&gt;=$D12,(X$28-$D12+1)*$B12-$C12,0)</x:f>
        <x:v>2403480.946493165</x:v>
      </x:c>
      <x:c r="Y38" s="20" t="n">
        <x:f>'Burn'!Y19+IF(Y$28&gt;=$D12,(Y$28-$D12+1)*$B12-$C12,0)</x:f>
        <x:v>2166148.4846548047</x:v>
      </x:c>
      <x:c r="Z38" s="20" t="n">
        <x:f>'Burn'!Z19+IF(Z$28&gt;=$D12,(Z$28-$D12+1)*$B12-$C12,0)</x:f>
        <x:v>13779389.26634444</x:v>
      </x:c>
      <x:c r="AA38" s="20" t="n">
        <x:f>'Burn'!AA19+IF(AA$28&gt;=$D12,(AA$28-$D12+1)*$B12-$C12,0)</x:f>
        <x:v>13542865.694368586</x:v>
      </x:c>
      <x:c r="AB38" s="20" t="n">
        <x:f>'Burn'!AB19+IF(AB$28&gt;=$D12,(AB$28-$D12+1)*$B12-$C12,0)</x:f>
        <x:v>13305724.809884492</x:v>
      </x:c>
      <x:c r="AC38" s="20" t="n">
        <x:f>'Burn'!AC19+IF(AC$28&gt;=$D12,(AC$28-$D12+1)*$B12-$C12,0)</x:f>
        <x:v>13069553.535502233</x:v>
      </x:c>
      <x:c r="AD38" s="20" t="n">
        <x:f>'Burn'!AD19+IF(AD$28&gt;=$D12,(AD$28-$D12+1)*$B12-$C12,0)</x:f>
        <x:v>12837124.229667583</x:v>
      </x:c>
      <x:c r="AE38" s="20" t="n">
        <x:f>'Burn'!AE19+IF(AE$28&gt;=$D12,(AE$28-$D12+1)*$B12-$C12,0)</x:f>
        <x:v>12599405.265568541</x:v>
      </x:c>
      <x:c r="AF38" s="20" t="n">
        <x:f>'Burn'!AF19+IF(AF$28&gt;=$D12,(AF$28-$D12+1)*$B12-$C12,0)</x:f>
        <x:v>12349401.911451416</x:v>
      </x:c>
      <x:c r="AG38" s="20" t="n">
        <x:f>'Burn'!AG19+IF(AG$28&gt;=$D12,(AG$28-$D12+1)*$B12-$C12,0)</x:f>
        <x:v>12070410.035322515</x:v>
      </x:c>
      <x:c r="AH38" s="20" t="n">
        <x:f>'Burn'!AH19+IF(AH$28&gt;=$D12,(AH$28-$D12+1)*$B12-$C12,0)</x:f>
        <x:v>11786503.31119292</x:v>
      </x:c>
      <x:c r="AI38" s="20" t="n">
        <x:f>'Burn'!AI19+IF(AI$28&gt;=$D12,(AI$28-$D12+1)*$B12-$C12,0)</x:f>
        <x:v>11517677.428945983</x:v>
      </x:c>
      <x:c r="AJ38" s="20" t="n">
        <x:f>'Burn'!AJ19+IF(AJ$28&gt;=$D12,(AJ$28-$D12+1)*$B12-$C12,0)</x:f>
        <x:v>11256517.384436542</x:v>
      </x:c>
      <x:c r="AK38" s="20" t="n">
        <x:f>'Burn'!AK19+IF(AK$28&gt;=$D12,(AK$28-$D12+1)*$B12-$C12,0)</x:f>
        <x:v>11001500.809093233</x:v>
      </x:c>
      <x:c r="AL38" s="20" t="n">
        <x:f>'Burn'!AL19+IF(AL$28&gt;=$D12,(AL$28-$D12+1)*$B12-$C12,0)</x:f>
        <x:v>10748262.206774222</x:v>
      </x:c>
      <x:c r="AM38" s="20" t="n">
        <x:f>'Burn'!AM19+IF(AM$28&gt;=$D12,(AM$28-$D12+1)*$B12-$C12,0)</x:f>
        <x:v>10505763.149727058</x:v>
      </x:c>
      <x:c r="AN38" s="20" t="n">
        <x:f>'Burn'!AN19+IF(AN$28&gt;=$D12,(AN$28-$D12+1)*$B12-$C12,0)</x:f>
        <x:v>10269595.557070944</x:v>
      </x:c>
      <x:c r="AO38" s="20" t="n">
        <x:f>'Burn'!AO19+IF(AO$28&gt;=$D12,(AO$28-$D12+1)*$B12-$C12,0)</x:f>
        <x:v>10034361.165530069</x:v>
      </x:c>
      <x:c r="AP38" s="20" t="n">
        <x:f>'Burn'!AP19+IF(AP$28&gt;=$D12,(AP$28-$D12+1)*$B12-$C12,0)</x:f>
        <x:v>9811310.343226956</x:v>
      </x:c>
      <x:c r="AQ38" s="20" t="n">
        <x:f>'Burn'!AQ19+IF(AQ$28&gt;=$D12,(AQ$28-$D12+1)*$B12-$C12,0)</x:f>
        <x:v>9594732.98842977</x:v>
      </x:c>
      <x:c r="AR38" s="20" t="n">
        <x:f>'Burn'!AR19+IF(AR$28&gt;=$D12,(AR$28-$D12+1)*$B12-$C12,0)</x:f>
        <x:v>9375204.043880716</x:v>
      </x:c>
      <x:c r="AS38" s="20" t="n">
        <x:f>'Burn'!AS19+IF(AS$28&gt;=$D12,(AS$28-$D12+1)*$B12-$C12,0)</x:f>
        <x:v>9140534.596223682</x:v>
      </x:c>
      <x:c r="AT38" s="20" t="n">
        <x:f>'Burn'!AT19+IF(AT$28&gt;=$D12,(AT$28-$D12+1)*$B12-$C12,0)</x:f>
        <x:v>8904832.442796756</x:v>
      </x:c>
      <x:c r="AU38" s="20" t="n">
        <x:f>'Burn'!AU19+IF(AU$28&gt;=$D12,(AU$28-$D12+1)*$B12-$C12,0)</x:f>
        <x:v>8682671.718498252</x:v>
      </x:c>
      <x:c r="AV38" s="20" t="n">
        <x:f>'Burn'!AV19+IF(AV$28&gt;=$D12,(AV$28-$D12+1)*$B12-$C12,0)</x:f>
        <x:v>8477218.44660883</x:v>
      </x:c>
      <x:c r="AW38" s="20" t="n">
        <x:f>'Burn'!AW19+IF(AW$28&gt;=$D12,(AW$28-$D12+1)*$B12-$C12,0)</x:f>
        <x:v>8281597.141503382</x:v>
      </x:c>
      <x:c r="AX38" s="20" t="n">
        <x:f>'Burn'!AX19+IF(AX$28&gt;=$D12,(AX$28-$D12+1)*$B12-$C12,0)</x:f>
        <x:v>8085534.815027276</x:v>
      </x:c>
      <x:c r="AY38" s="20" t="n">
        <x:f>'Burn'!AY19+IF(AY$28&gt;=$D12,(AY$28-$D12+1)*$B12-$C12,0)</x:f>
        <x:v>7909670.93216834</x:v>
      </x:c>
      <x:c r="AZ38" s="20" t="n">
        <x:f>'Burn'!AZ19+IF(AZ$28&gt;=$D12,(AZ$28-$D12+1)*$B12-$C12,0)</x:f>
        <x:v>7743720.012411222</x:v>
      </x:c>
      <x:c r="BA38" s="20" t="n">
        <x:f>'Burn'!BA19+IF(BA$28&gt;=$D12,(BA$28-$D12+1)*$B12-$C12,0)</x:f>
        <x:v>7575700.438108443</x:v>
      </x:c>
      <x:c r="BB38" s="20" t="n">
        <x:f>'Burn'!BB19+IF(BB$28&gt;=$D12,(BB$28-$D12+1)*$B12-$C12,0)</x:f>
        <x:v>7429739.726346482</x:v>
      </x:c>
      <x:c r="BC38" s="20" t="n">
        <x:f>'Burn'!BC19+IF(BC$28&gt;=$D12,(BC$28-$D12+1)*$B12-$C12,0)</x:f>
        <x:v>7293765.578225888</x:v>
      </x:c>
      <x:c r="BD38" s="20" t="n">
        <x:f>'Burn'!BD19+IF(BD$28&gt;=$D12,(BD$28-$D12+1)*$B12-$C12,0)</x:f>
        <x:v>7148902.228505451</x:v>
      </x:c>
      <x:c r="BE38" s="20" t="n">
        <x:f>'Burn'!BE19+IF(BE$28&gt;=$D12,(BE$28-$D12+1)*$B12-$C12,0)</x:f>
        <x:v>7025486.399830108</x:v>
      </x:c>
      <x:c r="BF38" s="20" t="n">
        <x:f>'Burn'!BF19+IF(BF$28&gt;=$D12,(BF$28-$D12+1)*$B12-$C12,0)</x:f>
        <x:v>6911154.864915251</x:v>
      </x:c>
      <x:c r="BG38" s="20" t="n">
        <x:f>'Burn'!BG19+IF(BG$28&gt;=$D12,(BG$28-$D12+1)*$B12-$C12,0)</x:f>
        <x:v>6800598.897952879</x:v>
      </x:c>
      <x:c r="BH38" s="20" t="n">
        <x:f>'Burn'!BH19+IF(BH$28&gt;=$D12,(BH$28-$D12+1)*$B12-$C12,0)</x:f>
        <x:v>6716453.765772469</x:v>
      </x:c>
      <x:c r="BI38" s="20" t="n">
        <x:f>'Burn'!BI19+IF(BI$28&gt;=$D12,(BI$28-$D12+1)*$B12-$C12,0)</x:f>
        <x:v>6647036.871898298</x:v>
      </x:c>
      <x:c r="BJ38" s="20" t="n">
        <x:f>'Burn'!BJ19+IF(BJ$28&gt;=$D12,(BJ$28-$D12+1)*$B12-$C12,0)</x:f>
        <x:v>6571944.736726712</x:v>
      </x:c>
      <x:c r="BK38" s="20" t="n">
        <x:f>'Burn'!BK19+IF(BK$28&gt;=$D12,(BK$28-$D12+1)*$B12-$C12,0)</x:f>
        <x:v>6529415.5402144</x:v>
      </x:c>
      <x:c r="BL38" s="20" t="n">
        <x:f>'Burn'!BL19+IF(BL$28&gt;=$D12,(BL$28-$D12+1)*$B12-$C12,0)</x:f>
        <x:v>6496570.355778951</x:v>
      </x:c>
      <x:c r="BM38" s="20" t="n">
        <x:f>'Burn'!BM19+IF(BM$28&gt;=$D12,(BM$28-$D12+1)*$B12-$C12,0)</x:f>
        <x:v>6453499.294333233</x:v>
      </x:c>
      <x:c r="BN38" s="20" t="n">
        <x:f>'Burn'!BN19+IF(BN$28&gt;=$D12,(BN$28-$D12+1)*$B12-$C12,0)</x:f>
        <x:v>6444983.995433731</x:v>
      </x:c>
      <x:c r="BO38" s="20" t="n">
        <x:f>'Burn'!BO19+IF(BO$28&gt;=$D12,(BO$28-$D12+1)*$B12-$C12,0)</x:f>
        <x:v>6451107.62403639</x:v>
      </x:c>
    </x:row>
    <x:row r="39" ht="25" customHeight="1">
      <x:c r="A39" s="3" t="str">
        <x:v>Future deficit flag</x:v>
      </x:c>
      <x:c r="B39" s="2"/>
      <x:c r="C39" s="2"/>
      <x:c r="D39" s="2"/>
      <x:c r="E39" s="2"/>
      <x:c r="F39" s="2"/>
      <x:c r="G39" s="2"/>
      <x:c r="H39" s="10" t="n">
        <x:f>IF(AND(H$28&gt;'Cover'!$C$37,H38&lt;0),1,0)</x:f>
        <x:v>0</x:v>
      </x:c>
      <x:c r="I39" s="10" t="n">
        <x:f>IF(AND(I$28&gt;'Cover'!$C$37,I38&lt;0),1,0)</x:f>
        <x:v>0</x:v>
      </x:c>
      <x:c r="J39" s="10" t="n">
        <x:f>IF(AND(J$28&gt;'Cover'!$C$37,J38&lt;0),1,0)</x:f>
        <x:v>0</x:v>
      </x:c>
      <x:c r="K39" s="10" t="n">
        <x:f>IF(AND(K$28&gt;'Cover'!$C$37,K38&lt;0),1,0)</x:f>
        <x:v>0</x:v>
      </x:c>
      <x:c r="L39" s="10" t="n">
        <x:f>IF(AND(L$28&gt;'Cover'!$C$37,L38&lt;0),1,0)</x:f>
        <x:v>0</x:v>
      </x:c>
      <x:c r="M39" s="10" t="n">
        <x:f>IF(AND(M$28&gt;'Cover'!$C$37,M38&lt;0),1,0)</x:f>
        <x:v>0</x:v>
      </x:c>
      <x:c r="N39" s="10" t="n">
        <x:f>IF(AND(N$28&gt;'Cover'!$C$37,N38&lt;0),1,0)</x:f>
        <x:v>0</x:v>
      </x:c>
      <x:c r="O39" s="10" t="n">
        <x:f>IF(AND(O$28&gt;'Cover'!$C$37,O38&lt;0),1,0)</x:f>
        <x:v>0</x:v>
      </x:c>
      <x:c r="P39" s="10" t="n">
        <x:f>IF(AND(P$28&gt;'Cover'!$C$37,P38&lt;0),1,0)</x:f>
        <x:v>0</x:v>
      </x:c>
      <x:c r="Q39" s="10" t="n">
        <x:f>IF(AND(Q$28&gt;'Cover'!$C$37,Q38&lt;0),1,0)</x:f>
        <x:v>0</x:v>
      </x:c>
      <x:c r="R39" s="10" t="n">
        <x:f>IF(AND(R$28&gt;'Cover'!$C$37,R38&lt;0),1,0)</x:f>
        <x:v>0</x:v>
      </x:c>
      <x:c r="S39" s="10" t="n">
        <x:f>IF(AND(S$28&gt;'Cover'!$C$37,S38&lt;0),1,0)</x:f>
        <x:v>0</x:v>
      </x:c>
      <x:c r="T39" s="10" t="n">
        <x:f>IF(AND(T$28&gt;'Cover'!$C$37,T38&lt;0),1,0)</x:f>
        <x:v>0</x:v>
      </x:c>
      <x:c r="U39" s="10" t="n">
        <x:f>IF(AND(U$28&gt;'Cover'!$C$37,U38&lt;0),1,0)</x:f>
        <x:v>0</x:v>
      </x:c>
      <x:c r="V39" s="10" t="n">
        <x:f>IF(AND(V$28&gt;'Cover'!$C$37,V38&lt;0),1,0)</x:f>
        <x:v>0</x:v>
      </x:c>
      <x:c r="W39" s="10" t="n">
        <x:f>IF(AND(W$28&gt;'Cover'!$C$37,W38&lt;0),1,0)</x:f>
        <x:v>0</x:v>
      </x:c>
      <x:c r="X39" s="10" t="n">
        <x:f>IF(AND(X$28&gt;'Cover'!$C$37,X38&lt;0),1,0)</x:f>
        <x:v>0</x:v>
      </x:c>
      <x:c r="Y39" s="10" t="n">
        <x:f>IF(AND(Y$28&gt;'Cover'!$C$37,Y38&lt;0),1,0)</x:f>
        <x:v>0</x:v>
      </x:c>
      <x:c r="Z39" s="10" t="n">
        <x:f>IF(AND(Z$28&gt;'Cover'!$C$37,Z38&lt;0),1,0)</x:f>
        <x:v>0</x:v>
      </x:c>
      <x:c r="AA39" s="10" t="n">
        <x:f>IF(AND(AA$28&gt;'Cover'!$C$37,AA38&lt;0),1,0)</x:f>
        <x:v>0</x:v>
      </x:c>
      <x:c r="AB39" s="10" t="n">
        <x:f>IF(AND(AB$28&gt;'Cover'!$C$37,AB38&lt;0),1,0)</x:f>
        <x:v>0</x:v>
      </x:c>
      <x:c r="AC39" s="10" t="n">
        <x:f>IF(AND(AC$28&gt;'Cover'!$C$37,AC38&lt;0),1,0)</x:f>
        <x:v>0</x:v>
      </x:c>
      <x:c r="AD39" s="10" t="n">
        <x:f>IF(AND(AD$28&gt;'Cover'!$C$37,AD38&lt;0),1,0)</x:f>
        <x:v>0</x:v>
      </x:c>
      <x:c r="AE39" s="10" t="n">
        <x:f>IF(AND(AE$28&gt;'Cover'!$C$37,AE38&lt;0),1,0)</x:f>
        <x:v>0</x:v>
      </x:c>
      <x:c r="AF39" s="10" t="n">
        <x:f>IF(AND(AF$28&gt;'Cover'!$C$37,AF38&lt;0),1,0)</x:f>
        <x:v>0</x:v>
      </x:c>
      <x:c r="AG39" s="10" t="n">
        <x:f>IF(AND(AG$28&gt;'Cover'!$C$37,AG38&lt;0),1,0)</x:f>
        <x:v>0</x:v>
      </x:c>
      <x:c r="AH39" s="10" t="n">
        <x:f>IF(AND(AH$28&gt;'Cover'!$C$37,AH38&lt;0),1,0)</x:f>
        <x:v>0</x:v>
      </x:c>
      <x:c r="AI39" s="10" t="n">
        <x:f>IF(AND(AI$28&gt;'Cover'!$C$37,AI38&lt;0),1,0)</x:f>
        <x:v>0</x:v>
      </x:c>
      <x:c r="AJ39" s="10" t="n">
        <x:f>IF(AND(AJ$28&gt;'Cover'!$C$37,AJ38&lt;0),1,0)</x:f>
        <x:v>0</x:v>
      </x:c>
      <x:c r="AK39" s="10" t="n">
        <x:f>IF(AND(AK$28&gt;'Cover'!$C$37,AK38&lt;0),1,0)</x:f>
        <x:v>0</x:v>
      </x:c>
      <x:c r="AL39" s="10" t="n">
        <x:f>IF(AND(AL$28&gt;'Cover'!$C$37,AL38&lt;0),1,0)</x:f>
        <x:v>0</x:v>
      </x:c>
      <x:c r="AM39" s="10" t="n">
        <x:f>IF(AND(AM$28&gt;'Cover'!$C$37,AM38&lt;0),1,0)</x:f>
        <x:v>0</x:v>
      </x:c>
      <x:c r="AN39" s="10" t="n">
        <x:f>IF(AND(AN$28&gt;'Cover'!$C$37,AN38&lt;0),1,0)</x:f>
        <x:v>0</x:v>
      </x:c>
      <x:c r="AO39" s="10" t="n">
        <x:f>IF(AND(AO$28&gt;'Cover'!$C$37,AO38&lt;0),1,0)</x:f>
        <x:v>0</x:v>
      </x:c>
      <x:c r="AP39" s="10" t="n">
        <x:f>IF(AND(AP$28&gt;'Cover'!$C$37,AP38&lt;0),1,0)</x:f>
        <x:v>0</x:v>
      </x:c>
      <x:c r="AQ39" s="10" t="n">
        <x:f>IF(AND(AQ$28&gt;'Cover'!$C$37,AQ38&lt;0),1,0)</x:f>
        <x:v>0</x:v>
      </x:c>
      <x:c r="AR39" s="10" t="n">
        <x:f>IF(AND(AR$28&gt;'Cover'!$C$37,AR38&lt;0),1,0)</x:f>
        <x:v>0</x:v>
      </x:c>
      <x:c r="AS39" s="10" t="n">
        <x:f>IF(AND(AS$28&gt;'Cover'!$C$37,AS38&lt;0),1,0)</x:f>
        <x:v>0</x:v>
      </x:c>
      <x:c r="AT39" s="10" t="n">
        <x:f>IF(AND(AT$28&gt;'Cover'!$C$37,AT38&lt;0),1,0)</x:f>
        <x:v>0</x:v>
      </x:c>
      <x:c r="AU39" s="10" t="n">
        <x:f>IF(AND(AU$28&gt;'Cover'!$C$37,AU38&lt;0),1,0)</x:f>
        <x:v>0</x:v>
      </x:c>
      <x:c r="AV39" s="10" t="n">
        <x:f>IF(AND(AV$28&gt;'Cover'!$C$37,AV38&lt;0),1,0)</x:f>
        <x:v>0</x:v>
      </x:c>
      <x:c r="AW39" s="10" t="n">
        <x:f>IF(AND(AW$28&gt;'Cover'!$C$37,AW38&lt;0),1,0)</x:f>
        <x:v>0</x:v>
      </x:c>
      <x:c r="AX39" s="10" t="n">
        <x:f>IF(AND(AX$28&gt;'Cover'!$C$37,AX38&lt;0),1,0)</x:f>
        <x:v>0</x:v>
      </x:c>
      <x:c r="AY39" s="10" t="n">
        <x:f>IF(AND(AY$28&gt;'Cover'!$C$37,AY38&lt;0),1,0)</x:f>
        <x:v>0</x:v>
      </x:c>
      <x:c r="AZ39" s="10" t="n">
        <x:f>IF(AND(AZ$28&gt;'Cover'!$C$37,AZ38&lt;0),1,0)</x:f>
        <x:v>0</x:v>
      </x:c>
      <x:c r="BA39" s="10" t="n">
        <x:f>IF(AND(BA$28&gt;'Cover'!$C$37,BA38&lt;0),1,0)</x:f>
        <x:v>0</x:v>
      </x:c>
      <x:c r="BB39" s="10" t="n">
        <x:f>IF(AND(BB$28&gt;'Cover'!$C$37,BB38&lt;0),1,0)</x:f>
        <x:v>0</x:v>
      </x:c>
      <x:c r="BC39" s="10" t="n">
        <x:f>IF(AND(BC$28&gt;'Cover'!$C$37,BC38&lt;0),1,0)</x:f>
        <x:v>0</x:v>
      </x:c>
      <x:c r="BD39" s="10" t="n">
        <x:f>IF(AND(BD$28&gt;'Cover'!$C$37,BD38&lt;0),1,0)</x:f>
        <x:v>0</x:v>
      </x:c>
      <x:c r="BE39" s="10" t="n">
        <x:f>IF(AND(BE$28&gt;'Cover'!$C$37,BE38&lt;0),1,0)</x:f>
        <x:v>0</x:v>
      </x:c>
      <x:c r="BF39" s="10" t="n">
        <x:f>IF(AND(BF$28&gt;'Cover'!$C$37,BF38&lt;0),1,0)</x:f>
        <x:v>0</x:v>
      </x:c>
      <x:c r="BG39" s="10" t="n">
        <x:f>IF(AND(BG$28&gt;'Cover'!$C$37,BG38&lt;0),1,0)</x:f>
        <x:v>0</x:v>
      </x:c>
      <x:c r="BH39" s="10" t="n">
        <x:f>IF(AND(BH$28&gt;'Cover'!$C$37,BH38&lt;0),1,0)</x:f>
        <x:v>0</x:v>
      </x:c>
      <x:c r="BI39" s="10" t="n">
        <x:f>IF(AND(BI$28&gt;'Cover'!$C$37,BI38&lt;0),1,0)</x:f>
        <x:v>0</x:v>
      </x:c>
      <x:c r="BJ39" s="10" t="n">
        <x:f>IF(AND(BJ$28&gt;'Cover'!$C$37,BJ38&lt;0),1,0)</x:f>
        <x:v>0</x:v>
      </x:c>
      <x:c r="BK39" s="10" t="n">
        <x:f>IF(AND(BK$28&gt;'Cover'!$C$37,BK38&lt;0),1,0)</x:f>
        <x:v>0</x:v>
      </x:c>
      <x:c r="BL39" s="10" t="n">
        <x:f>IF(AND(BL$28&gt;'Cover'!$C$37,BL38&lt;0),1,0)</x:f>
        <x:v>0</x:v>
      </x:c>
      <x:c r="BM39" s="10" t="n">
        <x:f>IF(AND(BM$28&gt;'Cover'!$C$37,BM38&lt;0),1,0)</x:f>
        <x:v>0</x:v>
      </x:c>
      <x:c r="BN39" s="10" t="n">
        <x:f>IF(AND(BN$28&gt;'Cover'!$C$37,BN38&lt;0),1,0)</x:f>
        <x:v>0</x:v>
      </x:c>
      <x:c r="BO39" s="10" t="n">
        <x:f>IF(AND(BO$28&gt;'Cover'!$C$37,BO38&lt;0),1,0)</x:f>
        <x:v>0</x:v>
      </x:c>
    </x:row>
    <x:row r="40" ht="25" customHeight="1">
      <x:c r="A40" s="2"/>
      <x:c r="B40" s="2"/>
      <x:c r="C40" s="2"/>
      <x:c r="D40" s="2"/>
      <x:c r="E40" s="2"/>
      <x:c r="F40" s="2"/>
      <x:c r="G40" s="2"/>
      <x:c r="H40" s="2"/>
      <x:c r="I40" s="2"/>
      <x:c r="J40" s="2"/>
      <x:c r="K40" s="2"/>
      <x:c r="L40" s="2"/>
      <x:c r="M40" s="2"/>
      <x:c r="N40" s="2"/>
      <x:c r="O40" s="2"/>
      <x:c r="P40" s="2"/>
      <x:c r="Q40" s="2"/>
      <x:c r="R40" s="2"/>
      <x:c r="S40" s="2"/>
      <x:c r="T40" s="2"/>
      <x:c r="U40" s="2"/>
      <x:c r="V40" s="2"/>
      <x:c r="W40" s="2"/>
      <x:c r="X40" s="2"/>
      <x:c r="Y40" s="2"/>
      <x:c r="Z40" s="2"/>
      <x:c r="AA40" s="2"/>
      <x:c r="AB40" s="2"/>
      <x:c r="AC40" s="2"/>
      <x:c r="AD40" s="2"/>
      <x:c r="AE40" s="2"/>
      <x:c r="AF40" s="2"/>
      <x:c r="AG40" s="2"/>
      <x:c r="AH40" s="2"/>
      <x:c r="AI40" s="2"/>
      <x:c r="AJ40" s="2"/>
      <x:c r="AK40" s="2"/>
      <x:c r="AL40" s="2"/>
      <x:c r="AM40" s="2"/>
      <x:c r="AN40" s="2"/>
      <x:c r="AO40" s="2"/>
      <x:c r="AP40" s="2"/>
      <x:c r="AQ40" s="2"/>
      <x:c r="AR40" s="2"/>
      <x:c r="AS40" s="2"/>
      <x:c r="AT40" s="2"/>
      <x:c r="AU40" s="2"/>
      <x:c r="AV40" s="2"/>
      <x:c r="AW40" s="2"/>
      <x:c r="AX40" s="2"/>
      <x:c r="AY40" s="2"/>
      <x:c r="AZ40" s="2"/>
      <x:c r="BA40" s="2"/>
      <x:c r="BB40" s="2"/>
      <x:c r="BC40" s="2"/>
      <x:c r="BD40" s="2"/>
      <x:c r="BE40" s="2"/>
      <x:c r="BF40" s="2"/>
      <x:c r="BG40" s="2"/>
      <x:c r="BH40" s="2"/>
      <x:c r="BI40" s="2"/>
      <x:c r="BJ40" s="2"/>
      <x:c r="BK40" s="2"/>
      <x:c r="BL40" s="2"/>
      <x:c r="BM40" s="2"/>
      <x:c r="BN40" s="2"/>
      <x:c r="BO40" s="2"/>
    </x:row>
    <x:row r="41" ht="25" customHeight="1">
      <x:c r="A41" s="2"/>
      <x:c r="B41" s="2"/>
      <x:c r="C41" s="2"/>
      <x:c r="D41" s="2"/>
      <x:c r="E41" s="2"/>
      <x:c r="F41" s="2"/>
      <x:c r="G41" s="2"/>
      <x:c r="H41" s="2"/>
      <x:c r="I41" s="2"/>
      <x:c r="J41" s="2"/>
      <x:c r="K41" s="2"/>
      <x:c r="L41" s="2"/>
      <x:c r="M41" s="2"/>
      <x:c r="N41" s="2"/>
      <x:c r="O41" s="2"/>
      <x:c r="P41" s="2"/>
      <x:c r="Q41" s="2"/>
      <x:c r="R41" s="2"/>
      <x:c r="S41" s="2"/>
      <x:c r="T41" s="2"/>
      <x:c r="U41" s="2"/>
      <x:c r="V41" s="2"/>
      <x:c r="W41" s="2"/>
      <x:c r="X41" s="2"/>
      <x:c r="Y41" s="2"/>
      <x:c r="Z41" s="2"/>
      <x:c r="AA41" s="2"/>
      <x:c r="AB41" s="2"/>
      <x:c r="AC41" s="2"/>
      <x:c r="AD41" s="2"/>
      <x:c r="AE41" s="2"/>
      <x:c r="AF41" s="2"/>
      <x:c r="AG41" s="2"/>
      <x:c r="AH41" s="2"/>
      <x:c r="AI41" s="2"/>
      <x:c r="AJ41" s="2"/>
      <x:c r="AK41" s="2"/>
      <x:c r="AL41" s="2"/>
      <x:c r="AM41" s="2"/>
      <x:c r="AN41" s="2"/>
      <x:c r="AO41" s="2"/>
      <x:c r="AP41" s="2"/>
      <x:c r="AQ41" s="2"/>
      <x:c r="AR41" s="2"/>
      <x:c r="AS41" s="2"/>
      <x:c r="AT41" s="2"/>
      <x:c r="AU41" s="2"/>
      <x:c r="AV41" s="2"/>
      <x:c r="AW41" s="2"/>
      <x:c r="AX41" s="2"/>
      <x:c r="AY41" s="2"/>
      <x:c r="AZ41" s="2"/>
      <x:c r="BA41" s="2"/>
      <x:c r="BB41" s="2"/>
      <x:c r="BC41" s="2"/>
      <x:c r="BD41" s="2"/>
      <x:c r="BE41" s="2"/>
      <x:c r="BF41" s="2"/>
      <x:c r="BG41" s="2"/>
      <x:c r="BH41" s="2"/>
      <x:c r="BI41" s="2"/>
      <x:c r="BJ41" s="2"/>
      <x:c r="BK41" s="2"/>
      <x:c r="BL41" s="2"/>
      <x:c r="BM41" s="2"/>
      <x:c r="BN41" s="2"/>
      <x:c r="BO41" s="2"/>
    </x:row>
    <x:row r="42" ht="35" customHeight="1">
      <x:c r="A42" s="3" t="str">
        <x:v>Discretionary office spend / no rounds</x:v>
      </x:c>
      <x:c r="B42" s="2"/>
      <x:c r="C42" s="2"/>
      <x:c r="D42" s="2"/>
      <x:c r="E42" s="2"/>
      <x:c r="F42" s="2"/>
      <x:c r="G42" s="2"/>
      <x:c r="H42" s="20" t="n">
        <x:f>'Burn'!H46+IF(H$28&gt;=$D12,(H$28-$D12+1)*$B12-$C12,0)</x:f>
        <x:v>1004604.14</x:v>
      </x:c>
      <x:c r="I42" s="20" t="n">
        <x:f>'Burn'!I46+IF(I$28&gt;=$D12,(I$28-$D12+1)*$B12-$C12,0)</x:f>
        <x:v>958098.7</x:v>
      </x:c>
      <x:c r="J42" s="20" t="n">
        <x:f>'Burn'!J46+IF(J$28&gt;=$D12,(J$28-$D12+1)*$B12-$C12,0)</x:f>
        <x:v>902797.1499999999</x:v>
      </x:c>
      <x:c r="K42" s="20" t="n">
        <x:f>'Burn'!K46+IF(K$28&gt;=$D12,(K$28-$D12+1)*$B12-$C12,0)</x:f>
        <x:v>800282.2899999999</x:v>
      </x:c>
      <x:c r="L42" s="20" t="n">
        <x:f>'Burn'!L46+IF(L$28&gt;=$D12,(L$28-$D12+1)*$B12-$C12,0)</x:f>
        <x:v>697476.44</x:v>
      </x:c>
      <x:c r="M42" s="20" t="n">
        <x:f>'Burn'!M46+IF(M$28&gt;=$D12,(M$28-$D12+1)*$B12-$C12,0)</x:f>
        <x:v>576550.4299999999</x:v>
      </x:c>
      <x:c r="N42" s="20" t="n">
        <x:f>'Burn'!N46+IF(N$28&gt;=$D12,(N$28-$D12+1)*$B12-$C12,0)</x:f>
        <x:v>468673.01928749995</x:v>
      </x:c>
      <x:c r="O42" s="20" t="n">
        <x:f>'Burn'!O46+IF(O$28&gt;=$D12,(O$28-$D12+1)*$B12-$C12,0)</x:f>
        <x:v>357174.2726570199</x:v>
      </x:c>
      <x:c r="P42" s="20" t="n">
        <x:f>'Burn'!P46+IF(P$28&gt;=$D12,(P$28-$D12+1)*$B12-$C12,0)</x:f>
        <x:v>213265.75109325178</x:v>
      </x:c>
      <x:c r="Q42" s="20" t="n">
        <x:f>'Burn'!Q46+IF(Q$28&gt;=$D12,(Q$28-$D12+1)*$B12-$C12,0)</x:f>
        <x:v>49379.39640640345</x:v>
      </x:c>
      <x:c r="R42" s="20" t="n">
        <x:f>'Burn'!R46+IF(R$28&gt;=$D12,(R$28-$D12+1)*$B12-$C12,0)</x:f>
        <x:v>-152967.42797105823</x:v>
      </x:c>
      <x:c r="S42" s="20" t="n">
        <x:f>'Burn'!S46+IF(S$28&gt;=$D12,(S$28-$D12+1)*$B12-$C12,0)</x:f>
        <x:v>-347288.86176426325</x:v>
      </x:c>
      <x:c r="T42" s="20" t="n">
        <x:f>'Burn'!T46+IF(T$28&gt;=$D12,(T$28-$D12+1)*$B12-$C12,0)</x:f>
        <x:v>-574947.954416108</x:v>
      </x:c>
      <x:c r="U42" s="20" t="n">
        <x:f>'Burn'!U46+IF(U$28&gt;=$D12,(U$28-$D12+1)*$B12-$C12,0)</x:f>
        <x:v>-830156.749181241</x:v>
      </x:c>
      <x:c r="V42" s="20" t="n">
        <x:f>'Burn'!V46+IF(V$28&gt;=$D12,(V$28-$D12+1)*$B12-$C12,0)</x:f>
        <x:v>-1078043.168585112</x:v>
      </x:c>
      <x:c r="W42" s="20" t="n">
        <x:f>'Burn'!W46+IF(W$28&gt;=$D12,(W$28-$D12+1)*$B12-$C12,0)</x:f>
        <x:v>-1318164.3410679535</x:v>
      </x:c>
      <x:c r="X42" s="20" t="n">
        <x:f>'Burn'!X46+IF(X$28&gt;=$D12,(X$28-$D12+1)*$B12-$C12,0)</x:f>
        <x:v>-1556638.562707661</x:v>
      </x:c>
      <x:c r="Y42" s="20" t="n">
        <x:f>'Burn'!Y46+IF(Y$28&gt;=$D12,(Y$28-$D12+1)*$B12-$C12,0)</x:f>
        <x:v>-1793047.5507291376</x:v>
      </x:c>
      <x:c r="Z42" s="20" t="n">
        <x:f>'Burn'!Z46+IF(Z$28&gt;=$D12,(Z$28-$D12+1)*$B12-$C12,0)</x:f>
        <x:v>-2038290.6440078218</x:v>
      </x:c>
      <x:c r="AA42" s="20" t="n">
        <x:f>'Burn'!AA46+IF(AA$28&gt;=$D12,(AA$28-$D12+1)*$B12-$C12,0)</x:f>
        <x:v>-2294114.6419291063</x:v>
      </x:c>
      <x:c r="AB42" s="20" t="n">
        <x:f>'Burn'!AB46+IF(AB$28&gt;=$D12,(AB$28-$D12+1)*$B12-$C12,0)</x:f>
        <x:v>-2534860.2978936615</x:v>
      </x:c>
      <x:c r="AC42" s="20" t="n">
        <x:f>'Burn'!AC46+IF(AC$28&gt;=$D12,(AC$28-$D12+1)*$B12-$C12,0)</x:f>
        <x:v>-2774339.917650777</x:v>
      </x:c>
      <x:c r="AD42" s="20" t="n">
        <x:f>'Burn'!AD46+IF(AD$28&gt;=$D12,(AD$28-$D12+1)*$B12-$C12,0)</x:f>
        <x:v>-3009782.354767304</x:v>
      </x:c>
      <x:c r="AE42" s="20" t="n">
        <x:f>'Burn'!AE46+IF(AE$28&gt;=$D12,(AE$28-$D12+1)*$B12-$C12,0)</x:f>
        <x:v>-3250223.91351593</x:v>
      </x:c>
      <x:c r="AF42" s="20" t="n">
        <x:f>'Burn'!AF46+IF(AF$28&gt;=$D12,(AF$28-$D12+1)*$B12-$C12,0)</x:f>
        <x:v>-3502166.4888792033</x:v>
      </x:c>
      <x:c r="AG42" s="20" t="n">
        <x:f>'Burn'!AG46+IF(AG$28&gt;=$D12,(AG$28-$D12+1)*$B12-$C12,0)</x:f>
        <x:v>-3782785.0820616065</x:v>
      </x:c>
      <x:c r="AH42" s="20" t="n">
        <x:f>'Burn'!AH46+IF(AH$28&gt;=$D12,(AH$28-$D12+1)*$B12-$C12,0)</x:f>
        <x:v>-4067969.783399542</x:v>
      </x:c>
      <x:c r="AI42" s="20" t="n">
        <x:f>'Burn'!AI46+IF(AI$28&gt;=$D12,(AI$28-$D12+1)*$B12-$C12,0)</x:f>
        <x:v>-4337718.759449658</x:v>
      </x:c>
      <x:c r="AJ42" s="20" t="n">
        <x:f>'Burn'!AJ46+IF(AJ$28&gt;=$D12,(AJ$28-$D12+1)*$B12-$C12,0)</x:f>
        <x:v>-4599465.865409469</x:v>
      </x:c>
      <x:c r="AK42" s="20" t="n">
        <x:f>'Burn'!AK46+IF(AK$28&gt;=$D12,(AK$28-$D12+1)*$B12-$C12,0)</x:f>
        <x:v>-4854743.052147511</x:v>
      </x:c>
      <x:c r="AL42" s="20" t="n">
        <x:f>'Burn'!AL46+IF(AL$28&gt;=$D12,(AL$28-$D12+1)*$B12-$C12,0)</x:f>
        <x:v>-5107923.495142076</x:v>
      </x:c>
      <x:c r="AM42" s="20" t="n">
        <x:f>'Burn'!AM46+IF(AM$28&gt;=$D12,(AM$28-$D12+1)*$B12-$C12,0)</x:f>
        <x:v>-5350047.844611895</x:v>
      </x:c>
      <x:c r="AN42" s="20" t="n">
        <x:f>'Burn'!AN46+IF(AN$28&gt;=$D12,(AN$28-$D12+1)*$B12-$C12,0)</x:f>
        <x:v>-5585537.605869354</x:v>
      </x:c>
      <x:c r="AO42" s="20" t="n">
        <x:f>'Burn'!AO46+IF(AO$28&gt;=$D12,(AO$28-$D12+1)*$B12-$C12,0)</x:f>
        <x:v>-5819798.956520755</x:v>
      </x:c>
      <x:c r="AP42" s="20" t="n">
        <x:f>'Burn'!AP46+IF(AP$28&gt;=$D12,(AP$28-$D12+1)*$B12-$C12,0)</x:f>
        <x:v>-6041582.694944967</x:v>
      </x:c>
      <x:c r="AQ42" s="20" t="n">
        <x:f>'Burn'!AQ46+IF(AQ$28&gt;=$D12,(AQ$28-$D12+1)*$B12-$C12,0)</x:f>
        <x:v>-6256614.152335374</x:v>
      </x:c>
      <x:c r="AR42" s="20" t="n">
        <x:f>'Burn'!AR46+IF(AR$28&gt;=$D12,(AR$28-$D12+1)*$B12-$C12,0)</x:f>
        <x:v>-6473822.439568359</x:v>
      </x:c>
      <x:c r="AS42" s="20" t="n">
        <x:f>'Burn'!AS46+IF(AS$28&gt;=$D12,(AS$28-$D12+1)*$B12-$C12,0)</x:f>
        <x:v>-6705896.818728638</x:v>
      </x:c>
      <x:c r="AT42" s="20" t="n">
        <x:f>'Burn'!AT46+IF(AT$28&gt;=$D12,(AT$28-$D12+1)*$B12-$C12,0)</x:f>
        <x:v>-6938710.566849238</x:v>
      </x:c>
      <x:c r="AU42" s="20" t="n">
        <x:f>'Burn'!AU46+IF(AU$28&gt;=$D12,(AU$28-$D12+1)*$B12-$C12,0)</x:f>
        <x:v>-7157688.258149631</x:v>
      </x:c>
      <x:c r="AV42" s="20" t="n">
        <x:f>'Burn'!AV46+IF(AV$28&gt;=$D12,(AV$28-$D12+1)*$B12-$C12,0)</x:f>
        <x:v>-7359680.79613557</x:v>
      </x:c>
      <x:c r="AW42" s="20" t="n">
        <x:f>'Burn'!AW46+IF(AW$28&gt;=$D12,(AW$28-$D12+1)*$B12-$C12,0)</x:f>
        <x:v>-7551584.550747674</x:v>
      </x:c>
      <x:c r="AX42" s="20" t="n">
        <x:f>'Burn'!AX46+IF(AX$28&gt;=$D12,(AX$28-$D12+1)*$B12-$C12,0)</x:f>
        <x:v>-7743684.8000990525</x:v>
      </x:c>
      <x:c r="AY42" s="20" t="n">
        <x:f>'Burn'!AY46+IF(AY$28&gt;=$D12,(AY$28-$D12+1)*$B12-$C12,0)</x:f>
        <x:v>-7915341.527925166</x:v>
      </x:c>
      <x:c r="AZ42" s="20" t="n">
        <x:f>'Burn'!AZ46+IF(AZ$28&gt;=$D12,(AZ$28-$D12+1)*$B12-$C12,0)</x:f>
        <x:v>-8076865.462795889</x:v>
      </x:c>
      <x:c r="BA42" s="20" t="n">
        <x:f>'Burn'!BA46+IF(BA$28&gt;=$D12,(BA$28-$D12+1)*$B12-$C12,0)</x:f>
        <x:v>-8240250.613562576</x:v>
      </x:c>
      <x:c r="BB42" s="20" t="n">
        <x:f>'Burn'!BB46+IF(BB$28&gt;=$D12,(BB$28-$D12+1)*$B12-$C12,0)</x:f>
        <x:v>-8381366.877320566</x:v>
      </x:c>
      <x:c r="BC42" s="20" t="n">
        <x:f>'Burn'!BC46+IF(BC$28&gt;=$D12,(BC$28-$D12+1)*$B12-$C12,0)</x:f>
        <x:v>-8512314.126547486</x:v>
      </x:c>
      <x:c r="BD42" s="20" t="n">
        <x:f>'Burn'!BD46+IF(BD$28&gt;=$D12,(BD$28-$D12+1)*$B12-$C12,0)</x:f>
        <x:v>-8651458.102656592</x:v>
      </x:c>
      <x:c r="BE42" s="20" t="n">
        <x:f>'Burn'!BE46+IF(BE$28&gt;=$D12,(BE$28-$D12+1)*$B12-$C12,0)</x:f>
        <x:v>-8768973.478533452</x:v>
      </x:c>
      <x:c r="BF42" s="20" t="n">
        <x:f>'Burn'!BF46+IF(BF$28&gt;=$D12,(BF$28-$D12+1)*$B12-$C12,0)</x:f>
        <x:v>-8877250.290863983</x:v>
      </x:c>
      <x:c r="BG42" s="20" t="n">
        <x:f>'Burn'!BG46+IF(BG$28&gt;=$D12,(BG$28-$D12+1)*$B12-$C12,0)</x:f>
        <x:v>-8981608.620823385</x:v>
      </x:c>
      <x:c r="BH42" s="20" t="n">
        <x:f>'Burn'!BH46+IF(BH$28&gt;=$D12,(BH$28-$D12+1)*$B12-$C12,0)</x:f>
        <x:v>-9059417.921042122</x:v>
      </x:c>
      <x:c r="BI42" s="20" t="n">
        <x:f>'Burn'!BI46+IF(BI$28&gt;=$D12,(BI$28-$D12+1)*$B12-$C12,0)</x:f>
        <x:v>-9122393.801539395</x:v>
      </x:c>
      <x:c r="BJ42" s="20" t="n">
        <x:f>'Burn'!BJ46+IF(BJ$28&gt;=$D12,(BJ$28-$D12+1)*$B12-$C12,0)</x:f>
        <x:v>-9190958.15221674</x:v>
      </x:c>
      <x:c r="BK42" s="20" t="n">
        <x:f>'Burn'!BK46+IF(BK$28&gt;=$D12,(BK$28-$D12+1)*$B12-$C12,0)</x:f>
        <x:v>-9226865.699065847</x:v>
      </x:c>
      <x:c r="BL42" s="20" t="n">
        <x:f>'Burn'!BL46+IF(BL$28&gt;=$D12,(BL$28-$D12+1)*$B12-$C12,0)</x:f>
        <x:v>-9253036.07234245</x:v>
      </x:c>
      <x:c r="BM42" s="20" t="n">
        <x:f>'Burn'!BM46+IF(BM$28&gt;=$D12,(BM$28-$D12+1)*$B12-$C12,0)</x:f>
        <x:v>-9289391.26614878</x:v>
      </x:c>
      <x:c r="BN42" s="20" t="n">
        <x:f>'Burn'!BN46+IF(BN$28&gt;=$D12,(BN$28-$D12+1)*$B12-$C12,0)</x:f>
        <x:v>-9291136.858582083</x:v>
      </x:c>
      <x:c r="BO42" s="20" t="n">
        <x:f>'Burn'!BO46+IF(BO$28&gt;=$D12,(BO$28-$D12+1)*$B12-$C12,0)</x:f>
        <x:v>-9278232.879389603</x:v>
      </x:c>
    </x:row>
    <x:row r="43" ht="25" customHeight="1">
      <x:c r="A43" s="3" t="str">
        <x:v>Future deficit flag</x:v>
      </x:c>
      <x:c r="B43" s="2"/>
      <x:c r="C43" s="2"/>
      <x:c r="D43" s="2"/>
      <x:c r="E43" s="2"/>
      <x:c r="F43" s="2"/>
      <x:c r="G43" s="2"/>
      <x:c r="H43" s="10" t="n">
        <x:f>IF(AND(H$28&gt;'Cover'!$C$37,H42&lt;0),1,0)</x:f>
        <x:v>0</x:v>
      </x:c>
      <x:c r="I43" s="10" t="n">
        <x:f>IF(AND(I$28&gt;'Cover'!$C$37,I42&lt;0),1,0)</x:f>
        <x:v>0</x:v>
      </x:c>
      <x:c r="J43" s="10" t="n">
        <x:f>IF(AND(J$28&gt;'Cover'!$C$37,J42&lt;0),1,0)</x:f>
        <x:v>0</x:v>
      </x:c>
      <x:c r="K43" s="10" t="n">
        <x:f>IF(AND(K$28&gt;'Cover'!$C$37,K42&lt;0),1,0)</x:f>
        <x:v>0</x:v>
      </x:c>
      <x:c r="L43" s="10" t="n">
        <x:f>IF(AND(L$28&gt;'Cover'!$C$37,L42&lt;0),1,0)</x:f>
        <x:v>0</x:v>
      </x:c>
      <x:c r="M43" s="10" t="n">
        <x:f>IF(AND(M$28&gt;'Cover'!$C$37,M42&lt;0),1,0)</x:f>
        <x:v>0</x:v>
      </x:c>
      <x:c r="N43" s="10" t="n">
        <x:f>IF(AND(N$28&gt;'Cover'!$C$37,N42&lt;0),1,0)</x:f>
        <x:v>0</x:v>
      </x:c>
      <x:c r="O43" s="10" t="n">
        <x:f>IF(AND(O$28&gt;'Cover'!$C$37,O42&lt;0),1,0)</x:f>
        <x:v>0</x:v>
      </x:c>
      <x:c r="P43" s="10" t="n">
        <x:f>IF(AND(P$28&gt;'Cover'!$C$37,P42&lt;0),1,0)</x:f>
        <x:v>0</x:v>
      </x:c>
      <x:c r="Q43" s="10" t="n">
        <x:f>IF(AND(Q$28&gt;'Cover'!$C$37,Q42&lt;0),1,0)</x:f>
        <x:v>0</x:v>
      </x:c>
      <x:c r="R43" s="10" t="n">
        <x:f>IF(AND(R$28&gt;'Cover'!$C$37,R42&lt;0),1,0)</x:f>
        <x:v>1</x:v>
      </x:c>
      <x:c r="S43" s="10" t="n">
        <x:f>IF(AND(S$28&gt;'Cover'!$C$37,S42&lt;0),1,0)</x:f>
        <x:v>1</x:v>
      </x:c>
      <x:c r="T43" s="10" t="n">
        <x:f>IF(AND(T$28&gt;'Cover'!$C$37,T42&lt;0),1,0)</x:f>
        <x:v>1</x:v>
      </x:c>
      <x:c r="U43" s="10" t="n">
        <x:f>IF(AND(U$28&gt;'Cover'!$C$37,U42&lt;0),1,0)</x:f>
        <x:v>1</x:v>
      </x:c>
      <x:c r="V43" s="10" t="n">
        <x:f>IF(AND(V$28&gt;'Cover'!$C$37,V42&lt;0),1,0)</x:f>
        <x:v>1</x:v>
      </x:c>
      <x:c r="W43" s="10" t="n">
        <x:f>IF(AND(W$28&gt;'Cover'!$C$37,W42&lt;0),1,0)</x:f>
        <x:v>1</x:v>
      </x:c>
      <x:c r="X43" s="10" t="n">
        <x:f>IF(AND(X$28&gt;'Cover'!$C$37,X42&lt;0),1,0)</x:f>
        <x:v>1</x:v>
      </x:c>
      <x:c r="Y43" s="10" t="n">
        <x:f>IF(AND(Y$28&gt;'Cover'!$C$37,Y42&lt;0),1,0)</x:f>
        <x:v>1</x:v>
      </x:c>
      <x:c r="Z43" s="10" t="n">
        <x:f>IF(AND(Z$28&gt;'Cover'!$C$37,Z42&lt;0),1,0)</x:f>
        <x:v>1</x:v>
      </x:c>
      <x:c r="AA43" s="10" t="n">
        <x:f>IF(AND(AA$28&gt;'Cover'!$C$37,AA42&lt;0),1,0)</x:f>
        <x:v>1</x:v>
      </x:c>
      <x:c r="AB43" s="10" t="n">
        <x:f>IF(AND(AB$28&gt;'Cover'!$C$37,AB42&lt;0),1,0)</x:f>
        <x:v>1</x:v>
      </x:c>
      <x:c r="AC43" s="10" t="n">
        <x:f>IF(AND(AC$28&gt;'Cover'!$C$37,AC42&lt;0),1,0)</x:f>
        <x:v>1</x:v>
      </x:c>
      <x:c r="AD43" s="10" t="n">
        <x:f>IF(AND(AD$28&gt;'Cover'!$C$37,AD42&lt;0),1,0)</x:f>
        <x:v>1</x:v>
      </x:c>
      <x:c r="AE43" s="10" t="n">
        <x:f>IF(AND(AE$28&gt;'Cover'!$C$37,AE42&lt;0),1,0)</x:f>
        <x:v>1</x:v>
      </x:c>
      <x:c r="AF43" s="10" t="n">
        <x:f>IF(AND(AF$28&gt;'Cover'!$C$37,AF42&lt;0),1,0)</x:f>
        <x:v>1</x:v>
      </x:c>
      <x:c r="AG43" s="10" t="n">
        <x:f>IF(AND(AG$28&gt;'Cover'!$C$37,AG42&lt;0),1,0)</x:f>
        <x:v>1</x:v>
      </x:c>
      <x:c r="AH43" s="10" t="n">
        <x:f>IF(AND(AH$28&gt;'Cover'!$C$37,AH42&lt;0),1,0)</x:f>
        <x:v>1</x:v>
      </x:c>
      <x:c r="AI43" s="10" t="n">
        <x:f>IF(AND(AI$28&gt;'Cover'!$C$37,AI42&lt;0),1,0)</x:f>
        <x:v>1</x:v>
      </x:c>
      <x:c r="AJ43" s="10" t="n">
        <x:f>IF(AND(AJ$28&gt;'Cover'!$C$37,AJ42&lt;0),1,0)</x:f>
        <x:v>1</x:v>
      </x:c>
      <x:c r="AK43" s="10" t="n">
        <x:f>IF(AND(AK$28&gt;'Cover'!$C$37,AK42&lt;0),1,0)</x:f>
        <x:v>1</x:v>
      </x:c>
      <x:c r="AL43" s="10" t="n">
        <x:f>IF(AND(AL$28&gt;'Cover'!$C$37,AL42&lt;0),1,0)</x:f>
        <x:v>1</x:v>
      </x:c>
      <x:c r="AM43" s="10" t="n">
        <x:f>IF(AND(AM$28&gt;'Cover'!$C$37,AM42&lt;0),1,0)</x:f>
        <x:v>1</x:v>
      </x:c>
      <x:c r="AN43" s="10" t="n">
        <x:f>IF(AND(AN$28&gt;'Cover'!$C$37,AN42&lt;0),1,0)</x:f>
        <x:v>1</x:v>
      </x:c>
      <x:c r="AO43" s="10" t="n">
        <x:f>IF(AND(AO$28&gt;'Cover'!$C$37,AO42&lt;0),1,0)</x:f>
        <x:v>1</x:v>
      </x:c>
      <x:c r="AP43" s="10" t="n">
        <x:f>IF(AND(AP$28&gt;'Cover'!$C$37,AP42&lt;0),1,0)</x:f>
        <x:v>1</x:v>
      </x:c>
      <x:c r="AQ43" s="10" t="n">
        <x:f>IF(AND(AQ$28&gt;'Cover'!$C$37,AQ42&lt;0),1,0)</x:f>
        <x:v>1</x:v>
      </x:c>
      <x:c r="AR43" s="10" t="n">
        <x:f>IF(AND(AR$28&gt;'Cover'!$C$37,AR42&lt;0),1,0)</x:f>
        <x:v>1</x:v>
      </x:c>
      <x:c r="AS43" s="10" t="n">
        <x:f>IF(AND(AS$28&gt;'Cover'!$C$37,AS42&lt;0),1,0)</x:f>
        <x:v>1</x:v>
      </x:c>
      <x:c r="AT43" s="10" t="n">
        <x:f>IF(AND(AT$28&gt;'Cover'!$C$37,AT42&lt;0),1,0)</x:f>
        <x:v>1</x:v>
      </x:c>
      <x:c r="AU43" s="10" t="n">
        <x:f>IF(AND(AU$28&gt;'Cover'!$C$37,AU42&lt;0),1,0)</x:f>
        <x:v>1</x:v>
      </x:c>
      <x:c r="AV43" s="10" t="n">
        <x:f>IF(AND(AV$28&gt;'Cover'!$C$37,AV42&lt;0),1,0)</x:f>
        <x:v>1</x:v>
      </x:c>
      <x:c r="AW43" s="10" t="n">
        <x:f>IF(AND(AW$28&gt;'Cover'!$C$37,AW42&lt;0),1,0)</x:f>
        <x:v>1</x:v>
      </x:c>
      <x:c r="AX43" s="10" t="n">
        <x:f>IF(AND(AX$28&gt;'Cover'!$C$37,AX42&lt;0),1,0)</x:f>
        <x:v>1</x:v>
      </x:c>
      <x:c r="AY43" s="10" t="n">
        <x:f>IF(AND(AY$28&gt;'Cover'!$C$37,AY42&lt;0),1,0)</x:f>
        <x:v>1</x:v>
      </x:c>
      <x:c r="AZ43" s="10" t="n">
        <x:f>IF(AND(AZ$28&gt;'Cover'!$C$37,AZ42&lt;0),1,0)</x:f>
        <x:v>1</x:v>
      </x:c>
      <x:c r="BA43" s="10" t="n">
        <x:f>IF(AND(BA$28&gt;'Cover'!$C$37,BA42&lt;0),1,0)</x:f>
        <x:v>1</x:v>
      </x:c>
      <x:c r="BB43" s="10" t="n">
        <x:f>IF(AND(BB$28&gt;'Cover'!$C$37,BB42&lt;0),1,0)</x:f>
        <x:v>1</x:v>
      </x:c>
      <x:c r="BC43" s="10" t="n">
        <x:f>IF(AND(BC$28&gt;'Cover'!$C$37,BC42&lt;0),1,0)</x:f>
        <x:v>1</x:v>
      </x:c>
      <x:c r="BD43" s="10" t="n">
        <x:f>IF(AND(BD$28&gt;'Cover'!$C$37,BD42&lt;0),1,0)</x:f>
        <x:v>1</x:v>
      </x:c>
      <x:c r="BE43" s="10" t="n">
        <x:f>IF(AND(BE$28&gt;'Cover'!$C$37,BE42&lt;0),1,0)</x:f>
        <x:v>1</x:v>
      </x:c>
      <x:c r="BF43" s="10" t="n">
        <x:f>IF(AND(BF$28&gt;'Cover'!$C$37,BF42&lt;0),1,0)</x:f>
        <x:v>1</x:v>
      </x:c>
      <x:c r="BG43" s="10" t="n">
        <x:f>IF(AND(BG$28&gt;'Cover'!$C$37,BG42&lt;0),1,0)</x:f>
        <x:v>1</x:v>
      </x:c>
      <x:c r="BH43" s="10" t="n">
        <x:f>IF(AND(BH$28&gt;'Cover'!$C$37,BH42&lt;0),1,0)</x:f>
        <x:v>1</x:v>
      </x:c>
      <x:c r="BI43" s="10" t="n">
        <x:f>IF(AND(BI$28&gt;'Cover'!$C$37,BI42&lt;0),1,0)</x:f>
        <x:v>1</x:v>
      </x:c>
      <x:c r="BJ43" s="10" t="n">
        <x:f>IF(AND(BJ$28&gt;'Cover'!$C$37,BJ42&lt;0),1,0)</x:f>
        <x:v>1</x:v>
      </x:c>
      <x:c r="BK43" s="10" t="n">
        <x:f>IF(AND(BK$28&gt;'Cover'!$C$37,BK42&lt;0),1,0)</x:f>
        <x:v>1</x:v>
      </x:c>
      <x:c r="BL43" s="10" t="n">
        <x:f>IF(AND(BL$28&gt;'Cover'!$C$37,BL42&lt;0),1,0)</x:f>
        <x:v>1</x:v>
      </x:c>
      <x:c r="BM43" s="10" t="n">
        <x:f>IF(AND(BM$28&gt;'Cover'!$C$37,BM42&lt;0),1,0)</x:f>
        <x:v>1</x:v>
      </x:c>
      <x:c r="BN43" s="10" t="n">
        <x:f>IF(AND(BN$28&gt;'Cover'!$C$37,BN42&lt;0),1,0)</x:f>
        <x:v>1</x:v>
      </x:c>
      <x:c r="BO43" s="10" t="n">
        <x:f>IF(AND(BO$28&gt;'Cover'!$C$37,BO42&lt;0),1,0)</x:f>
        <x:v>1</x:v>
      </x:c>
    </x:row>
    <x:row r="44" ht="25" customHeight="1">
      <x:c r="A44" s="2"/>
      <x:c r="B44" s="2"/>
      <x:c r="C44" s="2"/>
      <x:c r="D44" s="2"/>
      <x:c r="E44" s="2"/>
      <x:c r="F44" s="2"/>
      <x:c r="G44" s="2"/>
      <x:c r="H44" s="2"/>
      <x:c r="I44" s="2"/>
      <x:c r="J44" s="2"/>
      <x:c r="K44" s="2"/>
      <x:c r="L44" s="2"/>
      <x:c r="M44" s="2"/>
      <x:c r="N44" s="2"/>
      <x:c r="O44" s="2"/>
      <x:c r="P44" s="2"/>
      <x:c r="Q44" s="2"/>
      <x:c r="R44" s="2"/>
      <x:c r="S44" s="2"/>
      <x:c r="T44" s="2"/>
      <x:c r="U44" s="2"/>
      <x:c r="V44" s="2"/>
      <x:c r="W44" s="2"/>
      <x:c r="X44" s="2"/>
      <x:c r="Y44" s="2"/>
      <x:c r="Z44" s="2"/>
      <x:c r="AA44" s="2"/>
      <x:c r="AB44" s="2"/>
      <x:c r="AC44" s="2"/>
      <x:c r="AD44" s="2"/>
      <x:c r="AE44" s="2"/>
      <x:c r="AF44" s="2"/>
      <x:c r="AG44" s="2"/>
      <x:c r="AH44" s="2"/>
      <x:c r="AI44" s="2"/>
      <x:c r="AJ44" s="2"/>
      <x:c r="AK44" s="2"/>
      <x:c r="AL44" s="2"/>
      <x:c r="AM44" s="2"/>
      <x:c r="AN44" s="2"/>
      <x:c r="AO44" s="2"/>
      <x:c r="AP44" s="2"/>
      <x:c r="AQ44" s="2"/>
      <x:c r="AR44" s="2"/>
      <x:c r="AS44" s="2"/>
      <x:c r="AT44" s="2"/>
      <x:c r="AU44" s="2"/>
      <x:c r="AV44" s="2"/>
      <x:c r="AW44" s="2"/>
      <x:c r="AX44" s="2"/>
      <x:c r="AY44" s="2"/>
      <x:c r="AZ44" s="2"/>
      <x:c r="BA44" s="2"/>
      <x:c r="BB44" s="2"/>
      <x:c r="BC44" s="2"/>
      <x:c r="BD44" s="2"/>
      <x:c r="BE44" s="2"/>
      <x:c r="BF44" s="2"/>
      <x:c r="BG44" s="2"/>
      <x:c r="BH44" s="2"/>
      <x:c r="BI44" s="2"/>
      <x:c r="BJ44" s="2"/>
      <x:c r="BK44" s="2"/>
      <x:c r="BL44" s="2"/>
      <x:c r="BM44" s="2"/>
      <x:c r="BN44" s="2"/>
      <x:c r="BO44" s="2"/>
    </x:row>
    <x:row r="45" ht="25" customHeight="1">
      <x:c r="A45" s="2"/>
      <x:c r="B45" s="2"/>
      <x:c r="C45" s="2"/>
      <x:c r="D45" s="2"/>
      <x:c r="E45" s="2"/>
      <x:c r="F45" s="2"/>
      <x:c r="G45" s="2"/>
      <x:c r="H45" s="2"/>
      <x:c r="I45" s="2"/>
      <x:c r="J45" s="2"/>
      <x:c r="K45" s="2"/>
      <x:c r="L45" s="2"/>
      <x:c r="M45" s="2"/>
      <x:c r="N45" s="2"/>
      <x:c r="O45" s="2"/>
      <x:c r="P45" s="2"/>
      <x:c r="Q45" s="2"/>
      <x:c r="R45" s="2"/>
      <x:c r="S45" s="2"/>
      <x:c r="T45" s="2"/>
      <x:c r="U45" s="2"/>
      <x:c r="V45" s="2"/>
      <x:c r="W45" s="2"/>
      <x:c r="X45" s="2"/>
      <x:c r="Y45" s="2"/>
      <x:c r="Z45" s="2"/>
      <x:c r="AA45" s="2"/>
      <x:c r="AB45" s="2"/>
      <x:c r="AC45" s="2"/>
      <x:c r="AD45" s="2"/>
      <x:c r="AE45" s="2"/>
      <x:c r="AF45" s="2"/>
      <x:c r="AG45" s="2"/>
      <x:c r="AH45" s="2"/>
      <x:c r="AI45" s="2"/>
      <x:c r="AJ45" s="2"/>
      <x:c r="AK45" s="2"/>
      <x:c r="AL45" s="2"/>
      <x:c r="AM45" s="2"/>
      <x:c r="AN45" s="2"/>
      <x:c r="AO45" s="2"/>
      <x:c r="AP45" s="2"/>
      <x:c r="AQ45" s="2"/>
      <x:c r="AR45" s="2"/>
      <x:c r="AS45" s="2"/>
      <x:c r="AT45" s="2"/>
      <x:c r="AU45" s="2"/>
      <x:c r="AV45" s="2"/>
      <x:c r="AW45" s="2"/>
      <x:c r="AX45" s="2"/>
      <x:c r="AY45" s="2"/>
      <x:c r="AZ45" s="2"/>
      <x:c r="BA45" s="2"/>
      <x:c r="BB45" s="2"/>
      <x:c r="BC45" s="2"/>
      <x:c r="BD45" s="2"/>
      <x:c r="BE45" s="2"/>
      <x:c r="BF45" s="2"/>
      <x:c r="BG45" s="2"/>
      <x:c r="BH45" s="2"/>
      <x:c r="BI45" s="2"/>
      <x:c r="BJ45" s="2"/>
      <x:c r="BK45" s="2"/>
      <x:c r="BL45" s="2"/>
      <x:c r="BM45" s="2"/>
      <x:c r="BN45" s="2"/>
      <x:c r="BO45" s="2"/>
    </x:row>
    <x:row r="46" ht="35" customHeight="1">
      <x:c r="A46" s="3" t="str">
        <x:v>Supplier renegotiation / planned</x:v>
      </x:c>
      <x:c r="B46" s="2"/>
      <x:c r="C46" s="2"/>
      <x:c r="D46" s="2"/>
      <x:c r="E46" s="2"/>
      <x:c r="F46" s="2"/>
      <x:c r="G46" s="2"/>
      <x:c r="H46" s="20" t="n">
        <x:f>'Burn'!H19+IF(H$28&gt;=$D13,(H$28-$D13+1)*$B13-$C13,0)</x:f>
        <x:v>1004604.14</x:v>
      </x:c>
      <x:c r="I46" s="20" t="n">
        <x:f>'Burn'!I19+IF(I$28&gt;=$D13,(I$28-$D13+1)*$B13-$C13,0)</x:f>
        <x:v>958098.7</x:v>
      </x:c>
      <x:c r="J46" s="20" t="n">
        <x:f>'Burn'!J19+IF(J$28&gt;=$D13,(J$28-$D13+1)*$B13-$C13,0)</x:f>
        <x:v>902797.1499999999</x:v>
      </x:c>
      <x:c r="K46" s="20" t="n">
        <x:f>'Burn'!K19+IF(K$28&gt;=$D13,(K$28-$D13+1)*$B13-$C13,0)</x:f>
        <x:v>800282.2899999999</x:v>
      </x:c>
      <x:c r="L46" s="20" t="n">
        <x:f>'Burn'!L19+IF(L$28&gt;=$D13,(L$28-$D13+1)*$B13-$C13,0)</x:f>
        <x:v>697476.44</x:v>
      </x:c>
      <x:c r="M46" s="20" t="n">
        <x:f>'Burn'!M19+IF(M$28&gt;=$D13,(M$28-$D13+1)*$B13-$C13,0)</x:f>
        <x:v>576550.4299999999</x:v>
      </x:c>
      <x:c r="N46" s="20" t="n">
        <x:f>'Burn'!N19+IF(N$28&gt;=$D13,(N$28-$D13+1)*$B13-$C13,0)</x:f>
        <x:v>468673.01928749995</x:v>
      </x:c>
      <x:c r="O46" s="20" t="n">
        <x:f>'Burn'!O19+IF(O$28&gt;=$D13,(O$28-$D13+1)*$B13-$C13,0)</x:f>
        <x:v>4307564.27265702</x:v>
      </x:c>
      <x:c r="P46" s="20" t="n">
        <x:f>'Burn'!P19+IF(P$28&gt;=$D13,(P$28-$D13+1)*$B13-$C13,0)</x:f>
        <x:v>4170188.738593252</x:v>
      </x:c>
      <x:c r="Q46" s="20" t="n">
        <x:f>'Burn'!Q19+IF(Q$28&gt;=$D13,(Q$28-$D13+1)*$B13-$C13,0)</x:f>
        <x:v>4007453.5376407783</x:v>
      </x:c>
      <x:c r="R46" s="20" t="n">
        <x:f>'Burn'!R19+IF(R$28&gt;=$D13,(R$28-$D13+1)*$B13-$C13,0)</x:f>
        <x:v>3806259.3059398597</x:v>
      </x:c>
      <x:c r="S46" s="20" t="n">
        <x:f>'Burn'!S19+IF(S$28&gt;=$D13,(S$28-$D13+1)*$B13-$C13,0)</x:f>
        <x:v>3612900.6962790797</x:v>
      </x:c>
      <x:c r="T46" s="20" t="n">
        <x:f>'Burn'!T19+IF(T$28&gt;=$D13,(T$28-$D13+1)*$B13-$C13,0)</x:f>
        <x:v>3385829.904497584</x:v>
      </x:c>
      <x:c r="U46" s="20" t="n">
        <x:f>'Burn'!U19+IF(U$28&gt;=$D13,(U$28-$D13+1)*$B13-$C13,0)</x:f>
        <x:v>3130925.5721130725</x:v>
      </x:c>
      <x:c r="V46" s="20" t="n">
        <x:f>'Burn'!V19+IF(V$28&gt;=$D13,(V$28-$D13+1)*$B13-$C13,0)</x:f>
        <x:v>2883024.984674343</x:v>
      </x:c>
      <x:c r="W46" s="20" t="n">
        <x:f>'Burn'!W19+IF(W$28&gt;=$D13,(W$28-$D13+1)*$B13-$C13,0)</x:f>
        <x:v>2642579.7684223447</x:v>
      </x:c>
      <x:c r="X46" s="20" t="n">
        <x:f>'Burn'!X19+IF(X$28&gt;=$D13,(X$28-$D13+1)*$B13-$C13,0)</x:f>
        <x:v>2403480.946493165</x:v>
      </x:c>
      <x:c r="Y46" s="20" t="n">
        <x:f>'Burn'!Y19+IF(Y$28&gt;=$D13,(Y$28-$D13+1)*$B13-$C13,0)</x:f>
        <x:v>2166148.4846548047</x:v>
      </x:c>
      <x:c r="Z46" s="20" t="n">
        <x:f>'Burn'!Z19+IF(Z$28&gt;=$D13,(Z$28-$D13+1)*$B13-$C13,0)</x:f>
        <x:v>13779389.26634444</x:v>
      </x:c>
      <x:c r="AA46" s="20" t="n">
        <x:f>'Burn'!AA19+IF(AA$28&gt;=$D13,(AA$28-$D13+1)*$B13-$C13,0)</x:f>
        <x:v>13542865.694368586</x:v>
      </x:c>
      <x:c r="AB46" s="20" t="n">
        <x:f>'Burn'!AB19+IF(AB$28&gt;=$D13,(AB$28-$D13+1)*$B13-$C13,0)</x:f>
        <x:v>13305724.809884492</x:v>
      </x:c>
      <x:c r="AC46" s="20" t="n">
        <x:f>'Burn'!AC19+IF(AC$28&gt;=$D13,(AC$28-$D13+1)*$B13-$C13,0)</x:f>
        <x:v>13069553.535502233</x:v>
      </x:c>
      <x:c r="AD46" s="20" t="n">
        <x:f>'Burn'!AD19+IF(AD$28&gt;=$D13,(AD$28-$D13+1)*$B13-$C13,0)</x:f>
        <x:v>12837124.229667583</x:v>
      </x:c>
      <x:c r="AE46" s="20" t="n">
        <x:f>'Burn'!AE19+IF(AE$28&gt;=$D13,(AE$28-$D13+1)*$B13-$C13,0)</x:f>
        <x:v>12599405.265568541</x:v>
      </x:c>
      <x:c r="AF46" s="20" t="n">
        <x:f>'Burn'!AF19+IF(AF$28&gt;=$D13,(AF$28-$D13+1)*$B13-$C13,0)</x:f>
        <x:v>12349401.911451416</x:v>
      </x:c>
      <x:c r="AG46" s="20" t="n">
        <x:f>'Burn'!AG19+IF(AG$28&gt;=$D13,(AG$28-$D13+1)*$B13-$C13,0)</x:f>
        <x:v>12070410.035322515</x:v>
      </x:c>
      <x:c r="AH46" s="20" t="n">
        <x:f>'Burn'!AH19+IF(AH$28&gt;=$D13,(AH$28-$D13+1)*$B13-$C13,0)</x:f>
        <x:v>11786503.31119292</x:v>
      </x:c>
      <x:c r="AI46" s="20" t="n">
        <x:f>'Burn'!AI19+IF(AI$28&gt;=$D13,(AI$28-$D13+1)*$B13-$C13,0)</x:f>
        <x:v>11517677.428945983</x:v>
      </x:c>
      <x:c r="AJ46" s="20" t="n">
        <x:f>'Burn'!AJ19+IF(AJ$28&gt;=$D13,(AJ$28-$D13+1)*$B13-$C13,0)</x:f>
        <x:v>11256517.384436542</x:v>
      </x:c>
      <x:c r="AK46" s="20" t="n">
        <x:f>'Burn'!AK19+IF(AK$28&gt;=$D13,(AK$28-$D13+1)*$B13-$C13,0)</x:f>
        <x:v>11001500.809093233</x:v>
      </x:c>
      <x:c r="AL46" s="20" t="n">
        <x:f>'Burn'!AL19+IF(AL$28&gt;=$D13,(AL$28-$D13+1)*$B13-$C13,0)</x:f>
        <x:v>10748262.206774222</x:v>
      </x:c>
      <x:c r="AM46" s="20" t="n">
        <x:f>'Burn'!AM19+IF(AM$28&gt;=$D13,(AM$28-$D13+1)*$B13-$C13,0)</x:f>
        <x:v>10505763.149727058</x:v>
      </x:c>
      <x:c r="AN46" s="20" t="n">
        <x:f>'Burn'!AN19+IF(AN$28&gt;=$D13,(AN$28-$D13+1)*$B13-$C13,0)</x:f>
        <x:v>10269595.557070944</x:v>
      </x:c>
      <x:c r="AO46" s="20" t="n">
        <x:f>'Burn'!AO19+IF(AO$28&gt;=$D13,(AO$28-$D13+1)*$B13-$C13,0)</x:f>
        <x:v>10034361.165530069</x:v>
      </x:c>
      <x:c r="AP46" s="20" t="n">
        <x:f>'Burn'!AP19+IF(AP$28&gt;=$D13,(AP$28-$D13+1)*$B13-$C13,0)</x:f>
        <x:v>9811310.343226956</x:v>
      </x:c>
      <x:c r="AQ46" s="20" t="n">
        <x:f>'Burn'!AQ19+IF(AQ$28&gt;=$D13,(AQ$28-$D13+1)*$B13-$C13,0)</x:f>
        <x:v>9594732.98842977</x:v>
      </x:c>
      <x:c r="AR46" s="20" t="n">
        <x:f>'Burn'!AR19+IF(AR$28&gt;=$D13,(AR$28-$D13+1)*$B13-$C13,0)</x:f>
        <x:v>9375204.043880716</x:v>
      </x:c>
      <x:c r="AS46" s="20" t="n">
        <x:f>'Burn'!AS19+IF(AS$28&gt;=$D13,(AS$28-$D13+1)*$B13-$C13,0)</x:f>
        <x:v>9140534.596223682</x:v>
      </x:c>
      <x:c r="AT46" s="20" t="n">
        <x:f>'Burn'!AT19+IF(AT$28&gt;=$D13,(AT$28-$D13+1)*$B13-$C13,0)</x:f>
        <x:v>8904832.442796756</x:v>
      </x:c>
      <x:c r="AU46" s="20" t="n">
        <x:f>'Burn'!AU19+IF(AU$28&gt;=$D13,(AU$28-$D13+1)*$B13-$C13,0)</x:f>
        <x:v>8682671.718498252</x:v>
      </x:c>
      <x:c r="AV46" s="20" t="n">
        <x:f>'Burn'!AV19+IF(AV$28&gt;=$D13,(AV$28-$D13+1)*$B13-$C13,0)</x:f>
        <x:v>8477218.44660883</x:v>
      </x:c>
      <x:c r="AW46" s="20" t="n">
        <x:f>'Burn'!AW19+IF(AW$28&gt;=$D13,(AW$28-$D13+1)*$B13-$C13,0)</x:f>
        <x:v>8281597.141503382</x:v>
      </x:c>
      <x:c r="AX46" s="20" t="n">
        <x:f>'Burn'!AX19+IF(AX$28&gt;=$D13,(AX$28-$D13+1)*$B13-$C13,0)</x:f>
        <x:v>8085534.815027276</x:v>
      </x:c>
      <x:c r="AY46" s="20" t="n">
        <x:f>'Burn'!AY19+IF(AY$28&gt;=$D13,(AY$28-$D13+1)*$B13-$C13,0)</x:f>
        <x:v>7909670.93216834</x:v>
      </x:c>
      <x:c r="AZ46" s="20" t="n">
        <x:f>'Burn'!AZ19+IF(AZ$28&gt;=$D13,(AZ$28-$D13+1)*$B13-$C13,0)</x:f>
        <x:v>7743720.012411222</x:v>
      </x:c>
      <x:c r="BA46" s="20" t="n">
        <x:f>'Burn'!BA19+IF(BA$28&gt;=$D13,(BA$28-$D13+1)*$B13-$C13,0)</x:f>
        <x:v>7575700.438108443</x:v>
      </x:c>
      <x:c r="BB46" s="20" t="n">
        <x:f>'Burn'!BB19+IF(BB$28&gt;=$D13,(BB$28-$D13+1)*$B13-$C13,0)</x:f>
        <x:v>7429739.726346482</x:v>
      </x:c>
      <x:c r="BC46" s="20" t="n">
        <x:f>'Burn'!BC19+IF(BC$28&gt;=$D13,(BC$28-$D13+1)*$B13-$C13,0)</x:f>
        <x:v>7293765.578225888</x:v>
      </x:c>
      <x:c r="BD46" s="20" t="n">
        <x:f>'Burn'!BD19+IF(BD$28&gt;=$D13,(BD$28-$D13+1)*$B13-$C13,0)</x:f>
        <x:v>7148902.228505451</x:v>
      </x:c>
      <x:c r="BE46" s="20" t="n">
        <x:f>'Burn'!BE19+IF(BE$28&gt;=$D13,(BE$28-$D13+1)*$B13-$C13,0)</x:f>
        <x:v>7025486.399830108</x:v>
      </x:c>
      <x:c r="BF46" s="20" t="n">
        <x:f>'Burn'!BF19+IF(BF$28&gt;=$D13,(BF$28-$D13+1)*$B13-$C13,0)</x:f>
        <x:v>6911154.864915251</x:v>
      </x:c>
      <x:c r="BG46" s="20" t="n">
        <x:f>'Burn'!BG19+IF(BG$28&gt;=$D13,(BG$28-$D13+1)*$B13-$C13,0)</x:f>
        <x:v>6800598.897952879</x:v>
      </x:c>
      <x:c r="BH46" s="20" t="n">
        <x:f>'Burn'!BH19+IF(BH$28&gt;=$D13,(BH$28-$D13+1)*$B13-$C13,0)</x:f>
        <x:v>6716453.765772469</x:v>
      </x:c>
      <x:c r="BI46" s="20" t="n">
        <x:f>'Burn'!BI19+IF(BI$28&gt;=$D13,(BI$28-$D13+1)*$B13-$C13,0)</x:f>
        <x:v>6647036.871898298</x:v>
      </x:c>
      <x:c r="BJ46" s="20" t="n">
        <x:f>'Burn'!BJ19+IF(BJ$28&gt;=$D13,(BJ$28-$D13+1)*$B13-$C13,0)</x:f>
        <x:v>6571944.736726712</x:v>
      </x:c>
      <x:c r="BK46" s="20" t="n">
        <x:f>'Burn'!BK19+IF(BK$28&gt;=$D13,(BK$28-$D13+1)*$B13-$C13,0)</x:f>
        <x:v>6529415.5402144</x:v>
      </x:c>
      <x:c r="BL46" s="20" t="n">
        <x:f>'Burn'!BL19+IF(BL$28&gt;=$D13,(BL$28-$D13+1)*$B13-$C13,0)</x:f>
        <x:v>6496570.355778951</x:v>
      </x:c>
      <x:c r="BM46" s="20" t="n">
        <x:f>'Burn'!BM19+IF(BM$28&gt;=$D13,(BM$28-$D13+1)*$B13-$C13,0)</x:f>
        <x:v>6453499.294333233</x:v>
      </x:c>
      <x:c r="BN46" s="20" t="n">
        <x:f>'Burn'!BN19+IF(BN$28&gt;=$D13,(BN$28-$D13+1)*$B13-$C13,0)</x:f>
        <x:v>6444983.995433731</x:v>
      </x:c>
      <x:c r="BO46" s="20" t="n">
        <x:f>'Burn'!BO19+IF(BO$28&gt;=$D13,(BO$28-$D13+1)*$B13-$C13,0)</x:f>
        <x:v>6451107.62403639</x:v>
      </x:c>
    </x:row>
    <x:row r="47" ht="25" customHeight="1">
      <x:c r="A47" s="3" t="str">
        <x:v>Future deficit flag</x:v>
      </x:c>
      <x:c r="B47" s="2"/>
      <x:c r="C47" s="2"/>
      <x:c r="D47" s="2"/>
      <x:c r="E47" s="2"/>
      <x:c r="F47" s="2"/>
      <x:c r="G47" s="2"/>
      <x:c r="H47" s="10" t="n">
        <x:f>IF(AND(H$28&gt;'Cover'!$C$37,H46&lt;0),1,0)</x:f>
        <x:v>0</x:v>
      </x:c>
      <x:c r="I47" s="10" t="n">
        <x:f>IF(AND(I$28&gt;'Cover'!$C$37,I46&lt;0),1,0)</x:f>
        <x:v>0</x:v>
      </x:c>
      <x:c r="J47" s="10" t="n">
        <x:f>IF(AND(J$28&gt;'Cover'!$C$37,J46&lt;0),1,0)</x:f>
        <x:v>0</x:v>
      </x:c>
      <x:c r="K47" s="10" t="n">
        <x:f>IF(AND(K$28&gt;'Cover'!$C$37,K46&lt;0),1,0)</x:f>
        <x:v>0</x:v>
      </x:c>
      <x:c r="L47" s="10" t="n">
        <x:f>IF(AND(L$28&gt;'Cover'!$C$37,L46&lt;0),1,0)</x:f>
        <x:v>0</x:v>
      </x:c>
      <x:c r="M47" s="10" t="n">
        <x:f>IF(AND(M$28&gt;'Cover'!$C$37,M46&lt;0),1,0)</x:f>
        <x:v>0</x:v>
      </x:c>
      <x:c r="N47" s="10" t="n">
        <x:f>IF(AND(N$28&gt;'Cover'!$C$37,N46&lt;0),1,0)</x:f>
        <x:v>0</x:v>
      </x:c>
      <x:c r="O47" s="10" t="n">
        <x:f>IF(AND(O$28&gt;'Cover'!$C$37,O46&lt;0),1,0)</x:f>
        <x:v>0</x:v>
      </x:c>
      <x:c r="P47" s="10" t="n">
        <x:f>IF(AND(P$28&gt;'Cover'!$C$37,P46&lt;0),1,0)</x:f>
        <x:v>0</x:v>
      </x:c>
      <x:c r="Q47" s="10" t="n">
        <x:f>IF(AND(Q$28&gt;'Cover'!$C$37,Q46&lt;0),1,0)</x:f>
        <x:v>0</x:v>
      </x:c>
      <x:c r="R47" s="10" t="n">
        <x:f>IF(AND(R$28&gt;'Cover'!$C$37,R46&lt;0),1,0)</x:f>
        <x:v>0</x:v>
      </x:c>
      <x:c r="S47" s="10" t="n">
        <x:f>IF(AND(S$28&gt;'Cover'!$C$37,S46&lt;0),1,0)</x:f>
        <x:v>0</x:v>
      </x:c>
      <x:c r="T47" s="10" t="n">
        <x:f>IF(AND(T$28&gt;'Cover'!$C$37,T46&lt;0),1,0)</x:f>
        <x:v>0</x:v>
      </x:c>
      <x:c r="U47" s="10" t="n">
        <x:f>IF(AND(U$28&gt;'Cover'!$C$37,U46&lt;0),1,0)</x:f>
        <x:v>0</x:v>
      </x:c>
      <x:c r="V47" s="10" t="n">
        <x:f>IF(AND(V$28&gt;'Cover'!$C$37,V46&lt;0),1,0)</x:f>
        <x:v>0</x:v>
      </x:c>
      <x:c r="W47" s="10" t="n">
        <x:f>IF(AND(W$28&gt;'Cover'!$C$37,W46&lt;0),1,0)</x:f>
        <x:v>0</x:v>
      </x:c>
      <x:c r="X47" s="10" t="n">
        <x:f>IF(AND(X$28&gt;'Cover'!$C$37,X46&lt;0),1,0)</x:f>
        <x:v>0</x:v>
      </x:c>
      <x:c r="Y47" s="10" t="n">
        <x:f>IF(AND(Y$28&gt;'Cover'!$C$37,Y46&lt;0),1,0)</x:f>
        <x:v>0</x:v>
      </x:c>
      <x:c r="Z47" s="10" t="n">
        <x:f>IF(AND(Z$28&gt;'Cover'!$C$37,Z46&lt;0),1,0)</x:f>
        <x:v>0</x:v>
      </x:c>
      <x:c r="AA47" s="10" t="n">
        <x:f>IF(AND(AA$28&gt;'Cover'!$C$37,AA46&lt;0),1,0)</x:f>
        <x:v>0</x:v>
      </x:c>
      <x:c r="AB47" s="10" t="n">
        <x:f>IF(AND(AB$28&gt;'Cover'!$C$37,AB46&lt;0),1,0)</x:f>
        <x:v>0</x:v>
      </x:c>
      <x:c r="AC47" s="10" t="n">
        <x:f>IF(AND(AC$28&gt;'Cover'!$C$37,AC46&lt;0),1,0)</x:f>
        <x:v>0</x:v>
      </x:c>
      <x:c r="AD47" s="10" t="n">
        <x:f>IF(AND(AD$28&gt;'Cover'!$C$37,AD46&lt;0),1,0)</x:f>
        <x:v>0</x:v>
      </x:c>
      <x:c r="AE47" s="10" t="n">
        <x:f>IF(AND(AE$28&gt;'Cover'!$C$37,AE46&lt;0),1,0)</x:f>
        <x:v>0</x:v>
      </x:c>
      <x:c r="AF47" s="10" t="n">
        <x:f>IF(AND(AF$28&gt;'Cover'!$C$37,AF46&lt;0),1,0)</x:f>
        <x:v>0</x:v>
      </x:c>
      <x:c r="AG47" s="10" t="n">
        <x:f>IF(AND(AG$28&gt;'Cover'!$C$37,AG46&lt;0),1,0)</x:f>
        <x:v>0</x:v>
      </x:c>
      <x:c r="AH47" s="10" t="n">
        <x:f>IF(AND(AH$28&gt;'Cover'!$C$37,AH46&lt;0),1,0)</x:f>
        <x:v>0</x:v>
      </x:c>
      <x:c r="AI47" s="10" t="n">
        <x:f>IF(AND(AI$28&gt;'Cover'!$C$37,AI46&lt;0),1,0)</x:f>
        <x:v>0</x:v>
      </x:c>
      <x:c r="AJ47" s="10" t="n">
        <x:f>IF(AND(AJ$28&gt;'Cover'!$C$37,AJ46&lt;0),1,0)</x:f>
        <x:v>0</x:v>
      </x:c>
      <x:c r="AK47" s="10" t="n">
        <x:f>IF(AND(AK$28&gt;'Cover'!$C$37,AK46&lt;0),1,0)</x:f>
        <x:v>0</x:v>
      </x:c>
      <x:c r="AL47" s="10" t="n">
        <x:f>IF(AND(AL$28&gt;'Cover'!$C$37,AL46&lt;0),1,0)</x:f>
        <x:v>0</x:v>
      </x:c>
      <x:c r="AM47" s="10" t="n">
        <x:f>IF(AND(AM$28&gt;'Cover'!$C$37,AM46&lt;0),1,0)</x:f>
        <x:v>0</x:v>
      </x:c>
      <x:c r="AN47" s="10" t="n">
        <x:f>IF(AND(AN$28&gt;'Cover'!$C$37,AN46&lt;0),1,0)</x:f>
        <x:v>0</x:v>
      </x:c>
      <x:c r="AO47" s="10" t="n">
        <x:f>IF(AND(AO$28&gt;'Cover'!$C$37,AO46&lt;0),1,0)</x:f>
        <x:v>0</x:v>
      </x:c>
      <x:c r="AP47" s="10" t="n">
        <x:f>IF(AND(AP$28&gt;'Cover'!$C$37,AP46&lt;0),1,0)</x:f>
        <x:v>0</x:v>
      </x:c>
      <x:c r="AQ47" s="10" t="n">
        <x:f>IF(AND(AQ$28&gt;'Cover'!$C$37,AQ46&lt;0),1,0)</x:f>
        <x:v>0</x:v>
      </x:c>
      <x:c r="AR47" s="10" t="n">
        <x:f>IF(AND(AR$28&gt;'Cover'!$C$37,AR46&lt;0),1,0)</x:f>
        <x:v>0</x:v>
      </x:c>
      <x:c r="AS47" s="10" t="n">
        <x:f>IF(AND(AS$28&gt;'Cover'!$C$37,AS46&lt;0),1,0)</x:f>
        <x:v>0</x:v>
      </x:c>
      <x:c r="AT47" s="10" t="n">
        <x:f>IF(AND(AT$28&gt;'Cover'!$C$37,AT46&lt;0),1,0)</x:f>
        <x:v>0</x:v>
      </x:c>
      <x:c r="AU47" s="10" t="n">
        <x:f>IF(AND(AU$28&gt;'Cover'!$C$37,AU46&lt;0),1,0)</x:f>
        <x:v>0</x:v>
      </x:c>
      <x:c r="AV47" s="10" t="n">
        <x:f>IF(AND(AV$28&gt;'Cover'!$C$37,AV46&lt;0),1,0)</x:f>
        <x:v>0</x:v>
      </x:c>
      <x:c r="AW47" s="10" t="n">
        <x:f>IF(AND(AW$28&gt;'Cover'!$C$37,AW46&lt;0),1,0)</x:f>
        <x:v>0</x:v>
      </x:c>
      <x:c r="AX47" s="10" t="n">
        <x:f>IF(AND(AX$28&gt;'Cover'!$C$37,AX46&lt;0),1,0)</x:f>
        <x:v>0</x:v>
      </x:c>
      <x:c r="AY47" s="10" t="n">
        <x:f>IF(AND(AY$28&gt;'Cover'!$C$37,AY46&lt;0),1,0)</x:f>
        <x:v>0</x:v>
      </x:c>
      <x:c r="AZ47" s="10" t="n">
        <x:f>IF(AND(AZ$28&gt;'Cover'!$C$37,AZ46&lt;0),1,0)</x:f>
        <x:v>0</x:v>
      </x:c>
      <x:c r="BA47" s="10" t="n">
        <x:f>IF(AND(BA$28&gt;'Cover'!$C$37,BA46&lt;0),1,0)</x:f>
        <x:v>0</x:v>
      </x:c>
      <x:c r="BB47" s="10" t="n">
        <x:f>IF(AND(BB$28&gt;'Cover'!$C$37,BB46&lt;0),1,0)</x:f>
        <x:v>0</x:v>
      </x:c>
      <x:c r="BC47" s="10" t="n">
        <x:f>IF(AND(BC$28&gt;'Cover'!$C$37,BC46&lt;0),1,0)</x:f>
        <x:v>0</x:v>
      </x:c>
      <x:c r="BD47" s="10" t="n">
        <x:f>IF(AND(BD$28&gt;'Cover'!$C$37,BD46&lt;0),1,0)</x:f>
        <x:v>0</x:v>
      </x:c>
      <x:c r="BE47" s="10" t="n">
        <x:f>IF(AND(BE$28&gt;'Cover'!$C$37,BE46&lt;0),1,0)</x:f>
        <x:v>0</x:v>
      </x:c>
      <x:c r="BF47" s="10" t="n">
        <x:f>IF(AND(BF$28&gt;'Cover'!$C$37,BF46&lt;0),1,0)</x:f>
        <x:v>0</x:v>
      </x:c>
      <x:c r="BG47" s="10" t="n">
        <x:f>IF(AND(BG$28&gt;'Cover'!$C$37,BG46&lt;0),1,0)</x:f>
        <x:v>0</x:v>
      </x:c>
      <x:c r="BH47" s="10" t="n">
        <x:f>IF(AND(BH$28&gt;'Cover'!$C$37,BH46&lt;0),1,0)</x:f>
        <x:v>0</x:v>
      </x:c>
      <x:c r="BI47" s="10" t="n">
        <x:f>IF(AND(BI$28&gt;'Cover'!$C$37,BI46&lt;0),1,0)</x:f>
        <x:v>0</x:v>
      </x:c>
      <x:c r="BJ47" s="10" t="n">
        <x:f>IF(AND(BJ$28&gt;'Cover'!$C$37,BJ46&lt;0),1,0)</x:f>
        <x:v>0</x:v>
      </x:c>
      <x:c r="BK47" s="10" t="n">
        <x:f>IF(AND(BK$28&gt;'Cover'!$C$37,BK46&lt;0),1,0)</x:f>
        <x:v>0</x:v>
      </x:c>
      <x:c r="BL47" s="10" t="n">
        <x:f>IF(AND(BL$28&gt;'Cover'!$C$37,BL46&lt;0),1,0)</x:f>
        <x:v>0</x:v>
      </x:c>
      <x:c r="BM47" s="10" t="n">
        <x:f>IF(AND(BM$28&gt;'Cover'!$C$37,BM46&lt;0),1,0)</x:f>
        <x:v>0</x:v>
      </x:c>
      <x:c r="BN47" s="10" t="n">
        <x:f>IF(AND(BN$28&gt;'Cover'!$C$37,BN46&lt;0),1,0)</x:f>
        <x:v>0</x:v>
      </x:c>
      <x:c r="BO47" s="10" t="n">
        <x:f>IF(AND(BO$28&gt;'Cover'!$C$37,BO46&lt;0),1,0)</x:f>
        <x:v>0</x:v>
      </x:c>
    </x:row>
    <x:row r="48" ht="25" customHeight="1">
      <x:c r="A48" s="2"/>
      <x:c r="B48" s="2"/>
      <x:c r="C48" s="2"/>
      <x:c r="D48" s="2"/>
      <x:c r="E48" s="2"/>
      <x:c r="F48" s="2"/>
      <x:c r="G48" s="2"/>
      <x:c r="H48" s="2"/>
      <x:c r="I48" s="2"/>
      <x:c r="J48" s="2"/>
      <x:c r="K48" s="2"/>
      <x:c r="L48" s="2"/>
      <x:c r="M48" s="2"/>
      <x:c r="N48" s="2"/>
      <x:c r="O48" s="2"/>
      <x:c r="P48" s="2"/>
      <x:c r="Q48" s="2"/>
      <x:c r="R48" s="2"/>
      <x:c r="S48" s="2"/>
      <x:c r="T48" s="2"/>
      <x:c r="U48" s="2"/>
      <x:c r="V48" s="2"/>
      <x:c r="W48" s="2"/>
      <x:c r="X48" s="2"/>
      <x:c r="Y48" s="2"/>
      <x:c r="Z48" s="2"/>
      <x:c r="AA48" s="2"/>
      <x:c r="AB48" s="2"/>
      <x:c r="AC48" s="2"/>
      <x:c r="AD48" s="2"/>
      <x:c r="AE48" s="2"/>
      <x:c r="AF48" s="2"/>
      <x:c r="AG48" s="2"/>
      <x:c r="AH48" s="2"/>
      <x:c r="AI48" s="2"/>
      <x:c r="AJ48" s="2"/>
      <x:c r="AK48" s="2"/>
      <x:c r="AL48" s="2"/>
      <x:c r="AM48" s="2"/>
      <x:c r="AN48" s="2"/>
      <x:c r="AO48" s="2"/>
      <x:c r="AP48" s="2"/>
      <x:c r="AQ48" s="2"/>
      <x:c r="AR48" s="2"/>
      <x:c r="AS48" s="2"/>
      <x:c r="AT48" s="2"/>
      <x:c r="AU48" s="2"/>
      <x:c r="AV48" s="2"/>
      <x:c r="AW48" s="2"/>
      <x:c r="AX48" s="2"/>
      <x:c r="AY48" s="2"/>
      <x:c r="AZ48" s="2"/>
      <x:c r="BA48" s="2"/>
      <x:c r="BB48" s="2"/>
      <x:c r="BC48" s="2"/>
      <x:c r="BD48" s="2"/>
      <x:c r="BE48" s="2"/>
      <x:c r="BF48" s="2"/>
      <x:c r="BG48" s="2"/>
      <x:c r="BH48" s="2"/>
      <x:c r="BI48" s="2"/>
      <x:c r="BJ48" s="2"/>
      <x:c r="BK48" s="2"/>
      <x:c r="BL48" s="2"/>
      <x:c r="BM48" s="2"/>
      <x:c r="BN48" s="2"/>
      <x:c r="BO48" s="2"/>
    </x:row>
    <x:row r="49" ht="25" customHeight="1">
      <x:c r="A49" s="2"/>
      <x:c r="B49" s="2"/>
      <x:c r="C49" s="2"/>
      <x:c r="D49" s="2"/>
      <x:c r="E49" s="2"/>
      <x:c r="F49" s="2"/>
      <x:c r="G49" s="2"/>
      <x:c r="H49" s="2"/>
      <x:c r="I49" s="2"/>
      <x:c r="J49" s="2"/>
      <x:c r="K49" s="2"/>
      <x:c r="L49" s="2"/>
      <x:c r="M49" s="2"/>
      <x:c r="N49" s="2"/>
      <x:c r="O49" s="2"/>
      <x:c r="P49" s="2"/>
      <x:c r="Q49" s="2"/>
      <x:c r="R49" s="2"/>
      <x:c r="S49" s="2"/>
      <x:c r="T49" s="2"/>
      <x:c r="U49" s="2"/>
      <x:c r="V49" s="2"/>
      <x:c r="W49" s="2"/>
      <x:c r="X49" s="2"/>
      <x:c r="Y49" s="2"/>
      <x:c r="Z49" s="2"/>
      <x:c r="AA49" s="2"/>
      <x:c r="AB49" s="2"/>
      <x:c r="AC49" s="2"/>
      <x:c r="AD49" s="2"/>
      <x:c r="AE49" s="2"/>
      <x:c r="AF49" s="2"/>
      <x:c r="AG49" s="2"/>
      <x:c r="AH49" s="2"/>
      <x:c r="AI49" s="2"/>
      <x:c r="AJ49" s="2"/>
      <x:c r="AK49" s="2"/>
      <x:c r="AL49" s="2"/>
      <x:c r="AM49" s="2"/>
      <x:c r="AN49" s="2"/>
      <x:c r="AO49" s="2"/>
      <x:c r="AP49" s="2"/>
      <x:c r="AQ49" s="2"/>
      <x:c r="AR49" s="2"/>
      <x:c r="AS49" s="2"/>
      <x:c r="AT49" s="2"/>
      <x:c r="AU49" s="2"/>
      <x:c r="AV49" s="2"/>
      <x:c r="AW49" s="2"/>
      <x:c r="AX49" s="2"/>
      <x:c r="AY49" s="2"/>
      <x:c r="AZ49" s="2"/>
      <x:c r="BA49" s="2"/>
      <x:c r="BB49" s="2"/>
      <x:c r="BC49" s="2"/>
      <x:c r="BD49" s="2"/>
      <x:c r="BE49" s="2"/>
      <x:c r="BF49" s="2"/>
      <x:c r="BG49" s="2"/>
      <x:c r="BH49" s="2"/>
      <x:c r="BI49" s="2"/>
      <x:c r="BJ49" s="2"/>
      <x:c r="BK49" s="2"/>
      <x:c r="BL49" s="2"/>
      <x:c r="BM49" s="2"/>
      <x:c r="BN49" s="2"/>
      <x:c r="BO49" s="2"/>
    </x:row>
    <x:row r="50" ht="35" customHeight="1">
      <x:c r="A50" s="3" t="str">
        <x:v>Supplier renegotiation / no rounds</x:v>
      </x:c>
      <x:c r="B50" s="2"/>
      <x:c r="C50" s="2"/>
      <x:c r="D50" s="2"/>
      <x:c r="E50" s="2"/>
      <x:c r="F50" s="2"/>
      <x:c r="G50" s="2"/>
      <x:c r="H50" s="20" t="n">
        <x:f>'Burn'!H46+IF(H$28&gt;=$D13,(H$28-$D13+1)*$B13-$C13,0)</x:f>
        <x:v>1004604.14</x:v>
      </x:c>
      <x:c r="I50" s="20" t="n">
        <x:f>'Burn'!I46+IF(I$28&gt;=$D13,(I$28-$D13+1)*$B13-$C13,0)</x:f>
        <x:v>958098.7</x:v>
      </x:c>
      <x:c r="J50" s="20" t="n">
        <x:f>'Burn'!J46+IF(J$28&gt;=$D13,(J$28-$D13+1)*$B13-$C13,0)</x:f>
        <x:v>902797.1499999999</x:v>
      </x:c>
      <x:c r="K50" s="20" t="n">
        <x:f>'Burn'!K46+IF(K$28&gt;=$D13,(K$28-$D13+1)*$B13-$C13,0)</x:f>
        <x:v>800282.2899999999</x:v>
      </x:c>
      <x:c r="L50" s="20" t="n">
        <x:f>'Burn'!L46+IF(L$28&gt;=$D13,(L$28-$D13+1)*$B13-$C13,0)</x:f>
        <x:v>697476.44</x:v>
      </x:c>
      <x:c r="M50" s="20" t="n">
        <x:f>'Burn'!M46+IF(M$28&gt;=$D13,(M$28-$D13+1)*$B13-$C13,0)</x:f>
        <x:v>576550.4299999999</x:v>
      </x:c>
      <x:c r="N50" s="20" t="n">
        <x:f>'Burn'!N46+IF(N$28&gt;=$D13,(N$28-$D13+1)*$B13-$C13,0)</x:f>
        <x:v>468673.01928749995</x:v>
      </x:c>
      <x:c r="O50" s="20" t="n">
        <x:f>'Burn'!O46+IF(O$28&gt;=$D13,(O$28-$D13+1)*$B13-$C13,0)</x:f>
        <x:v>357174.2726570199</x:v>
      </x:c>
      <x:c r="P50" s="20" t="n">
        <x:f>'Burn'!P46+IF(P$28&gt;=$D13,(P$28-$D13+1)*$B13-$C13,0)</x:f>
        <x:v>213265.75109325178</x:v>
      </x:c>
      <x:c r="Q50" s="20" t="n">
        <x:f>'Burn'!Q46+IF(Q$28&gt;=$D13,(Q$28-$D13+1)*$B13-$C13,0)</x:f>
        <x:v>49379.39640640345</x:v>
      </x:c>
      <x:c r="R50" s="20" t="n">
        <x:f>'Burn'!R46+IF(R$28&gt;=$D13,(R$28-$D13+1)*$B13-$C13,0)</x:f>
        <x:v>-152967.42797105823</x:v>
      </x:c>
      <x:c r="S50" s="20" t="n">
        <x:f>'Burn'!S46+IF(S$28&gt;=$D13,(S$28-$D13+1)*$B13-$C13,0)</x:f>
        <x:v>-347288.86176426325</x:v>
      </x:c>
      <x:c r="T50" s="20" t="n">
        <x:f>'Burn'!T46+IF(T$28&gt;=$D13,(T$28-$D13+1)*$B13-$C13,0)</x:f>
        <x:v>-574947.954416108</x:v>
      </x:c>
      <x:c r="U50" s="20" t="n">
        <x:f>'Burn'!U46+IF(U$28&gt;=$D13,(U$28-$D13+1)*$B13-$C13,0)</x:f>
        <x:v>-830156.749181241</x:v>
      </x:c>
      <x:c r="V50" s="20" t="n">
        <x:f>'Burn'!V46+IF(V$28&gt;=$D13,(V$28-$D13+1)*$B13-$C13,0)</x:f>
        <x:v>-1078043.168585112</x:v>
      </x:c>
      <x:c r="W50" s="20" t="n">
        <x:f>'Burn'!W46+IF(W$28&gt;=$D13,(W$28-$D13+1)*$B13-$C13,0)</x:f>
        <x:v>-1318164.3410679535</x:v>
      </x:c>
      <x:c r="X50" s="20" t="n">
        <x:f>'Burn'!X46+IF(X$28&gt;=$D13,(X$28-$D13+1)*$B13-$C13,0)</x:f>
        <x:v>-1556638.562707661</x:v>
      </x:c>
      <x:c r="Y50" s="20" t="n">
        <x:f>'Burn'!Y46+IF(Y$28&gt;=$D13,(Y$28-$D13+1)*$B13-$C13,0)</x:f>
        <x:v>-1793047.5507291376</x:v>
      </x:c>
      <x:c r="Z50" s="20" t="n">
        <x:f>'Burn'!Z46+IF(Z$28&gt;=$D13,(Z$28-$D13+1)*$B13-$C13,0)</x:f>
        <x:v>-2038290.6440078218</x:v>
      </x:c>
      <x:c r="AA50" s="20" t="n">
        <x:f>'Burn'!AA46+IF(AA$28&gt;=$D13,(AA$28-$D13+1)*$B13-$C13,0)</x:f>
        <x:v>-2294114.6419291063</x:v>
      </x:c>
      <x:c r="AB50" s="20" t="n">
        <x:f>'Burn'!AB46+IF(AB$28&gt;=$D13,(AB$28-$D13+1)*$B13-$C13,0)</x:f>
        <x:v>-2534860.2978936615</x:v>
      </x:c>
      <x:c r="AC50" s="20" t="n">
        <x:f>'Burn'!AC46+IF(AC$28&gt;=$D13,(AC$28-$D13+1)*$B13-$C13,0)</x:f>
        <x:v>-2774339.917650777</x:v>
      </x:c>
      <x:c r="AD50" s="20" t="n">
        <x:f>'Burn'!AD46+IF(AD$28&gt;=$D13,(AD$28-$D13+1)*$B13-$C13,0)</x:f>
        <x:v>-3009782.354767304</x:v>
      </x:c>
      <x:c r="AE50" s="20" t="n">
        <x:f>'Burn'!AE46+IF(AE$28&gt;=$D13,(AE$28-$D13+1)*$B13-$C13,0)</x:f>
        <x:v>-3250223.91351593</x:v>
      </x:c>
      <x:c r="AF50" s="20" t="n">
        <x:f>'Burn'!AF46+IF(AF$28&gt;=$D13,(AF$28-$D13+1)*$B13-$C13,0)</x:f>
        <x:v>-3502166.4888792033</x:v>
      </x:c>
      <x:c r="AG50" s="20" t="n">
        <x:f>'Burn'!AG46+IF(AG$28&gt;=$D13,(AG$28-$D13+1)*$B13-$C13,0)</x:f>
        <x:v>-3782785.0820616065</x:v>
      </x:c>
      <x:c r="AH50" s="20" t="n">
        <x:f>'Burn'!AH46+IF(AH$28&gt;=$D13,(AH$28-$D13+1)*$B13-$C13,0)</x:f>
        <x:v>-4067969.783399542</x:v>
      </x:c>
      <x:c r="AI50" s="20" t="n">
        <x:f>'Burn'!AI46+IF(AI$28&gt;=$D13,(AI$28-$D13+1)*$B13-$C13,0)</x:f>
        <x:v>-4337718.759449658</x:v>
      </x:c>
      <x:c r="AJ50" s="20" t="n">
        <x:f>'Burn'!AJ46+IF(AJ$28&gt;=$D13,(AJ$28-$D13+1)*$B13-$C13,0)</x:f>
        <x:v>-4599465.865409469</x:v>
      </x:c>
      <x:c r="AK50" s="20" t="n">
        <x:f>'Burn'!AK46+IF(AK$28&gt;=$D13,(AK$28-$D13+1)*$B13-$C13,0)</x:f>
        <x:v>-4854743.052147511</x:v>
      </x:c>
      <x:c r="AL50" s="20" t="n">
        <x:f>'Burn'!AL46+IF(AL$28&gt;=$D13,(AL$28-$D13+1)*$B13-$C13,0)</x:f>
        <x:v>-5107923.495142076</x:v>
      </x:c>
      <x:c r="AM50" s="20" t="n">
        <x:f>'Burn'!AM46+IF(AM$28&gt;=$D13,(AM$28-$D13+1)*$B13-$C13,0)</x:f>
        <x:v>-5350047.844611895</x:v>
      </x:c>
      <x:c r="AN50" s="20" t="n">
        <x:f>'Burn'!AN46+IF(AN$28&gt;=$D13,(AN$28-$D13+1)*$B13-$C13,0)</x:f>
        <x:v>-5585537.605869354</x:v>
      </x:c>
      <x:c r="AO50" s="20" t="n">
        <x:f>'Burn'!AO46+IF(AO$28&gt;=$D13,(AO$28-$D13+1)*$B13-$C13,0)</x:f>
        <x:v>-5819798.956520755</x:v>
      </x:c>
      <x:c r="AP50" s="20" t="n">
        <x:f>'Burn'!AP46+IF(AP$28&gt;=$D13,(AP$28-$D13+1)*$B13-$C13,0)</x:f>
        <x:v>-6041582.694944967</x:v>
      </x:c>
      <x:c r="AQ50" s="20" t="n">
        <x:f>'Burn'!AQ46+IF(AQ$28&gt;=$D13,(AQ$28-$D13+1)*$B13-$C13,0)</x:f>
        <x:v>-6256614.152335374</x:v>
      </x:c>
      <x:c r="AR50" s="20" t="n">
        <x:f>'Burn'!AR46+IF(AR$28&gt;=$D13,(AR$28-$D13+1)*$B13-$C13,0)</x:f>
        <x:v>-6473822.439568359</x:v>
      </x:c>
      <x:c r="AS50" s="20" t="n">
        <x:f>'Burn'!AS46+IF(AS$28&gt;=$D13,(AS$28-$D13+1)*$B13-$C13,0)</x:f>
        <x:v>-6705896.818728638</x:v>
      </x:c>
      <x:c r="AT50" s="20" t="n">
        <x:f>'Burn'!AT46+IF(AT$28&gt;=$D13,(AT$28-$D13+1)*$B13-$C13,0)</x:f>
        <x:v>-6938710.566849238</x:v>
      </x:c>
      <x:c r="AU50" s="20" t="n">
        <x:f>'Burn'!AU46+IF(AU$28&gt;=$D13,(AU$28-$D13+1)*$B13-$C13,0)</x:f>
        <x:v>-7157688.258149631</x:v>
      </x:c>
      <x:c r="AV50" s="20" t="n">
        <x:f>'Burn'!AV46+IF(AV$28&gt;=$D13,(AV$28-$D13+1)*$B13-$C13,0)</x:f>
        <x:v>-7359680.79613557</x:v>
      </x:c>
      <x:c r="AW50" s="20" t="n">
        <x:f>'Burn'!AW46+IF(AW$28&gt;=$D13,(AW$28-$D13+1)*$B13-$C13,0)</x:f>
        <x:v>-7551584.550747674</x:v>
      </x:c>
      <x:c r="AX50" s="20" t="n">
        <x:f>'Burn'!AX46+IF(AX$28&gt;=$D13,(AX$28-$D13+1)*$B13-$C13,0)</x:f>
        <x:v>-7743684.8000990525</x:v>
      </x:c>
      <x:c r="AY50" s="20" t="n">
        <x:f>'Burn'!AY46+IF(AY$28&gt;=$D13,(AY$28-$D13+1)*$B13-$C13,0)</x:f>
        <x:v>-7915341.527925166</x:v>
      </x:c>
      <x:c r="AZ50" s="20" t="n">
        <x:f>'Burn'!AZ46+IF(AZ$28&gt;=$D13,(AZ$28-$D13+1)*$B13-$C13,0)</x:f>
        <x:v>-8076865.462795889</x:v>
      </x:c>
      <x:c r="BA50" s="20" t="n">
        <x:f>'Burn'!BA46+IF(BA$28&gt;=$D13,(BA$28-$D13+1)*$B13-$C13,0)</x:f>
        <x:v>-8240250.613562576</x:v>
      </x:c>
      <x:c r="BB50" s="20" t="n">
        <x:f>'Burn'!BB46+IF(BB$28&gt;=$D13,(BB$28-$D13+1)*$B13-$C13,0)</x:f>
        <x:v>-8381366.877320566</x:v>
      </x:c>
      <x:c r="BC50" s="20" t="n">
        <x:f>'Burn'!BC46+IF(BC$28&gt;=$D13,(BC$28-$D13+1)*$B13-$C13,0)</x:f>
        <x:v>-8512314.126547486</x:v>
      </x:c>
      <x:c r="BD50" s="20" t="n">
        <x:f>'Burn'!BD46+IF(BD$28&gt;=$D13,(BD$28-$D13+1)*$B13-$C13,0)</x:f>
        <x:v>-8651458.102656592</x:v>
      </x:c>
      <x:c r="BE50" s="20" t="n">
        <x:f>'Burn'!BE46+IF(BE$28&gt;=$D13,(BE$28-$D13+1)*$B13-$C13,0)</x:f>
        <x:v>-8768973.478533452</x:v>
      </x:c>
      <x:c r="BF50" s="20" t="n">
        <x:f>'Burn'!BF46+IF(BF$28&gt;=$D13,(BF$28-$D13+1)*$B13-$C13,0)</x:f>
        <x:v>-8877250.290863983</x:v>
      </x:c>
      <x:c r="BG50" s="20" t="n">
        <x:f>'Burn'!BG46+IF(BG$28&gt;=$D13,(BG$28-$D13+1)*$B13-$C13,0)</x:f>
        <x:v>-8981608.620823385</x:v>
      </x:c>
      <x:c r="BH50" s="20" t="n">
        <x:f>'Burn'!BH46+IF(BH$28&gt;=$D13,(BH$28-$D13+1)*$B13-$C13,0)</x:f>
        <x:v>-9059417.921042122</x:v>
      </x:c>
      <x:c r="BI50" s="20" t="n">
        <x:f>'Burn'!BI46+IF(BI$28&gt;=$D13,(BI$28-$D13+1)*$B13-$C13,0)</x:f>
        <x:v>-9122393.801539395</x:v>
      </x:c>
      <x:c r="BJ50" s="20" t="n">
        <x:f>'Burn'!BJ46+IF(BJ$28&gt;=$D13,(BJ$28-$D13+1)*$B13-$C13,0)</x:f>
        <x:v>-9190958.15221674</x:v>
      </x:c>
      <x:c r="BK50" s="20" t="n">
        <x:f>'Burn'!BK46+IF(BK$28&gt;=$D13,(BK$28-$D13+1)*$B13-$C13,0)</x:f>
        <x:v>-9226865.699065847</x:v>
      </x:c>
      <x:c r="BL50" s="20" t="n">
        <x:f>'Burn'!BL46+IF(BL$28&gt;=$D13,(BL$28-$D13+1)*$B13-$C13,0)</x:f>
        <x:v>-9253036.07234245</x:v>
      </x:c>
      <x:c r="BM50" s="20" t="n">
        <x:f>'Burn'!BM46+IF(BM$28&gt;=$D13,(BM$28-$D13+1)*$B13-$C13,0)</x:f>
        <x:v>-9289391.26614878</x:v>
      </x:c>
      <x:c r="BN50" s="20" t="n">
        <x:f>'Burn'!BN46+IF(BN$28&gt;=$D13,(BN$28-$D13+1)*$B13-$C13,0)</x:f>
        <x:v>-9291136.858582083</x:v>
      </x:c>
      <x:c r="BO50" s="20" t="n">
        <x:f>'Burn'!BO46+IF(BO$28&gt;=$D13,(BO$28-$D13+1)*$B13-$C13,0)</x:f>
        <x:v>-9278232.879389603</x:v>
      </x:c>
    </x:row>
    <x:row r="51" ht="25" customHeight="1">
      <x:c r="A51" s="3" t="str">
        <x:v>Future deficit flag</x:v>
      </x:c>
      <x:c r="B51" s="2"/>
      <x:c r="C51" s="2"/>
      <x:c r="D51" s="2"/>
      <x:c r="E51" s="2"/>
      <x:c r="F51" s="2"/>
      <x:c r="G51" s="2"/>
      <x:c r="H51" s="10" t="n">
        <x:f>IF(AND(H$28&gt;'Cover'!$C$37,H50&lt;0),1,0)</x:f>
        <x:v>0</x:v>
      </x:c>
      <x:c r="I51" s="10" t="n">
        <x:f>IF(AND(I$28&gt;'Cover'!$C$37,I50&lt;0),1,0)</x:f>
        <x:v>0</x:v>
      </x:c>
      <x:c r="J51" s="10" t="n">
        <x:f>IF(AND(J$28&gt;'Cover'!$C$37,J50&lt;0),1,0)</x:f>
        <x:v>0</x:v>
      </x:c>
      <x:c r="K51" s="10" t="n">
        <x:f>IF(AND(K$28&gt;'Cover'!$C$37,K50&lt;0),1,0)</x:f>
        <x:v>0</x:v>
      </x:c>
      <x:c r="L51" s="10" t="n">
        <x:f>IF(AND(L$28&gt;'Cover'!$C$37,L50&lt;0),1,0)</x:f>
        <x:v>0</x:v>
      </x:c>
      <x:c r="M51" s="10" t="n">
        <x:f>IF(AND(M$28&gt;'Cover'!$C$37,M50&lt;0),1,0)</x:f>
        <x:v>0</x:v>
      </x:c>
      <x:c r="N51" s="10" t="n">
        <x:f>IF(AND(N$28&gt;'Cover'!$C$37,N50&lt;0),1,0)</x:f>
        <x:v>0</x:v>
      </x:c>
      <x:c r="O51" s="10" t="n">
        <x:f>IF(AND(O$28&gt;'Cover'!$C$37,O50&lt;0),1,0)</x:f>
        <x:v>0</x:v>
      </x:c>
      <x:c r="P51" s="10" t="n">
        <x:f>IF(AND(P$28&gt;'Cover'!$C$37,P50&lt;0),1,0)</x:f>
        <x:v>0</x:v>
      </x:c>
      <x:c r="Q51" s="10" t="n">
        <x:f>IF(AND(Q$28&gt;'Cover'!$C$37,Q50&lt;0),1,0)</x:f>
        <x:v>0</x:v>
      </x:c>
      <x:c r="R51" s="10" t="n">
        <x:f>IF(AND(R$28&gt;'Cover'!$C$37,R50&lt;0),1,0)</x:f>
        <x:v>1</x:v>
      </x:c>
      <x:c r="S51" s="10" t="n">
        <x:f>IF(AND(S$28&gt;'Cover'!$C$37,S50&lt;0),1,0)</x:f>
        <x:v>1</x:v>
      </x:c>
      <x:c r="T51" s="10" t="n">
        <x:f>IF(AND(T$28&gt;'Cover'!$C$37,T50&lt;0),1,0)</x:f>
        <x:v>1</x:v>
      </x:c>
      <x:c r="U51" s="10" t="n">
        <x:f>IF(AND(U$28&gt;'Cover'!$C$37,U50&lt;0),1,0)</x:f>
        <x:v>1</x:v>
      </x:c>
      <x:c r="V51" s="10" t="n">
        <x:f>IF(AND(V$28&gt;'Cover'!$C$37,V50&lt;0),1,0)</x:f>
        <x:v>1</x:v>
      </x:c>
      <x:c r="W51" s="10" t="n">
        <x:f>IF(AND(W$28&gt;'Cover'!$C$37,W50&lt;0),1,0)</x:f>
        <x:v>1</x:v>
      </x:c>
      <x:c r="X51" s="10" t="n">
        <x:f>IF(AND(X$28&gt;'Cover'!$C$37,X50&lt;0),1,0)</x:f>
        <x:v>1</x:v>
      </x:c>
      <x:c r="Y51" s="10" t="n">
        <x:f>IF(AND(Y$28&gt;'Cover'!$C$37,Y50&lt;0),1,0)</x:f>
        <x:v>1</x:v>
      </x:c>
      <x:c r="Z51" s="10" t="n">
        <x:f>IF(AND(Z$28&gt;'Cover'!$C$37,Z50&lt;0),1,0)</x:f>
        <x:v>1</x:v>
      </x:c>
      <x:c r="AA51" s="10" t="n">
        <x:f>IF(AND(AA$28&gt;'Cover'!$C$37,AA50&lt;0),1,0)</x:f>
        <x:v>1</x:v>
      </x:c>
      <x:c r="AB51" s="10" t="n">
        <x:f>IF(AND(AB$28&gt;'Cover'!$C$37,AB50&lt;0),1,0)</x:f>
        <x:v>1</x:v>
      </x:c>
      <x:c r="AC51" s="10" t="n">
        <x:f>IF(AND(AC$28&gt;'Cover'!$C$37,AC50&lt;0),1,0)</x:f>
        <x:v>1</x:v>
      </x:c>
      <x:c r="AD51" s="10" t="n">
        <x:f>IF(AND(AD$28&gt;'Cover'!$C$37,AD50&lt;0),1,0)</x:f>
        <x:v>1</x:v>
      </x:c>
      <x:c r="AE51" s="10" t="n">
        <x:f>IF(AND(AE$28&gt;'Cover'!$C$37,AE50&lt;0),1,0)</x:f>
        <x:v>1</x:v>
      </x:c>
      <x:c r="AF51" s="10" t="n">
        <x:f>IF(AND(AF$28&gt;'Cover'!$C$37,AF50&lt;0),1,0)</x:f>
        <x:v>1</x:v>
      </x:c>
      <x:c r="AG51" s="10" t="n">
        <x:f>IF(AND(AG$28&gt;'Cover'!$C$37,AG50&lt;0),1,0)</x:f>
        <x:v>1</x:v>
      </x:c>
      <x:c r="AH51" s="10" t="n">
        <x:f>IF(AND(AH$28&gt;'Cover'!$C$37,AH50&lt;0),1,0)</x:f>
        <x:v>1</x:v>
      </x:c>
      <x:c r="AI51" s="10" t="n">
        <x:f>IF(AND(AI$28&gt;'Cover'!$C$37,AI50&lt;0),1,0)</x:f>
        <x:v>1</x:v>
      </x:c>
      <x:c r="AJ51" s="10" t="n">
        <x:f>IF(AND(AJ$28&gt;'Cover'!$C$37,AJ50&lt;0),1,0)</x:f>
        <x:v>1</x:v>
      </x:c>
      <x:c r="AK51" s="10" t="n">
        <x:f>IF(AND(AK$28&gt;'Cover'!$C$37,AK50&lt;0),1,0)</x:f>
        <x:v>1</x:v>
      </x:c>
      <x:c r="AL51" s="10" t="n">
        <x:f>IF(AND(AL$28&gt;'Cover'!$C$37,AL50&lt;0),1,0)</x:f>
        <x:v>1</x:v>
      </x:c>
      <x:c r="AM51" s="10" t="n">
        <x:f>IF(AND(AM$28&gt;'Cover'!$C$37,AM50&lt;0),1,0)</x:f>
        <x:v>1</x:v>
      </x:c>
      <x:c r="AN51" s="10" t="n">
        <x:f>IF(AND(AN$28&gt;'Cover'!$C$37,AN50&lt;0),1,0)</x:f>
        <x:v>1</x:v>
      </x:c>
      <x:c r="AO51" s="10" t="n">
        <x:f>IF(AND(AO$28&gt;'Cover'!$C$37,AO50&lt;0),1,0)</x:f>
        <x:v>1</x:v>
      </x:c>
      <x:c r="AP51" s="10" t="n">
        <x:f>IF(AND(AP$28&gt;'Cover'!$C$37,AP50&lt;0),1,0)</x:f>
        <x:v>1</x:v>
      </x:c>
      <x:c r="AQ51" s="10" t="n">
        <x:f>IF(AND(AQ$28&gt;'Cover'!$C$37,AQ50&lt;0),1,0)</x:f>
        <x:v>1</x:v>
      </x:c>
      <x:c r="AR51" s="10" t="n">
        <x:f>IF(AND(AR$28&gt;'Cover'!$C$37,AR50&lt;0),1,0)</x:f>
        <x:v>1</x:v>
      </x:c>
      <x:c r="AS51" s="10" t="n">
        <x:f>IF(AND(AS$28&gt;'Cover'!$C$37,AS50&lt;0),1,0)</x:f>
        <x:v>1</x:v>
      </x:c>
      <x:c r="AT51" s="10" t="n">
        <x:f>IF(AND(AT$28&gt;'Cover'!$C$37,AT50&lt;0),1,0)</x:f>
        <x:v>1</x:v>
      </x:c>
      <x:c r="AU51" s="10" t="n">
        <x:f>IF(AND(AU$28&gt;'Cover'!$C$37,AU50&lt;0),1,0)</x:f>
        <x:v>1</x:v>
      </x:c>
      <x:c r="AV51" s="10" t="n">
        <x:f>IF(AND(AV$28&gt;'Cover'!$C$37,AV50&lt;0),1,0)</x:f>
        <x:v>1</x:v>
      </x:c>
      <x:c r="AW51" s="10" t="n">
        <x:f>IF(AND(AW$28&gt;'Cover'!$C$37,AW50&lt;0),1,0)</x:f>
        <x:v>1</x:v>
      </x:c>
      <x:c r="AX51" s="10" t="n">
        <x:f>IF(AND(AX$28&gt;'Cover'!$C$37,AX50&lt;0),1,0)</x:f>
        <x:v>1</x:v>
      </x:c>
      <x:c r="AY51" s="10" t="n">
        <x:f>IF(AND(AY$28&gt;'Cover'!$C$37,AY50&lt;0),1,0)</x:f>
        <x:v>1</x:v>
      </x:c>
      <x:c r="AZ51" s="10" t="n">
        <x:f>IF(AND(AZ$28&gt;'Cover'!$C$37,AZ50&lt;0),1,0)</x:f>
        <x:v>1</x:v>
      </x:c>
      <x:c r="BA51" s="10" t="n">
        <x:f>IF(AND(BA$28&gt;'Cover'!$C$37,BA50&lt;0),1,0)</x:f>
        <x:v>1</x:v>
      </x:c>
      <x:c r="BB51" s="10" t="n">
        <x:f>IF(AND(BB$28&gt;'Cover'!$C$37,BB50&lt;0),1,0)</x:f>
        <x:v>1</x:v>
      </x:c>
      <x:c r="BC51" s="10" t="n">
        <x:f>IF(AND(BC$28&gt;'Cover'!$C$37,BC50&lt;0),1,0)</x:f>
        <x:v>1</x:v>
      </x:c>
      <x:c r="BD51" s="10" t="n">
        <x:f>IF(AND(BD$28&gt;'Cover'!$C$37,BD50&lt;0),1,0)</x:f>
        <x:v>1</x:v>
      </x:c>
      <x:c r="BE51" s="10" t="n">
        <x:f>IF(AND(BE$28&gt;'Cover'!$C$37,BE50&lt;0),1,0)</x:f>
        <x:v>1</x:v>
      </x:c>
      <x:c r="BF51" s="10" t="n">
        <x:f>IF(AND(BF$28&gt;'Cover'!$C$37,BF50&lt;0),1,0)</x:f>
        <x:v>1</x:v>
      </x:c>
      <x:c r="BG51" s="10" t="n">
        <x:f>IF(AND(BG$28&gt;'Cover'!$C$37,BG50&lt;0),1,0)</x:f>
        <x:v>1</x:v>
      </x:c>
      <x:c r="BH51" s="10" t="n">
        <x:f>IF(AND(BH$28&gt;'Cover'!$C$37,BH50&lt;0),1,0)</x:f>
        <x:v>1</x:v>
      </x:c>
      <x:c r="BI51" s="10" t="n">
        <x:f>IF(AND(BI$28&gt;'Cover'!$C$37,BI50&lt;0),1,0)</x:f>
        <x:v>1</x:v>
      </x:c>
      <x:c r="BJ51" s="10" t="n">
        <x:f>IF(AND(BJ$28&gt;'Cover'!$C$37,BJ50&lt;0),1,0)</x:f>
        <x:v>1</x:v>
      </x:c>
      <x:c r="BK51" s="10" t="n">
        <x:f>IF(AND(BK$28&gt;'Cover'!$C$37,BK50&lt;0),1,0)</x:f>
        <x:v>1</x:v>
      </x:c>
      <x:c r="BL51" s="10" t="n">
        <x:f>IF(AND(BL$28&gt;'Cover'!$C$37,BL50&lt;0),1,0)</x:f>
        <x:v>1</x:v>
      </x:c>
      <x:c r="BM51" s="10" t="n">
        <x:f>IF(AND(BM$28&gt;'Cover'!$C$37,BM50&lt;0),1,0)</x:f>
        <x:v>1</x:v>
      </x:c>
      <x:c r="BN51" s="10" t="n">
        <x:f>IF(AND(BN$28&gt;'Cover'!$C$37,BN50&lt;0),1,0)</x:f>
        <x:v>1</x:v>
      </x:c>
      <x:c r="BO51" s="10" t="n">
        <x:f>IF(AND(BO$28&gt;'Cover'!$C$37,BO50&lt;0),1,0)</x:f>
        <x:v>1</x:v>
      </x:c>
    </x:row>
  </x:sheetData>
  <x:mergeCells>
    <x:mergeCell ref="A7:F8"/>
  </x:mergeCells>
  <x:dataValidations count="9">
    <x:dataValidation type="decimal" operator="between" sqref="B11">
      <x:formula1>0</x:formula1>
      <x:formula2>100000000</x:formula2>
    </x:dataValidation>
    <x:dataValidation type="decimal" operator="between" sqref="C11">
      <x:formula1>0</x:formula1>
      <x:formula2>100000000</x:formula2>
    </x:dataValidation>
    <x:dataValidation type="whole" operator="between" sqref="D11">
      <x:formula1>7</x:formula1>
      <x:formula2>60</x:formula2>
    </x:dataValidation>
    <x:dataValidation type="decimal" operator="between" sqref="B12">
      <x:formula1>0</x:formula1>
      <x:formula2>100000000</x:formula2>
    </x:dataValidation>
    <x:dataValidation type="decimal" operator="between" sqref="C12">
      <x:formula1>0</x:formula1>
      <x:formula2>100000000</x:formula2>
    </x:dataValidation>
    <x:dataValidation type="whole" operator="between" sqref="D12">
      <x:formula1>7</x:formula1>
      <x:formula2>60</x:formula2>
    </x:dataValidation>
    <x:dataValidation type="decimal" operator="between" sqref="B13">
      <x:formula1>0</x:formula1>
      <x:formula2>100000000</x:formula2>
    </x:dataValidation>
    <x:dataValidation type="decimal" operator="between" sqref="C13">
      <x:formula1>0</x:formula1>
      <x:formula2>100000000</x:formula2>
    </x:dataValidation>
    <x:dataValidation type="whole" operator="between" sqref="D13">
      <x:formula1>7</x:formula1>
      <x:formula2>60</x:formula2>
    </x:dataValidation>
  </x:dataValidations>
  <x:pageMargins left="0.7" right="0.7" top="0.75" bottom="0.75" header="0.3" footer="0.3"/>
  <x:tableParts count="1">
    <x:tablePart xmlns:r="http://schemas.openxmlformats.org/officeDocument/2006/relationships" r:id="R0c8eea1dae224bdf"/>
  </x:tableParts>
</x:worksheet>
</file>

<file path=xl/worksheets/sheet7.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42" hidden="0" customWidth="1"/>
    <x:col min="2" max="2" width="35" hidden="0" customWidth="1"/>
    <x:col min="3" max="3" width="25" hidden="0" customWidth="1"/>
    <x:col min="4" max="4" width="22" hidden="0" customWidth="1"/>
    <x:col min="5" max="5" width="22" hidden="0" customWidth="1"/>
  </x:cols>
  <x:sheetData>
    <x:row r="1" ht="25" customHeight="1">
      <x:c r="A1" s="17" t="str">
        <x:v>D03 logical accounts</x:v>
      </x:c>
      <x:c r="B1" s="2"/>
      <x:c r="C1" s="2"/>
      <x:c r="D1" s="2"/>
      <x:c r="E1" s="2"/>
    </x:row>
    <x:row r="2" ht="25" customHeight="1">
      <x:c r="A2" s="16" t="str">
        <x:v>Mirovest GmbH — fictional</x:v>
      </x:c>
      <x:c r="B2" s="2"/>
      <x:c r="C2" s="2"/>
      <x:c r="D2" s="2"/>
      <x:c r="E2" s="2"/>
    </x:row>
    <x:row r="3" ht="25" customHeight="1">
      <x:c r="A3" s="3" t="str">
        <x:v>Selected case</x:v>
      </x:c>
      <x:c r="B3" s="10" t="str">
        <x:f>'Cover'!C29</x:f>
        <x:v>Base</x:v>
      </x:c>
      <x:c r="C3" s="2"/>
      <x:c r="D3" s="2"/>
      <x:c r="E3" s="2"/>
    </x:row>
    <x:row r="4" ht="25" customHeight="1">
      <x:c r="A4" s="16" t="str">
        <x:v>EUR. Actual January–June 2027; source versions remain separate.</x:v>
      </x:c>
      <x:c r="B4" s="2"/>
      <x:c r="C4" s="2"/>
      <x:c r="D4" s="2"/>
      <x:c r="E4" s="2"/>
    </x:row>
    <x:row r="5" ht="25" customHeight="1">
      <x:c r="A5" s="16" t="str">
        <x:v>Release CR02-2026-10-13-v1 · Release bundle / local user copy</x:v>
      </x:c>
      <x:c r="B5" s="2"/>
      <x:c r="C5" s="2"/>
      <x:c r="D5" s="2"/>
      <x:c r="E5" s="2"/>
    </x:row>
    <x:row r="6" ht="25" customHeight="1">
      <x:c r="A6" s="2"/>
      <x:c r="B6" s="2"/>
      <x:c r="C6" s="2"/>
      <x:c r="D6" s="2"/>
      <x:c r="E6" s="2"/>
    </x:row>
    <x:row r="7" ht="32" customHeight="1">
      <x:c r="A7" s="3" t="str">
        <x:v>Source: the D03 chart of accounts and the reconciled actual account register. Cost includes signed P&amp;L expenses and tax reversals.</x:v>
      </x:c>
      <x:c r="B7" s="2"/>
      <x:c r="C7" s="2"/>
      <x:c r="D7" s="2"/>
      <x:c r="E7" s="2"/>
    </x:row>
    <x:row r="8" ht="25" customHeight="1">
      <x:c r="A8" s="2"/>
      <x:c r="B8" s="2"/>
      <x:c r="C8" s="2"/>
      <x:c r="D8" s="2"/>
      <x:c r="E8" s="2"/>
    </x:row>
    <x:row r="9" ht="25" customHeight="1">
      <x:c r="A9" s="2"/>
      <x:c r="B9" s="2"/>
      <x:c r="C9" s="2"/>
      <x:c r="D9" s="2"/>
      <x:c r="E9" s="2"/>
    </x:row>
    <x:row r="10" ht="38" customHeight="1">
      <x:c r="A10" s="15" t="str">
        <x:v>Account ID</x:v>
      </x:c>
      <x:c r="B10" s="15" t="str">
        <x:v>Name</x:v>
      </x:c>
      <x:c r="C10" s="15" t="str">
        <x:v>Nature</x:v>
      </x:c>
      <x:c r="D10" s="15" t="str">
        <x:v>Cost population</x:v>
      </x:c>
      <x:c r="E10" s="15" t="str">
        <x:v>Statement</x:v>
      </x:c>
    </x:row>
    <x:row r="11" ht="25" customHeight="1">
      <x:c r="A11" s="3" t="str">
        <x:v>GL.CASH</x:v>
      </x:c>
      <x:c r="B11" s="3" t="str">
        <x:v>Cash at bank</x:v>
      </x:c>
      <x:c r="C11" s="3" t="str">
        <x:v>cash</x:v>
      </x:c>
      <x:c r="D11" s="21" t="n">
        <x:v>0</x:v>
      </x:c>
      <x:c r="E11" s="3" t="str">
        <x:v>BS</x:v>
      </x:c>
    </x:row>
    <x:row r="12" ht="25" customHeight="1">
      <x:c r="A12" s="3" t="str">
        <x:v>GL.AR.STORE</x:v>
      </x:c>
      <x:c r="B12" s="3" t="str">
        <x:v>Receivables from app stores</x:v>
      </x:c>
      <x:c r="C12" s="3" t="str">
        <x:v>ar</x:v>
      </x:c>
      <x:c r="D12" s="21" t="n">
        <x:v>0</x:v>
      </x:c>
      <x:c r="E12" s="3" t="str">
        <x:v>BS</x:v>
      </x:c>
    </x:row>
    <x:row r="13" ht="25" customHeight="1">
      <x:c r="A13" s="3" t="str">
        <x:v>GL.AR.B2B</x:v>
      </x:c>
      <x:c r="B13" s="3" t="str">
        <x:v>Trade receivables, B2B clients</x:v>
      </x:c>
      <x:c r="C13" s="3" t="str">
        <x:v>ar</x:v>
      </x:c>
      <x:c r="D13" s="21" t="n">
        <x:v>0</x:v>
      </x:c>
      <x:c r="E13" s="3" t="str">
        <x:v>BS</x:v>
      </x:c>
    </x:row>
    <x:row r="14" ht="35" customHeight="1">
      <x:c r="A14" s="3" t="str">
        <x:v>GL.AR.AFF</x:v>
      </x:c>
      <x:c r="B14" s="3" t="str">
        <x:v>Affiliate commission receivables</x:v>
      </x:c>
      <x:c r="C14" s="3" t="str">
        <x:v>ar</x:v>
      </x:c>
      <x:c r="D14" s="21" t="n">
        <x:v>0</x:v>
      </x:c>
      <x:c r="E14" s="3" t="str">
        <x:v>BS</x:v>
      </x:c>
    </x:row>
    <x:row r="15" ht="25" customHeight="1">
      <x:c r="A15" s="3" t="str">
        <x:v>GL.VAT.DOM_ASSET</x:v>
      </x:c>
      <x:c r="B15" s="3" t="str">
        <x:v>Input VAT receivable, Germany</x:v>
      </x:c>
      <x:c r="C15" s="3" t="str">
        <x:v>tax_assets</x:v>
      </x:c>
      <x:c r="D15" s="21" t="n">
        <x:v>0</x:v>
      </x:c>
      <x:c r="E15" s="3" t="str">
        <x:v>BS</x:v>
      </x:c>
    </x:row>
    <x:row r="16" ht="25" customHeight="1">
      <x:c r="A16" s="3" t="str">
        <x:v>GL.TAX.K_ASSET</x:v>
      </x:c>
      <x:c r="B16" s="3" t="str">
        <x:v>Corporate income tax receivable</x:v>
      </x:c>
      <x:c r="C16" s="3" t="str">
        <x:v>tax_assets</x:v>
      </x:c>
      <x:c r="D16" s="21" t="n">
        <x:v>0</x:v>
      </x:c>
      <x:c r="E16" s="3" t="str">
        <x:v>BS</x:v>
      </x:c>
    </x:row>
    <x:row r="17" ht="25" customHeight="1">
      <x:c r="A17" s="3" t="str">
        <x:v>GL.TAX.S_ASSET</x:v>
      </x:c>
      <x:c r="B17" s="3" t="str">
        <x:v>Solidarity surcharge receivable</x:v>
      </x:c>
      <x:c r="C17" s="3" t="str">
        <x:v>tax_assets</x:v>
      </x:c>
      <x:c r="D17" s="21" t="n">
        <x:v>0</x:v>
      </x:c>
      <x:c r="E17" s="3" t="str">
        <x:v>BS</x:v>
      </x:c>
    </x:row>
    <x:row r="18" ht="25" customHeight="1">
      <x:c r="A18" s="3" t="str">
        <x:v>GL.TAX.G_ASSET</x:v>
      </x:c>
      <x:c r="B18" s="3" t="str">
        <x:v>Trade tax receivable</x:v>
      </x:c>
      <x:c r="C18" s="3" t="str">
        <x:v>tax_assets</x:v>
      </x:c>
      <x:c r="D18" s="21" t="n">
        <x:v>0</x:v>
      </x:c>
      <x:c r="E18" s="3" t="str">
        <x:v>BS</x:v>
      </x:c>
    </x:row>
    <x:row r="19" ht="25" customHeight="1">
      <x:c r="A19" s="3" t="str">
        <x:v>GL.ASSET.IT</x:v>
      </x:c>
      <x:c r="B19" s="3" t="str">
        <x:v>IT equipment</x:v>
      </x:c>
      <x:c r="C19" s="3" t="str">
        <x:v>asset_gross</x:v>
      </x:c>
      <x:c r="D19" s="21" t="n">
        <x:v>0</x:v>
      </x:c>
      <x:c r="E19" s="3" t="str">
        <x:v>BS</x:v>
      </x:c>
    </x:row>
    <x:row r="20" ht="25" customHeight="1">
      <x:c r="A20" s="3" t="str">
        <x:v>GL.ASSET.FITOUT</x:v>
      </x:c>
      <x:c r="B20" s="3" t="str">
        <x:v>Office fit-out</x:v>
      </x:c>
      <x:c r="C20" s="3" t="str">
        <x:v>asset_gross</x:v>
      </x:c>
      <x:c r="D20" s="21" t="n">
        <x:v>0</x:v>
      </x:c>
      <x:c r="E20" s="3" t="str">
        <x:v>BS</x:v>
      </x:c>
    </x:row>
    <x:row r="21" ht="35" customHeight="1">
      <x:c r="A21" s="3" t="str">
        <x:v>GL.ACCDEP.IT</x:v>
      </x:c>
      <x:c r="B21" s="3" t="str">
        <x:v>Accumulated depreciation, IT equipment</x:v>
      </x:c>
      <x:c r="C21" s="3" t="str">
        <x:v>acc_dep</x:v>
      </x:c>
      <x:c r="D21" s="21" t="n">
        <x:v>0</x:v>
      </x:c>
      <x:c r="E21" s="3" t="str">
        <x:v>BS</x:v>
      </x:c>
    </x:row>
    <x:row r="22" ht="35" customHeight="1">
      <x:c r="A22" s="3" t="str">
        <x:v>GL.ACCDEP.FITOUT</x:v>
      </x:c>
      <x:c r="B22" s="3" t="str">
        <x:v>Accumulated depreciation, office fit-out</x:v>
      </x:c>
      <x:c r="C22" s="3" t="str">
        <x:v>acc_dep</x:v>
      </x:c>
      <x:c r="D22" s="21" t="n">
        <x:v>0</x:v>
      </x:c>
      <x:c r="E22" s="3" t="str">
        <x:v>BS</x:v>
      </x:c>
    </x:row>
    <x:row r="23" ht="25" customHeight="1">
      <x:c r="A23" s="3" t="str">
        <x:v>GL.AP.SUPPLIER</x:v>
      </x:c>
      <x:c r="B23" s="3" t="str">
        <x:v>Trade payables, suppliers</x:v>
      </x:c>
      <x:c r="C23" s="3" t="str">
        <x:v>ap</x:v>
      </x:c>
      <x:c r="D23" s="21" t="n">
        <x:v>0</x:v>
      </x:c>
      <x:c r="E23" s="3" t="str">
        <x:v>BS</x:v>
      </x:c>
    </x:row>
    <x:row r="24" ht="35" customHeight="1">
      <x:c r="A24" s="3" t="str">
        <x:v>GL.AP.CAPEX</x:v>
      </x:c>
      <x:c r="B24" s="3" t="str">
        <x:v>Payables for capital expenditure</x:v>
      </x:c>
      <x:c r="C24" s="3" t="str">
        <x:v>ap</x:v>
      </x:c>
      <x:c r="D24" s="21" t="n">
        <x:v>0</x:v>
      </x:c>
      <x:c r="E24" s="3" t="str">
        <x:v>BS</x:v>
      </x:c>
    </x:row>
    <x:row r="25" ht="25" customHeight="1">
      <x:c r="A25" s="3" t="str">
        <x:v>GL.AP.TRADER</x:v>
      </x:c>
      <x:c r="B25" s="3" t="str">
        <x:v>Payables to lead traders</x:v>
      </x:c>
      <x:c r="C25" s="3" t="str">
        <x:v>ap</x:v>
      </x:c>
      <x:c r="D25" s="21" t="n">
        <x:v>0</x:v>
      </x:c>
      <x:c r="E25" s="3" t="str">
        <x:v>BS</x:v>
      </x:c>
    </x:row>
    <x:row r="26" ht="35" customHeight="1">
      <x:c r="A26" s="3" t="str">
        <x:v>GL.ACCRUED.ACCOUNTS</x:v>
      </x:c>
      <x:c r="B26" s="3" t="str">
        <x:v>Accrued costs of annual accounts and tax returns</x:v>
      </x:c>
      <x:c r="C26" s="3" t="str">
        <x:v>ap</x:v>
      </x:c>
      <x:c r="D26" s="21" t="n">
        <x:v>0</x:v>
      </x:c>
      <x:c r="E26" s="3" t="str">
        <x:v>BS</x:v>
      </x:c>
    </x:row>
    <x:row r="27" ht="35" customHeight="1">
      <x:c r="A27" s="3" t="str">
        <x:v>GL.CL.R1</x:v>
      </x:c>
      <x:c r="B27" s="3" t="str">
        <x:v>Contract liabilities, subscriptions</x:v>
      </x:c>
      <x:c r="C27" s="3" t="str">
        <x:v>cl</x:v>
      </x:c>
      <x:c r="D27" s="21" t="n">
        <x:v>0</x:v>
      </x:c>
      <x:c r="E27" s="3" t="str">
        <x:v>BS</x:v>
      </x:c>
    </x:row>
    <x:row r="28" ht="35" customHeight="1">
      <x:c r="A28" s="3" t="str">
        <x:v>GL.CL.R7</x:v>
      </x:c>
      <x:c r="B28" s="3" t="str">
        <x:v>Contract liabilities, B2B licences</x:v>
      </x:c>
      <x:c r="C28" s="3" t="str">
        <x:v>cl</x:v>
      </x:c>
      <x:c r="D28" s="21" t="n">
        <x:v>0</x:v>
      </x:c>
      <x:c r="E28" s="3" t="str">
        <x:v>BS</x:v>
      </x:c>
    </x:row>
    <x:row r="29" ht="25" customHeight="1">
      <x:c r="A29" s="3" t="str">
        <x:v>GL.VAT.DOM_LIAB</x:v>
      </x:c>
      <x:c r="B29" s="3" t="str">
        <x:v>VAT payable, Germany</x:v>
      </x:c>
      <x:c r="C29" s="3" t="str">
        <x:v>tax_liabilities</x:v>
      </x:c>
      <x:c r="D29" s="21" t="n">
        <x:v>0</x:v>
      </x:c>
      <x:c r="E29" s="3" t="str">
        <x:v>BS</x:v>
      </x:c>
    </x:row>
    <x:row r="30" ht="35" customHeight="1">
      <x:c r="A30" s="3" t="str">
        <x:v>GL.VAT.OSS</x:v>
      </x:c>
      <x:c r="B30" s="3" t="str">
        <x:v>VAT payable under the One-Stop Shop (Austria)</x:v>
      </x:c>
      <x:c r="C30" s="3" t="str">
        <x:v>tax_liabilities</x:v>
      </x:c>
      <x:c r="D30" s="21" t="n">
        <x:v>0</x:v>
      </x:c>
      <x:c r="E30" s="3" t="str">
        <x:v>BS</x:v>
      </x:c>
    </x:row>
    <x:row r="31" ht="25" customHeight="1">
      <x:c r="A31" s="3" t="str">
        <x:v>GL.TAX.K_LIAB</x:v>
      </x:c>
      <x:c r="B31" s="3" t="str">
        <x:v>Corporate income tax payable</x:v>
      </x:c>
      <x:c r="C31" s="3" t="str">
        <x:v>tax_liabilities</x:v>
      </x:c>
      <x:c r="D31" s="21" t="n">
        <x:v>0</x:v>
      </x:c>
      <x:c r="E31" s="3" t="str">
        <x:v>BS</x:v>
      </x:c>
    </x:row>
    <x:row r="32" ht="25" customHeight="1">
      <x:c r="A32" s="3" t="str">
        <x:v>GL.TAX.S_LIAB</x:v>
      </x:c>
      <x:c r="B32" s="3" t="str">
        <x:v>Solidarity surcharge payable</x:v>
      </x:c>
      <x:c r="C32" s="3" t="str">
        <x:v>tax_liabilities</x:v>
      </x:c>
      <x:c r="D32" s="21" t="n">
        <x:v>0</x:v>
      </x:c>
      <x:c r="E32" s="3" t="str">
        <x:v>BS</x:v>
      </x:c>
    </x:row>
    <x:row r="33" ht="25" customHeight="1">
      <x:c r="A33" s="3" t="str">
        <x:v>GL.TAX.G_LIAB</x:v>
      </x:c>
      <x:c r="B33" s="3" t="str">
        <x:v>Trade tax payable</x:v>
      </x:c>
      <x:c r="C33" s="3" t="str">
        <x:v>tax_liabilities</x:v>
      </x:c>
      <x:c r="D33" s="21" t="n">
        <x:v>0</x:v>
      </x:c>
      <x:c r="E33" s="3" t="str">
        <x:v>BS</x:v>
      </x:c>
    </x:row>
    <x:row r="34" ht="25" customHeight="1">
      <x:c r="A34" s="3" t="str">
        <x:v>GL.NOTE.PRINCIPAL</x:v>
      </x:c>
      <x:c r="B34" s="3" t="str">
        <x:v>Convertible note, principal</x:v>
      </x:c>
      <x:c r="C34" s="3" t="str">
        <x:v>debt</x:v>
      </x:c>
      <x:c r="D34" s="21" t="n">
        <x:v>0</x:v>
      </x:c>
      <x:c r="E34" s="3" t="str">
        <x:v>BS</x:v>
      </x:c>
    </x:row>
    <x:row r="35" ht="35" customHeight="1">
      <x:c r="A35" s="3" t="str">
        <x:v>GL.NOTE.INTEREST</x:v>
      </x:c>
      <x:c r="B35" s="3" t="str">
        <x:v>Convertible note, accrued interest</x:v>
      </x:c>
      <x:c r="C35" s="3" t="str">
        <x:v>debt</x:v>
      </x:c>
      <x:c r="D35" s="21" t="n">
        <x:v>0</x:v>
      </x:c>
      <x:c r="E35" s="3" t="str">
        <x:v>BS</x:v>
      </x:c>
    </x:row>
    <x:row r="36" ht="25" customHeight="1">
      <x:c r="A36" s="3" t="str">
        <x:v>GL.EQUITY.CAPITAL</x:v>
      </x:c>
      <x:c r="B36" s="3" t="str">
        <x:v>Subscribed capital</x:v>
      </x:c>
      <x:c r="C36" s="3" t="str">
        <x:v>equity</x:v>
      </x:c>
      <x:c r="D36" s="21" t="n">
        <x:v>0</x:v>
      </x:c>
      <x:c r="E36" s="3" t="str">
        <x:v>BS</x:v>
      </x:c>
    </x:row>
    <x:row r="37" ht="25" customHeight="1">
      <x:c r="A37" s="3" t="str">
        <x:v>GL.EQUITY.RESERVE</x:v>
      </x:c>
      <x:c r="B37" s="3" t="str">
        <x:v>Capital reserve</x:v>
      </x:c>
      <x:c r="C37" s="3" t="str">
        <x:v>equity</x:v>
      </x:c>
      <x:c r="D37" s="21" t="n">
        <x:v>0</x:v>
      </x:c>
      <x:c r="E37" s="3" t="str">
        <x:v>BS</x:v>
      </x:c>
    </x:row>
    <x:row r="38" ht="25" customHeight="1">
      <x:c r="A38" s="3" t="str">
        <x:v>GL.EQUITY.RETAINED</x:v>
      </x:c>
      <x:c r="B38" s="3" t="str">
        <x:v>Retained earnings</x:v>
      </x:c>
      <x:c r="C38" s="3" t="str">
        <x:v>equity</x:v>
      </x:c>
      <x:c r="D38" s="21" t="n">
        <x:v>0</x:v>
      </x:c>
      <x:c r="E38" s="3" t="str">
        <x:v>BS</x:v>
      </x:c>
    </x:row>
    <x:row r="39" ht="25" customHeight="1">
      <x:c r="A39" s="3" t="str">
        <x:v>GL.REV.R1</x:v>
      </x:c>
      <x:c r="B39" s="3" t="str">
        <x:v>Revenue: subscriptions</x:v>
      </x:c>
      <x:c r="C39" s="3" t="str">
        <x:v>revenue</x:v>
      </x:c>
      <x:c r="D39" s="21" t="n">
        <x:v>0</x:v>
      </x:c>
      <x:c r="E39" s="3" t="str">
        <x:v>PNL</x:v>
      </x:c>
    </x:row>
    <x:row r="40" ht="25" customHeight="1">
      <x:c r="A40" s="3" t="str">
        <x:v>GL.REV.R2</x:v>
      </x:c>
      <x:c r="B40" s="3" t="str">
        <x:v>Revenue: copy-trading fees</x:v>
      </x:c>
      <x:c r="C40" s="3" t="str">
        <x:v>revenue</x:v>
      </x:c>
      <x:c r="D40" s="21" t="n">
        <x:v>0</x:v>
      </x:c>
      <x:c r="E40" s="3" t="str">
        <x:v>PNL</x:v>
      </x:c>
    </x:row>
    <x:row r="41" ht="35" customHeight="1">
      <x:c r="A41" s="3" t="str">
        <x:v>GL.REV.R3</x:v>
      </x:c>
      <x:c r="B41" s="3" t="str">
        <x:v>Revenue: exchange affiliate commissions</x:v>
      </x:c>
      <x:c r="C41" s="3" t="str">
        <x:v>revenue</x:v>
      </x:c>
      <x:c r="D41" s="21" t="n">
        <x:v>0</x:v>
      </x:c>
      <x:c r="E41" s="3" t="str">
        <x:v>PNL</x:v>
      </x:c>
    </x:row>
    <x:row r="42" ht="25" customHeight="1">
      <x:c r="A42" s="3" t="str">
        <x:v>GL.REV.R7_SEATS</x:v>
      </x:c>
      <x:c r="B42" s="3" t="str">
        <x:v>Revenue: B2B licence seats</x:v>
      </x:c>
      <x:c r="C42" s="3" t="str">
        <x:v>revenue</x:v>
      </x:c>
      <x:c r="D42" s="21" t="n">
        <x:v>0</x:v>
      </x:c>
      <x:c r="E42" s="3" t="str">
        <x:v>PNL</x:v>
      </x:c>
    </x:row>
    <x:row r="43" ht="25" customHeight="1">
      <x:c r="A43" s="3" t="str">
        <x:v>GL.REV.R7_ONBOARD</x:v>
      </x:c>
      <x:c r="B43" s="3" t="str">
        <x:v>Revenue: B2B onboarding fees</x:v>
      </x:c>
      <x:c r="C43" s="3" t="str">
        <x:v>revenue</x:v>
      </x:c>
      <x:c r="D43" s="21" t="n">
        <x:v>0</x:v>
      </x:c>
      <x:c r="E43" s="3" t="str">
        <x:v>PNL</x:v>
      </x:c>
    </x:row>
    <x:row r="44" ht="35" customHeight="1">
      <x:c r="A44" s="3" t="str">
        <x:v>GL.FIN.NOTE_INTEREST</x:v>
      </x:c>
      <x:c r="B44" s="3" t="str">
        <x:v>Interest expense, convertible note</x:v>
      </x:c>
      <x:c r="C44" s="3" t="str">
        <x:v>note_interest</x:v>
      </x:c>
      <x:c r="D44" s="21" t="n">
        <x:v>1</x:v>
      </x:c>
      <x:c r="E44" s="3" t="str">
        <x:v>PNL</x:v>
      </x:c>
    </x:row>
    <x:row r="45" ht="25" customHeight="1">
      <x:c r="A45" s="3" t="str">
        <x:v>GL.FIN.DEP_INTEREST</x:v>
      </x:c>
      <x:c r="B45" s="3" t="str">
        <x:v>Interest income on deposits</x:v>
      </x:c>
      <x:c r="C45" s="3" t="str">
        <x:v>dep_interest</x:v>
      </x:c>
      <x:c r="D45" s="21" t="n">
        <x:v>0</x:v>
      </x:c>
      <x:c r="E45" s="3" t="str">
        <x:v>PNL</x:v>
      </x:c>
    </x:row>
    <x:row r="46" ht="25" customHeight="1">
      <x:c r="A46" s="3" t="str">
        <x:v>GL.TAX.KST</x:v>
      </x:c>
      <x:c r="B46" s="3" t="str">
        <x:v>Corporate income tax (KSt)</x:v>
      </x:c>
      <x:c r="C46" s="3" t="str">
        <x:v>tax</x:v>
      </x:c>
      <x:c r="D46" s="21" t="n">
        <x:v>1</x:v>
      </x:c>
      <x:c r="E46" s="3" t="str">
        <x:v>PNL</x:v>
      </x:c>
    </x:row>
    <x:row r="47" ht="25" customHeight="1">
      <x:c r="A47" s="3" t="str">
        <x:v>GL.TAX.SOLI</x:v>
      </x:c>
      <x:c r="B47" s="3" t="str">
        <x:v>Solidarity surcharge</x:v>
      </x:c>
      <x:c r="C47" s="3" t="str">
        <x:v>tax</x:v>
      </x:c>
      <x:c r="D47" s="21" t="n">
        <x:v>1</x:v>
      </x:c>
      <x:c r="E47" s="3" t="str">
        <x:v>PNL</x:v>
      </x:c>
    </x:row>
    <x:row r="48" ht="25" customHeight="1">
      <x:c r="A48" s="3" t="str">
        <x:v>GL.TAX.GEWST</x:v>
      </x:c>
      <x:c r="B48" s="3" t="str">
        <x:v>Trade tax (GewSt)</x:v>
      </x:c>
      <x:c r="C48" s="3" t="str">
        <x:v>tax</x:v>
      </x:c>
      <x:c r="D48" s="21" t="n">
        <x:v>1</x:v>
      </x:c>
      <x:c r="E48" s="3" t="str">
        <x:v>PNL</x:v>
      </x:c>
    </x:row>
    <x:row r="49" ht="25" customHeight="1">
      <x:c r="A49" s="3" t="str">
        <x:v>GL.OPEX.OPX.DESK</x:v>
      </x:c>
      <x:c r="B49" s="3" t="str">
        <x:v>Coworking desks</x:v>
      </x:c>
      <x:c r="C49" s="3" t="str">
        <x:v>operating_expense</x:v>
      </x:c>
      <x:c r="D49" s="21" t="n">
        <x:v>1</x:v>
      </x:c>
      <x:c r="E49" s="3" t="str">
        <x:v>PNL</x:v>
      </x:c>
    </x:row>
    <x:row r="50" ht="25" customHeight="1">
      <x:c r="A50" s="3" t="str">
        <x:v>GL.OPEX.OPX.OFFICE</x:v>
      </x:c>
      <x:c r="B50" s="3" t="str">
        <x:v>Office rent</x:v>
      </x:c>
      <x:c r="C50" s="3" t="str">
        <x:v>operating_expense</x:v>
      </x:c>
      <x:c r="D50" s="21" t="n">
        <x:v>1</x:v>
      </x:c>
      <x:c r="E50" s="3" t="str">
        <x:v>PNL</x:v>
      </x:c>
    </x:row>
    <x:row r="51" ht="25" customHeight="1">
      <x:c r="A51" s="3" t="str">
        <x:v>GL.OPEX.OPX.BRAND</x:v>
      </x:c>
      <x:c r="B51" s="3" t="str">
        <x:v>Brand and public relations</x:v>
      </x:c>
      <x:c r="C51" s="3" t="str">
        <x:v>operating_expense</x:v>
      </x:c>
      <x:c r="D51" s="21" t="n">
        <x:v>1</x:v>
      </x:c>
      <x:c r="E51" s="3" t="str">
        <x:v>PNL</x:v>
      </x:c>
    </x:row>
    <x:row r="52" ht="25" customHeight="1">
      <x:c r="A52" s="3" t="str">
        <x:v>GL.OPEX.OPX.CONTEST</x:v>
      </x:c>
      <x:c r="B52" s="3" t="str">
        <x:v>Lead-trader contests</x:v>
      </x:c>
      <x:c r="C52" s="3" t="str">
        <x:v>operating_expense</x:v>
      </x:c>
      <x:c r="D52" s="21" t="n">
        <x:v>1</x:v>
      </x:c>
      <x:c r="E52" s="3" t="str">
        <x:v>PNL</x:v>
      </x:c>
    </x:row>
    <x:row r="53" ht="25" customHeight="1">
      <x:c r="A53" s="3" t="str">
        <x:v>GL.OPEX.OPX.REFERRAL</x:v>
      </x:c>
      <x:c r="B53" s="3" t="str">
        <x:v>Referral bonuses</x:v>
      </x:c>
      <x:c r="C53" s="3" t="str">
        <x:v>operating_expense</x:v>
      </x:c>
      <x:c r="D53" s="21" t="n">
        <x:v>1</x:v>
      </x:c>
      <x:c r="E53" s="3" t="str">
        <x:v>PNL</x:v>
      </x:c>
    </x:row>
    <x:row r="54" ht="35" customHeight="1">
      <x:c r="A54" s="3" t="str">
        <x:v>GL.OPEX.OPX.BOOKKEEP</x:v>
      </x:c>
      <x:c r="B54" s="3" t="str">
        <x:v>Bookkeeping and fractional finance and HR services</x:v>
      </x:c>
      <x:c r="C54" s="3" t="str">
        <x:v>operating_expense</x:v>
      </x:c>
      <x:c r="D54" s="21" t="n">
        <x:v>1</x:v>
      </x:c>
      <x:c r="E54" s="3" t="str">
        <x:v>PNL</x:v>
      </x:c>
    </x:row>
    <x:row r="55" ht="25" customHeight="1">
      <x:c r="A55" s="3" t="str">
        <x:v>GL.OPEX.OPX.PAYROLL</x:v>
      </x:c>
      <x:c r="B55" s="3" t="str">
        <x:v>Payroll service</x:v>
      </x:c>
      <x:c r="C55" s="3" t="str">
        <x:v>operating_expense</x:v>
      </x:c>
      <x:c r="D55" s="21" t="n">
        <x:v>1</x:v>
      </x:c>
      <x:c r="E55" s="3" t="str">
        <x:v>PNL</x:v>
      </x:c>
    </x:row>
    <x:row r="56" ht="25" customHeight="1">
      <x:c r="A56" s="3" t="str">
        <x:v>GL.OPEX.OPX.ACCOUNTS</x:v>
      </x:c>
      <x:c r="B56" s="3" t="str">
        <x:v>Annual accounts and tax returns</x:v>
      </x:c>
      <x:c r="C56" s="3" t="str">
        <x:v>operating_expense</x:v>
      </x:c>
      <x:c r="D56" s="21" t="n">
        <x:v>1</x:v>
      </x:c>
      <x:c r="E56" s="3" t="str">
        <x:v>PNL</x:v>
      </x:c>
    </x:row>
    <x:row r="57" ht="35" customHeight="1">
      <x:c r="A57" s="3" t="str">
        <x:v>GL.OPEX.OPX.FOUNDING.REGISTER</x:v>
      </x:c>
      <x:c r="B57" s="3" t="str">
        <x:v>Founding: commercial register fee</x:v>
      </x:c>
      <x:c r="C57" s="3" t="str">
        <x:v>operating_expense</x:v>
      </x:c>
      <x:c r="D57" s="21" t="n">
        <x:v>1</x:v>
      </x:c>
      <x:c r="E57" s="3" t="str">
        <x:v>PNL</x:v>
      </x:c>
    </x:row>
    <x:row r="58" ht="25" customHeight="1">
      <x:c r="A58" s="3" t="str">
        <x:v>GL.OPEX.OPX.FOUNDING.NOTARY</x:v>
      </x:c>
      <x:c r="B58" s="3" t="str">
        <x:v>Founding: notary</x:v>
      </x:c>
      <x:c r="C58" s="3" t="str">
        <x:v>operating_expense</x:v>
      </x:c>
      <x:c r="D58" s="21" t="n">
        <x:v>1</x:v>
      </x:c>
      <x:c r="E58" s="3" t="str">
        <x:v>PNL</x:v>
      </x:c>
    </x:row>
    <x:row r="59" ht="35" customHeight="1">
      <x:c r="A59" s="3" t="str">
        <x:v>GL.OPEX.OPX.IHK</x:v>
      </x:c>
      <x:c r="B59" s="3" t="str">
        <x:v>Chamber of commerce (IHK), filings and register</x:v>
      </x:c>
      <x:c r="C59" s="3" t="str">
        <x:v>operating_expense</x:v>
      </x:c>
      <x:c r="D59" s="21" t="n">
        <x:v>1</x:v>
      </x:c>
      <x:c r="E59" s="3" t="str">
        <x:v>PNL</x:v>
      </x:c>
    </x:row>
    <x:row r="60" ht="25" customHeight="1">
      <x:c r="A60" s="3" t="str">
        <x:v>GL.OPEX.OPX.INS_PRE</x:v>
      </x:c>
      <x:c r="B60" s="3" t="str">
        <x:v>Insurance before the licence</x:v>
      </x:c>
      <x:c r="C60" s="3" t="str">
        <x:v>operating_expense</x:v>
      </x:c>
      <x:c r="D60" s="21" t="n">
        <x:v>1</x:v>
      </x:c>
      <x:c r="E60" s="3" t="str">
        <x:v>PNL</x:v>
      </x:c>
    </x:row>
    <x:row r="61" ht="35" customHeight="1">
      <x:c r="A61" s="3" t="str">
        <x:v>GL.OPEX.OPX.ROUND_COSTS.SEED</x:v>
      </x:c>
      <x:c r="B61" s="3" t="str">
        <x:v>Seed round legal and notary costs</x:v>
      </x:c>
      <x:c r="C61" s="3" t="str">
        <x:v>operating_expense</x:v>
      </x:c>
      <x:c r="D61" s="21" t="n">
        <x:v>1</x:v>
      </x:c>
      <x:c r="E61" s="3" t="str">
        <x:v>PNL</x:v>
      </x:c>
    </x:row>
    <x:row r="62" ht="25" customHeight="1">
      <x:c r="A62" s="3" t="str">
        <x:v>GL.OPEX.OPX.ROUND_COSTS.A</x:v>
      </x:c>
      <x:c r="B62" s="3" t="str">
        <x:v>Series A legal and notary costs</x:v>
      </x:c>
      <x:c r="C62" s="3" t="str">
        <x:v>operating_expense</x:v>
      </x:c>
      <x:c r="D62" s="21" t="n">
        <x:v>1</x:v>
      </x:c>
      <x:c r="E62" s="3" t="str">
        <x:v>PNL</x:v>
      </x:c>
    </x:row>
    <x:row r="63" ht="35" customHeight="1">
      <x:c r="A63" s="3" t="str">
        <x:v>GL.OPEX.OPX.MISC</x:v>
      </x:c>
      <x:c r="B63" s="3" t="str">
        <x:v>Travel, bank and miscellaneous costs</x:v>
      </x:c>
      <x:c r="C63" s="3" t="str">
        <x:v>operating_expense</x:v>
      </x:c>
      <x:c r="D63" s="21" t="n">
        <x:v>1</x:v>
      </x:c>
      <x:c r="E63" s="3" t="str">
        <x:v>PNL</x:v>
      </x:c>
    </x:row>
    <x:row r="64" ht="35" customHeight="1">
      <x:c r="A64" s="3" t="str">
        <x:v>GL.OPEX.OPX.CONTINGENCY</x:v>
      </x:c>
      <x:c r="B64" s="3" t="str">
        <x:v>Contingency (5% of the eligible Opex base)</x:v>
      </x:c>
      <x:c r="C64" s="3" t="str">
        <x:v>operating_expense</x:v>
      </x:c>
      <x:c r="D64" s="21" t="n">
        <x:v>1</x:v>
      </x:c>
      <x:c r="E64" s="3" t="str">
        <x:v>PNL</x:v>
      </x:c>
    </x:row>
    <x:row r="65" ht="25" customHeight="1">
      <x:c r="A65" s="3" t="str">
        <x:v>GL.OPEX.ACQ.SPEND</x:v>
      </x:c>
      <x:c r="B65" s="3" t="str">
        <x:v>Performance marketing</x:v>
      </x:c>
      <x:c r="C65" s="3" t="str">
        <x:v>operating_expense</x:v>
      </x:c>
      <x:c r="D65" s="21" t="n">
        <x:v>1</x:v>
      </x:c>
      <x:c r="E65" s="3" t="str">
        <x:v>PNL</x:v>
      </x:c>
    </x:row>
    <x:row r="66" ht="25" customHeight="1">
      <x:c r="A66" s="3" t="str">
        <x:v>GL.OPEX.PPL.SW</x:v>
      </x:c>
      <x:c r="B66" s="3" t="str">
        <x:v>Employee software and AI tools</x:v>
      </x:c>
      <x:c r="C66" s="3" t="str">
        <x:v>operating_expense</x:v>
      </x:c>
      <x:c r="D66" s="21" t="n">
        <x:v>1</x:v>
      </x:c>
      <x:c r="E66" s="3" t="str">
        <x:v>PNL</x:v>
      </x:c>
    </x:row>
    <x:row r="67" ht="25" customHeight="1">
      <x:c r="A67" s="3" t="str">
        <x:v>GL.OPEX.PPL.RECRUIT</x:v>
      </x:c>
      <x:c r="B67" s="3" t="str">
        <x:v>Recruiting costs</x:v>
      </x:c>
      <x:c r="C67" s="3" t="str">
        <x:v>operating_expense</x:v>
      </x:c>
      <x:c r="D67" s="21" t="n">
        <x:v>1</x:v>
      </x:c>
      <x:c r="E67" s="3" t="str">
        <x:v>PNL</x:v>
      </x:c>
    </x:row>
    <x:row r="68" ht="25" customHeight="1">
      <x:c r="A68" s="3" t="str">
        <x:v>GL.COGS.PROCESSOR</x:v>
      </x:c>
      <x:c r="B68" s="3" t="str">
        <x:v>Card processing fees (web)</x:v>
      </x:c>
      <x:c r="C68" s="3" t="str">
        <x:v>cost_of_revenue</x:v>
      </x:c>
      <x:c r="D68" s="21" t="n">
        <x:v>1</x:v>
      </x:c>
      <x:c r="E68" s="3" t="str">
        <x:v>PNL</x:v>
      </x:c>
    </x:row>
    <x:row r="69" ht="25" customHeight="1">
      <x:c r="A69" s="3" t="str">
        <x:v>GL.COGS.BILLING</x:v>
      </x:c>
      <x:c r="B69" s="3" t="str">
        <x:v>Subscription billing fees (web)</x:v>
      </x:c>
      <x:c r="C69" s="3" t="str">
        <x:v>cost_of_revenue</x:v>
      </x:c>
      <x:c r="D69" s="21" t="n">
        <x:v>1</x:v>
      </x:c>
      <x:c r="E69" s="3" t="str">
        <x:v>PNL</x:v>
      </x:c>
    </x:row>
    <x:row r="70" ht="35" customHeight="1">
      <x:c r="A70" s="3" t="str">
        <x:v>GL.COGS.STORE</x:v>
      </x:c>
      <x:c r="B70" s="3" t="str">
        <x:v>App-store commission on subscriptions</x:v>
      </x:c>
      <x:c r="C70" s="3" t="str">
        <x:v>cost_of_revenue</x:v>
      </x:c>
      <x:c r="D70" s="21" t="n">
        <x:v>1</x:v>
      </x:c>
      <x:c r="E70" s="3" t="str">
        <x:v>PNL</x:v>
      </x:c>
    </x:row>
    <x:row r="71" ht="25" customHeight="1">
      <x:c r="A71" s="3" t="str">
        <x:v>GL.COGS.TRADER</x:v>
      </x:c>
      <x:c r="B71" s="3" t="str">
        <x:v>Lead-trader share of copy fees</x:v>
      </x:c>
      <x:c r="C71" s="3" t="str">
        <x:v>cost_of_revenue</x:v>
      </x:c>
      <x:c r="D71" s="21" t="n">
        <x:v>1</x:v>
      </x:c>
      <x:c r="E71" s="3" t="str">
        <x:v>PNL</x:v>
      </x:c>
    </x:row>
    <x:row r="72" ht="35" customHeight="1">
      <x:c r="A72" s="3" t="str">
        <x:v>GL.COGS.CONNECT</x:v>
      </x:c>
      <x:c r="B72" s="3" t="str">
        <x:v>Payout charges for lead-trader payments</x:v>
      </x:c>
      <x:c r="C72" s="3" t="str">
        <x:v>cost_of_revenue</x:v>
      </x:c>
      <x:c r="D72" s="21" t="n">
        <x:v>1</x:v>
      </x:c>
      <x:c r="E72" s="3" t="str">
        <x:v>PNL</x:v>
      </x:c>
    </x:row>
    <x:row r="73" ht="25" customHeight="1">
      <x:c r="A73" s="3" t="str">
        <x:v>GL.COGS.DISPUTE</x:v>
      </x:c>
      <x:c r="B73" s="3" t="str">
        <x:v>Card disputes (amount and fee)</x:v>
      </x:c>
      <x:c r="C73" s="3" t="str">
        <x:v>cost_of_revenue</x:v>
      </x:c>
      <x:c r="D73" s="21" t="n">
        <x:v>1</x:v>
      </x:c>
      <x:c r="E73" s="3" t="str">
        <x:v>PNL</x:v>
      </x:c>
    </x:row>
    <x:row r="74" ht="25" customHeight="1">
      <x:c r="A74" s="3" t="str">
        <x:v>GL.COGS.FRAUD</x:v>
      </x:c>
      <x:c r="B74" s="3" t="str">
        <x:v>Card fraud losses (web)</x:v>
      </x:c>
      <x:c r="C74" s="3" t="str">
        <x:v>cost_of_revenue</x:v>
      </x:c>
      <x:c r="D74" s="21" t="n">
        <x:v>1</x:v>
      </x:c>
      <x:c r="E74" s="3" t="str">
        <x:v>PNL</x:v>
      </x:c>
    </x:row>
    <x:row r="75" ht="35" customHeight="1">
      <x:c r="A75" s="3" t="str">
        <x:v>GL.COGS.KYC_VARIABLE</x:v>
      </x:c>
      <x:c r="B75" s="3" t="str">
        <x:v>Identity checks (KYC), per verification</x:v>
      </x:c>
      <x:c r="C75" s="3" t="str">
        <x:v>cost_of_revenue</x:v>
      </x:c>
      <x:c r="D75" s="21" t="n">
        <x:v>1</x:v>
      </x:c>
      <x:c r="E75" s="3" t="str">
        <x:v>PNL</x:v>
      </x:c>
    </x:row>
    <x:row r="76" ht="35" customHeight="1">
      <x:c r="A76" s="3" t="str">
        <x:v>GL.COGS.KYC_MINIMUM</x:v>
      </x:c>
      <x:c r="B76" s="3" t="str">
        <x:v>Identity checks (KYC), minimum-fee top-up</x:v>
      </x:c>
      <x:c r="C76" s="3" t="str">
        <x:v>cost_of_revenue</x:v>
      </x:c>
      <x:c r="D76" s="21" t="n">
        <x:v>1</x:v>
      </x:c>
      <x:c r="E76" s="3" t="str">
        <x:v>PNL</x:v>
      </x:c>
    </x:row>
    <x:row r="77" ht="25" customHeight="1">
      <x:c r="A77" s="3" t="str">
        <x:v>GL.COGS.CLOUD_FIXED</x:v>
      </x:c>
      <x:c r="B77" s="3" t="str">
        <x:v>Cloud hosting, fixed</x:v>
      </x:c>
      <x:c r="C77" s="3" t="str">
        <x:v>cost_of_revenue</x:v>
      </x:c>
      <x:c r="D77" s="21" t="n">
        <x:v>1</x:v>
      </x:c>
      <x:c r="E77" s="3" t="str">
        <x:v>PNL</x:v>
      </x:c>
    </x:row>
    <x:row r="78" ht="25" customHeight="1">
      <x:c r="A78" s="3" t="str">
        <x:v>GL.COGS.CLOUD_VARIABLE</x:v>
      </x:c>
      <x:c r="B78" s="3" t="str">
        <x:v>Cloud hosting, usage-based</x:v>
      </x:c>
      <x:c r="C78" s="3" t="str">
        <x:v>cost_of_revenue</x:v>
      </x:c>
      <x:c r="D78" s="21" t="n">
        <x:v>1</x:v>
      </x:c>
      <x:c r="E78" s="3" t="str">
        <x:v>PNL</x:v>
      </x:c>
    </x:row>
    <x:row r="79" ht="25" customHeight="1">
      <x:c r="A79" s="3" t="str">
        <x:v>GL.COGS.MDATA</x:v>
      </x:c>
      <x:c r="B79" s="3" t="str">
        <x:v>Market data</x:v>
      </x:c>
      <x:c r="C79" s="3" t="str">
        <x:v>cost_of_revenue</x:v>
      </x:c>
      <x:c r="D79" s="21" t="n">
        <x:v>1</x:v>
      </x:c>
      <x:c r="E79" s="3" t="str">
        <x:v>PNL</x:v>
      </x:c>
    </x:row>
    <x:row r="80" ht="25" customHeight="1">
      <x:c r="A80" s="3" t="str">
        <x:v>GL.COGS.SUPPORT</x:v>
      </x:c>
      <x:c r="B80" s="3" t="str">
        <x:v>Outsourced first-line support</x:v>
      </x:c>
      <x:c r="C80" s="3" t="str">
        <x:v>cost_of_revenue</x:v>
      </x:c>
      <x:c r="D80" s="21" t="n">
        <x:v>1</x:v>
      </x:c>
      <x:c r="E80" s="3" t="str">
        <x:v>PNL</x:v>
      </x:c>
    </x:row>
    <x:row r="81" ht="35" customHeight="1">
      <x:c r="A81" s="3" t="str">
        <x:v>GL.OPEX.REG.LEGAL_APP</x:v>
      </x:c>
      <x:c r="B81" s="3" t="str">
        <x:v>Legal and regulatory advice for the licence application</x:v>
      </x:c>
      <x:c r="C81" s="3" t="str">
        <x:v>operating_expense</x:v>
      </x:c>
      <x:c r="D81" s="21" t="n">
        <x:v>1</x:v>
      </x:c>
      <x:c r="E81" s="3" t="str">
        <x:v>PNL</x:v>
      </x:c>
    </x:row>
    <x:row r="82" ht="25" customHeight="1">
      <x:c r="A82" s="3" t="str">
        <x:v>GL.OPEX.REG.BAFIN_FEE</x:v>
      </x:c>
      <x:c r="B82" s="3" t="str">
        <x:v>BaFin authorisation fee</x:v>
      </x:c>
      <x:c r="C82" s="3" t="str">
        <x:v>operating_expense</x:v>
      </x:c>
      <x:c r="D82" s="21" t="n">
        <x:v>1</x:v>
      </x:c>
      <x:c r="E82" s="3" t="str">
        <x:v>PNL</x:v>
      </x:c>
    </x:row>
    <x:row r="83" ht="25" customHeight="1">
      <x:c r="A83" s="3" t="str">
        <x:v>GL.OPEX.REG.DORA_SETUP</x:v>
      </x:c>
      <x:c r="B83" s="3" t="str">
        <x:v>DORA framework set-up</x:v>
      </x:c>
      <x:c r="C83" s="3" t="str">
        <x:v>operating_expense</x:v>
      </x:c>
      <x:c r="D83" s="21" t="n">
        <x:v>1</x:v>
      </x:c>
      <x:c r="E83" s="3" t="str">
        <x:v>PNL</x:v>
      </x:c>
    </x:row>
    <x:row r="84" ht="25" customHeight="1">
      <x:c r="A84" s="3" t="str">
        <x:v>GL.OPEX.REG.LEVY</x:v>
      </x:c>
      <x:c r="B84" s="3" t="str">
        <x:v>BaFin levy</x:v>
      </x:c>
      <x:c r="C84" s="3" t="str">
        <x:v>operating_expense</x:v>
      </x:c>
      <x:c r="D84" s="21" t="n">
        <x:v>1</x:v>
      </x:c>
      <x:c r="E84" s="3" t="str">
        <x:v>PNL</x:v>
      </x:c>
    </x:row>
    <x:row r="85" ht="25" customHeight="1">
      <x:c r="A85" s="3" t="str">
        <x:v>GL.OPEX.REG.AUDIT</x:v>
      </x:c>
      <x:c r="B85" s="3" t="str">
        <x:v>Statutory and regulatory audit</x:v>
      </x:c>
      <x:c r="C85" s="3" t="str">
        <x:v>operating_expense</x:v>
      </x:c>
      <x:c r="D85" s="21" t="n">
        <x:v>1</x:v>
      </x:c>
      <x:c r="E85" s="3" t="str">
        <x:v>PNL</x:v>
      </x:c>
    </x:row>
    <x:row r="86" ht="25" customHeight="1">
      <x:c r="A86" s="3" t="str">
        <x:v>GL.OPEX.REG.INT_AUDIT</x:v>
      </x:c>
      <x:c r="B86" s="3" t="str">
        <x:v>Outsourced internal audit</x:v>
      </x:c>
      <x:c r="C86" s="3" t="str">
        <x:v>operating_expense</x:v>
      </x:c>
      <x:c r="D86" s="21" t="n">
        <x:v>1</x:v>
      </x:c>
      <x:c r="E86" s="3" t="str">
        <x:v>PNL</x:v>
      </x:c>
    </x:row>
    <x:row r="87" ht="25" customHeight="1">
      <x:c r="A87" s="3" t="str">
        <x:v>GL.OPEX.REG.LEGAL_RUN</x:v>
      </x:c>
      <x:c r="B87" s="3" t="str">
        <x:v>Ongoing legal advice</x:v>
      </x:c>
      <x:c r="C87" s="3" t="str">
        <x:v>operating_expense</x:v>
      </x:c>
      <x:c r="D87" s="21" t="n">
        <x:v>1</x:v>
      </x:c>
      <x:c r="E87" s="3" t="str">
        <x:v>PNL</x:v>
      </x:c>
    </x:row>
    <x:row r="88" ht="35" customHeight="1">
      <x:c r="A88" s="3" t="str">
        <x:v>GL.OPEX.REG.DORA_TEST</x:v>
      </x:c>
      <x:c r="B88" s="3" t="str">
        <x:v>Penetration and resilience testing</x:v>
      </x:c>
      <x:c r="C88" s="3" t="str">
        <x:v>operating_expense</x:v>
      </x:c>
      <x:c r="D88" s="21" t="n">
        <x:v>1</x:v>
      </x:c>
      <x:c r="E88" s="3" t="str">
        <x:v>PNL</x:v>
      </x:c>
    </x:row>
    <x:row r="89" ht="25" customHeight="1">
      <x:c r="A89" s="3" t="str">
        <x:v>GL.OPEX.REG.SURVEIL</x:v>
      </x:c>
      <x:c r="B89" s="3" t="str">
        <x:v>Market-abuse surveillance tools</x:v>
      </x:c>
      <x:c r="C89" s="3" t="str">
        <x:v>operating_expense</x:v>
      </x:c>
      <x:c r="D89" s="21" t="n">
        <x:v>1</x:v>
      </x:c>
      <x:c r="E89" s="3" t="str">
        <x:v>PNL</x:v>
      </x:c>
    </x:row>
    <x:row r="90" ht="35" customHeight="1">
      <x:c r="A90" s="3" t="str">
        <x:v>GL.OPEX.REG.INSURANCE</x:v>
      </x:c>
      <x:c r="B90" s="3" t="str">
        <x:v>Professional indemnity, D&amp;O and cyber insurance</x:v>
      </x:c>
      <x:c r="C90" s="3" t="str">
        <x:v>operating_expense</x:v>
      </x:c>
      <x:c r="D90" s="21" t="n">
        <x:v>1</x:v>
      </x:c>
      <x:c r="E90" s="3" t="str">
        <x:v>PNL</x:v>
      </x:c>
    </x:row>
    <x:row r="91" ht="25" customHeight="1">
      <x:c r="A91" s="3" t="str">
        <x:v>GL.PEOPLE.SALARY</x:v>
      </x:c>
      <x:c r="B91" s="3" t="str">
        <x:v>Salaries</x:v>
      </x:c>
      <x:c r="C91" s="3" t="str">
        <x:v>people</x:v>
      </x:c>
      <x:c r="D91" s="21" t="n">
        <x:v>1</x:v>
      </x:c>
      <x:c r="E91" s="3" t="str">
        <x:v>PNL</x:v>
      </x:c>
    </x:row>
    <x:row r="92" ht="25" customHeight="1">
      <x:c r="A92" s="3" t="str">
        <x:v>GL.PEOPLE.RV</x:v>
      </x:c>
      <x:c r="B92" s="3" t="str">
        <x:v>Employer pension insurance (RV)</x:v>
      </x:c>
      <x:c r="C92" s="3" t="str">
        <x:v>people</x:v>
      </x:c>
      <x:c r="D92" s="21" t="n">
        <x:v>1</x:v>
      </x:c>
      <x:c r="E92" s="3" t="str">
        <x:v>PNL</x:v>
      </x:c>
    </x:row>
    <x:row r="93" ht="35" customHeight="1">
      <x:c r="A93" s="3" t="str">
        <x:v>GL.PEOPLE.AV</x:v>
      </x:c>
      <x:c r="B93" s="3" t="str">
        <x:v>Employer unemployment insurance (AV)</x:v>
      </x:c>
      <x:c r="C93" s="3" t="str">
        <x:v>people</x:v>
      </x:c>
      <x:c r="D93" s="21" t="n">
        <x:v>1</x:v>
      </x:c>
      <x:c r="E93" s="3" t="str">
        <x:v>PNL</x:v>
      </x:c>
    </x:row>
    <x:row r="94" ht="25" customHeight="1">
      <x:c r="A94" s="3" t="str">
        <x:v>GL.PEOPLE.KV</x:v>
      </x:c>
      <x:c r="B94" s="3" t="str">
        <x:v>Employer health insurance (KV)</x:v>
      </x:c>
      <x:c r="C94" s="3" t="str">
        <x:v>people</x:v>
      </x:c>
      <x:c r="D94" s="21" t="n">
        <x:v>1</x:v>
      </x:c>
      <x:c r="E94" s="3" t="str">
        <x:v>PNL</x:v>
      </x:c>
    </x:row>
    <x:row r="95" ht="35" customHeight="1">
      <x:c r="A95" s="3" t="str">
        <x:v>GL.PEOPLE.PV</x:v>
      </x:c>
      <x:c r="B95" s="3" t="str">
        <x:v>Employer long-term care insurance (PV)</x:v>
      </x:c>
      <x:c r="C95" s="3" t="str">
        <x:v>people</x:v>
      </x:c>
      <x:c r="D95" s="21" t="n">
        <x:v>1</x:v>
      </x:c>
      <x:c r="E95" s="3" t="str">
        <x:v>PNL</x:v>
      </x:c>
    </x:row>
    <x:row r="96" ht="25" customHeight="1">
      <x:c r="A96" s="3" t="str">
        <x:v>GL.PEOPLE.U1</x:v>
      </x:c>
      <x:c r="B96" s="3" t="str">
        <x:v>Sick-pay levy (U1)</x:v>
      </x:c>
      <x:c r="C96" s="3" t="str">
        <x:v>people</x:v>
      </x:c>
      <x:c r="D96" s="21" t="n">
        <x:v>1</x:v>
      </x:c>
      <x:c r="E96" s="3" t="str">
        <x:v>PNL</x:v>
      </x:c>
    </x:row>
    <x:row r="97" ht="25" customHeight="1">
      <x:c r="A97" s="3" t="str">
        <x:v>GL.PEOPLE.U2</x:v>
      </x:c>
      <x:c r="B97" s="3" t="str">
        <x:v>Maternity levy (U2)</x:v>
      </x:c>
      <x:c r="C97" s="3" t="str">
        <x:v>people</x:v>
      </x:c>
      <x:c r="D97" s="21" t="n">
        <x:v>1</x:v>
      </x:c>
      <x:c r="E97" s="3" t="str">
        <x:v>PNL</x:v>
      </x:c>
    </x:row>
    <x:row r="98" ht="25" customHeight="1">
      <x:c r="A98" s="3" t="str">
        <x:v>GL.PEOPLE.INSOLV</x:v>
      </x:c>
      <x:c r="B98" s="3" t="str">
        <x:v>Insolvency levy</x:v>
      </x:c>
      <x:c r="C98" s="3" t="str">
        <x:v>people</x:v>
      </x:c>
      <x:c r="D98" s="21" t="n">
        <x:v>1</x:v>
      </x:c>
      <x:c r="E98" s="3" t="str">
        <x:v>PNL</x:v>
      </x:c>
    </x:row>
    <x:row r="99" ht="35" customHeight="1">
      <x:c r="A99" s="3" t="str">
        <x:v>GL.PEOPLE.BG</x:v>
      </x:c>
      <x:c r="B99" s="3" t="str">
        <x:v>Statutory accident insurance (BG)</x:v>
      </x:c>
      <x:c r="C99" s="3" t="str">
        <x:v>people</x:v>
      </x:c>
      <x:c r="D99" s="21" t="n">
        <x:v>1</x:v>
      </x:c>
      <x:c r="E99" s="3" t="str">
        <x:v>PNL</x:v>
      </x:c>
    </x:row>
    <x:row r="100" ht="25" customHeight="1">
      <x:c r="A100" s="3" t="str">
        <x:v>GL.DEPR.IT</x:v>
      </x:c>
      <x:c r="B100" s="3" t="str">
        <x:v>Depreciation, IT equipment</x:v>
      </x:c>
      <x:c r="C100" s="3" t="str">
        <x:v>depreciation</x:v>
      </x:c>
      <x:c r="D100" s="21" t="n">
        <x:v>1</x:v>
      </x:c>
      <x:c r="E100" s="3" t="str">
        <x:v>PNL</x:v>
      </x:c>
    </x:row>
    <x:row r="101" ht="25" customHeight="1">
      <x:c r="A101" s="3" t="str">
        <x:v>GL.DEPR.FITOUT</x:v>
      </x:c>
      <x:c r="B101" s="3" t="str">
        <x:v>Depreciation, office fit-out</x:v>
      </x:c>
      <x:c r="C101" s="3" t="str">
        <x:v>depreciation</x:v>
      </x:c>
      <x:c r="D101" s="21" t="n">
        <x:v>1</x:v>
      </x:c>
      <x:c r="E101" s="3" t="str">
        <x:v>PNL</x:v>
      </x:c>
    </x:row>
    <x:row r="102" ht="25" customHeight="1">
      <x:c r="A102" s="3" t="str">
        <x:v>GL.OPEX.OPX.ROUND_COSTS.B.NOTARY</x:v>
      </x:c>
      <x:c r="B102" s="3" t="str">
        <x:v>Series B notary cost</x:v>
      </x:c>
      <x:c r="C102" s="3" t="str">
        <x:v>operating_expense</x:v>
      </x:c>
      <x:c r="D102" s="21" t="n">
        <x:v>1</x:v>
      </x:c>
      <x:c r="E102" s="3" t="str">
        <x:v>PNL</x:v>
      </x:c>
    </x:row>
    <x:row r="103" ht="25" customHeight="1">
      <x:c r="A103" s="3" t="str">
        <x:v>GL.OPEX.OPX.ROUND_COSTS.B.LEGAL</x:v>
      </x:c>
      <x:c r="B103" s="3" t="str">
        <x:v>Series B legal cost</x:v>
      </x:c>
      <x:c r="C103" s="3" t="str">
        <x:v>operating_expense</x:v>
      </x:c>
      <x:c r="D103" s="21" t="n">
        <x:v>1</x:v>
      </x:c>
      <x:c r="E103" s="3" t="str">
        <x:v>PNL</x:v>
      </x:c>
    </x:row>
  </x:sheetData>
  <x:mergeCells>
    <x:mergeCell ref="A7:F8"/>
  </x:mergeCells>
  <x:pageMargins left="0.7" right="0.7" top="0.75" bottom="0.75" header="0.3" footer="0.3"/>
  <x:tableParts count="1">
    <x:tablePart xmlns:r="http://schemas.openxmlformats.org/officeDocument/2006/relationships" r:id="R649b555508bb4703"/>
  </x:tableParts>
</x:worksheet>
</file>

<file path=xl/worksheets/sheet8.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55" hidden="0" customWidth="1"/>
    <x:col min="2" max="2" width="55" hidden="0" customWidth="1"/>
    <x:col min="3" max="3" width="38" hidden="0" customWidth="1"/>
    <x:col min="4" max="4" width="22" hidden="0" customWidth="1"/>
    <x:col min="5" max="5" width="22" hidden="0" customWidth="1"/>
    <x:col min="6" max="6" width="22" hidden="0" customWidth="1"/>
    <x:col min="7" max="7" width="22" hidden="0" customWidth="1"/>
    <x:col min="8" max="8" width="22" hidden="0" customWidth="1"/>
    <x:col min="9" max="9" width="22" hidden="0" customWidth="1"/>
    <x:col min="10" max="10" width="22" hidden="0" customWidth="1"/>
    <x:col min="11" max="11" width="22" hidden="0" customWidth="1"/>
  </x:cols>
  <x:sheetData>
    <x:row r="1" ht="25" customHeight="1">
      <x:c r="A1" s="17" t="str">
        <x:v>D03 actual posting allocations</x:v>
      </x:c>
      <x:c r="B1" s="2"/>
      <x:c r="C1" s="2"/>
      <x:c r="D1" s="2"/>
      <x:c r="E1" s="2"/>
      <x:c r="F1" s="2"/>
      <x:c r="G1" s="2"/>
      <x:c r="H1" s="2"/>
      <x:c r="I1" s="2"/>
      <x:c r="J1" s="2"/>
      <x:c r="K1" s="2"/>
    </x:row>
    <x:row r="2" ht="25" customHeight="1">
      <x:c r="A2" s="16" t="str">
        <x:v>Mirovest GmbH — fictional</x:v>
      </x:c>
      <x:c r="B2" s="2"/>
      <x:c r="C2" s="2"/>
      <x:c r="D2" s="2"/>
      <x:c r="E2" s="2"/>
      <x:c r="F2" s="2"/>
      <x:c r="G2" s="2"/>
      <x:c r="H2" s="2"/>
      <x:c r="I2" s="2"/>
      <x:c r="J2" s="2"/>
      <x:c r="K2" s="2"/>
    </x:row>
    <x:row r="3" ht="25" customHeight="1">
      <x:c r="A3" s="3" t="str">
        <x:v>Selected case</x:v>
      </x:c>
      <x:c r="B3" s="10" t="str">
        <x:f>'Cover'!C29</x:f>
        <x:v>Base</x:v>
      </x:c>
      <x:c r="C3" s="2"/>
      <x:c r="D3" s="2"/>
      <x:c r="E3" s="2"/>
      <x:c r="F3" s="2"/>
      <x:c r="G3" s="2"/>
      <x:c r="H3" s="2"/>
      <x:c r="I3" s="2"/>
      <x:c r="J3" s="2"/>
      <x:c r="K3" s="2"/>
    </x:row>
    <x:row r="4" ht="25" customHeight="1">
      <x:c r="A4" s="16" t="str">
        <x:v>EUR. Actual January–June 2027; source versions remain separate.</x:v>
      </x:c>
      <x:c r="B4" s="2"/>
      <x:c r="C4" s="2"/>
      <x:c r="D4" s="2"/>
      <x:c r="E4" s="2"/>
      <x:c r="F4" s="2"/>
      <x:c r="G4" s="2"/>
      <x:c r="H4" s="2"/>
      <x:c r="I4" s="2"/>
      <x:c r="J4" s="2"/>
      <x:c r="K4" s="2"/>
    </x:row>
    <x:row r="5" ht="25" customHeight="1">
      <x:c r="A5" s="16" t="str">
        <x:v>Release CR02-2026-10-13-v1 · Release bundle / local user copy</x:v>
      </x:c>
      <x:c r="B5" s="2"/>
      <x:c r="C5" s="2"/>
      <x:c r="D5" s="2"/>
      <x:c r="E5" s="2"/>
      <x:c r="F5" s="2"/>
      <x:c r="G5" s="2"/>
      <x:c r="H5" s="2"/>
      <x:c r="I5" s="2"/>
      <x:c r="J5" s="2"/>
      <x:c r="K5" s="2"/>
    </x:row>
    <x:row r="6" ht="25" customHeight="1">
      <x:c r="A6" s="2"/>
      <x:c r="B6" s="2"/>
      <x:c r="C6" s="2"/>
      <x:c r="D6" s="2"/>
      <x:c r="E6" s="2"/>
      <x:c r="F6" s="2"/>
      <x:c r="G6" s="2"/>
      <x:c r="H6" s="2"/>
      <x:c r="I6" s="2"/>
      <x:c r="J6" s="2"/>
      <x:c r="K6" s="2"/>
    </x:row>
    <x:row r="7" ht="32" customHeight="1">
      <x:c r="A7" s="3" t="str">
        <x:v>Source: the actual posting templates. Vendor-bound actual templates extend D03; each leg/view weight is 1.</x:v>
      </x:c>
      <x:c r="B7" s="2"/>
      <x:c r="C7" s="2"/>
      <x:c r="D7" s="2"/>
      <x:c r="E7" s="2"/>
      <x:c r="F7" s="2"/>
      <x:c r="G7" s="2"/>
      <x:c r="H7" s="2"/>
      <x:c r="I7" s="2"/>
      <x:c r="J7" s="2"/>
      <x:c r="K7" s="2"/>
    </x:row>
    <x:row r="8" ht="25" customHeight="1">
      <x:c r="A8" s="2"/>
      <x:c r="B8" s="2"/>
      <x:c r="C8" s="2"/>
      <x:c r="D8" s="2"/>
      <x:c r="E8" s="2"/>
      <x:c r="F8" s="2"/>
      <x:c r="G8" s="2"/>
      <x:c r="H8" s="2"/>
      <x:c r="I8" s="2"/>
      <x:c r="J8" s="2"/>
      <x:c r="K8" s="2"/>
    </x:row>
    <x:row r="9" ht="25" customHeight="1">
      <x:c r="A9" s="2"/>
      <x:c r="B9" s="2"/>
      <x:c r="C9" s="2"/>
      <x:c r="D9" s="2"/>
      <x:c r="E9" s="2"/>
      <x:c r="F9" s="2"/>
      <x:c r="G9" s="2"/>
      <x:c r="H9" s="2"/>
      <x:c r="I9" s="2"/>
      <x:c r="J9" s="2"/>
      <x:c r="K9" s="2"/>
    </x:row>
    <x:row r="10" ht="38" customHeight="1">
      <x:c r="A10" s="15" t="str">
        <x:v>Leg ID</x:v>
      </x:c>
      <x:c r="B10" s="15" t="str">
        <x:v>Mapping ID</x:v>
      </x:c>
      <x:c r="C10" s="15" t="str">
        <x:v>Account</x:v>
      </x:c>
      <x:c r="D10" s="15" t="str">
        <x:v>Side</x:v>
      </x:c>
      <x:c r="E10" s="15" t="str">
        <x:v>Nature</x:v>
      </x:c>
      <x:c r="F10" s="15" t="str">
        <x:v>Cost centre</x:v>
      </x:c>
      <x:c r="G10" s="15" t="str">
        <x:v>Vendor</x:v>
      </x:c>
      <x:c r="H10" s="15" t="str">
        <x:v>Recurrence</x:v>
      </x:c>
      <x:c r="I10" s="15" t="str">
        <x:v>Commitment</x:v>
      </x:c>
      <x:c r="J10" s="15" t="str">
        <x:v>Behaviour</x:v>
      </x:c>
      <x:c r="K10" s="15" t="str">
        <x:v>Allocation weight</x:v>
      </x:c>
    </x:row>
    <x:row r="11" ht="25" customHeight="1">
      <x:c r="A11" s="3" t="str">
        <x:v>MAP.ACTUAL.BANK_FEES.L01</x:v>
      </x:c>
      <x:c r="B11" s="3" t="str">
        <x:v>MAP.ACTUAL.BANK_FEES</x:v>
      </x:c>
      <x:c r="C11" s="3" t="str">
        <x:v>GL.OPEX.OPX.MISC</x:v>
      </x:c>
      <x:c r="D11" s="3" t="str">
        <x:v>debit</x:v>
      </x:c>
      <x:c r="E11" s="3" t="str">
        <x:v>operating_expense</x:v>
      </x:c>
      <x:c r="F11" s="3" t="str">
        <x:v>FIN</x:v>
      </x:c>
      <x:c r="G11" s="3" t="str">
        <x:v>V.BANK</x:v>
      </x:c>
      <x:c r="H11" s="3" t="str">
        <x:v>recurring</x:v>
      </x:c>
      <x:c r="I11" s="3" t="str">
        <x:v>committed</x:v>
      </x:c>
      <x:c r="J11" s="3" t="str">
        <x:v>fixed</x:v>
      </x:c>
      <x:c r="K11" s="21" t="n">
        <x:v>1</x:v>
      </x:c>
    </x:row>
    <x:row r="12" ht="25" customHeight="1">
      <x:c r="A12" s="3" t="str">
        <x:v>MAP.ACTUAL.BANK_FEES.L02</x:v>
      </x:c>
      <x:c r="B12" s="3" t="str">
        <x:v>MAP.ACTUAL.BANK_FEES</x:v>
      </x:c>
      <x:c r="C12" s="3" t="str">
        <x:v>GL.CASH</x:v>
      </x:c>
      <x:c r="D12" s="3" t="str">
        <x:v>credit</x:v>
      </x:c>
      <x:c r="E12" s="3" t="str">
        <x:v>cash</x:v>
      </x:c>
      <x:c r="F12" s="3" t="str">
        <x:v>FIN</x:v>
      </x:c>
      <x:c r="G12" s="3" t="str">
        <x:v>V.BANK</x:v>
      </x:c>
      <x:c r="H12" s="3" t="str">
        <x:v>not_applicable</x:v>
      </x:c>
      <x:c r="I12" s="3" t="str">
        <x:v>not_applicable</x:v>
      </x:c>
      <x:c r="J12" s="3" t="str">
        <x:v>not_applicable</x:v>
      </x:c>
      <x:c r="K12" s="21" t="n">
        <x:v>1</x:v>
      </x:c>
    </x:row>
    <x:row r="13" ht="25" customHeight="1">
      <x:c r="A13" s="3" t="str">
        <x:v>MAP.ACTUAL.CAPEX.PAY.V.EQUIPMENT.COMP.L01</x:v>
      </x:c>
      <x:c r="B13" s="3" t="str">
        <x:v>MAP.ACTUAL.CAPEX.PAY.V.EQUIPMENT.COMP</x:v>
      </x:c>
      <x:c r="C13" s="3" t="str">
        <x:v>GL.AP.CAPEX</x:v>
      </x:c>
      <x:c r="D13" s="3" t="str">
        <x:v>debit</x:v>
      </x:c>
      <x:c r="E13" s="3" t="str">
        <x:v>ap</x:v>
      </x:c>
      <x:c r="F13" s="3" t="str">
        <x:v>COMP</x:v>
      </x:c>
      <x:c r="G13" s="3" t="str">
        <x:v>V.EQUIPMENT</x:v>
      </x:c>
      <x:c r="H13" s="3" t="str">
        <x:v>not_applicable</x:v>
      </x:c>
      <x:c r="I13" s="3" t="str">
        <x:v>not_applicable</x:v>
      </x:c>
      <x:c r="J13" s="3" t="str">
        <x:v>not_applicable</x:v>
      </x:c>
      <x:c r="K13" s="21" t="n">
        <x:v>1</x:v>
      </x:c>
    </x:row>
    <x:row r="14" ht="25" customHeight="1">
      <x:c r="A14" s="3" t="str">
        <x:v>MAP.ACTUAL.CAPEX.PAY.V.EQUIPMENT.COMP.L02</x:v>
      </x:c>
      <x:c r="B14" s="3" t="str">
        <x:v>MAP.ACTUAL.CAPEX.PAY.V.EQUIPMENT.COMP</x:v>
      </x:c>
      <x:c r="C14" s="3" t="str">
        <x:v>GL.CASH</x:v>
      </x:c>
      <x:c r="D14" s="3" t="str">
        <x:v>credit</x:v>
      </x:c>
      <x:c r="E14" s="3" t="str">
        <x:v>cash</x:v>
      </x:c>
      <x:c r="F14" s="3" t="str">
        <x:v>COMP</x:v>
      </x:c>
      <x:c r="G14" s="3" t="str">
        <x:v>V.EQUIPMENT</x:v>
      </x:c>
      <x:c r="H14" s="3" t="str">
        <x:v>not_applicable</x:v>
      </x:c>
      <x:c r="I14" s="3" t="str">
        <x:v>not_applicable</x:v>
      </x:c>
      <x:c r="J14" s="3" t="str">
        <x:v>not_applicable</x:v>
      </x:c>
      <x:c r="K14" s="21" t="n">
        <x:v>1</x:v>
      </x:c>
    </x:row>
    <x:row r="15" ht="25" customHeight="1">
      <x:c r="A15" s="3" t="str">
        <x:v>MAP.ACTUAL.CAPEX.PAY.V.EQUIPMENT.ENG.L01</x:v>
      </x:c>
      <x:c r="B15" s="3" t="str">
        <x:v>MAP.ACTUAL.CAPEX.PAY.V.EQUIPMENT.ENG</x:v>
      </x:c>
      <x:c r="C15" s="3" t="str">
        <x:v>GL.AP.CAPEX</x:v>
      </x:c>
      <x:c r="D15" s="3" t="str">
        <x:v>debit</x:v>
      </x:c>
      <x:c r="E15" s="3" t="str">
        <x:v>ap</x:v>
      </x:c>
      <x:c r="F15" s="3" t="str">
        <x:v>ENG</x:v>
      </x:c>
      <x:c r="G15" s="3" t="str">
        <x:v>V.EQUIPMENT</x:v>
      </x:c>
      <x:c r="H15" s="3" t="str">
        <x:v>not_applicable</x:v>
      </x:c>
      <x:c r="I15" s="3" t="str">
        <x:v>not_applicable</x:v>
      </x:c>
      <x:c r="J15" s="3" t="str">
        <x:v>not_applicable</x:v>
      </x:c>
      <x:c r="K15" s="21" t="n">
        <x:v>1</x:v>
      </x:c>
    </x:row>
    <x:row r="16" ht="25" customHeight="1">
      <x:c r="A16" s="3" t="str">
        <x:v>MAP.ACTUAL.CAPEX.PAY.V.EQUIPMENT.ENG.L02</x:v>
      </x:c>
      <x:c r="B16" s="3" t="str">
        <x:v>MAP.ACTUAL.CAPEX.PAY.V.EQUIPMENT.ENG</x:v>
      </x:c>
      <x:c r="C16" s="3" t="str">
        <x:v>GL.CASH</x:v>
      </x:c>
      <x:c r="D16" s="3" t="str">
        <x:v>credit</x:v>
      </x:c>
      <x:c r="E16" s="3" t="str">
        <x:v>cash</x:v>
      </x:c>
      <x:c r="F16" s="3" t="str">
        <x:v>ENG</x:v>
      </x:c>
      <x:c r="G16" s="3" t="str">
        <x:v>V.EQUIPMENT</x:v>
      </x:c>
      <x:c r="H16" s="3" t="str">
        <x:v>not_applicable</x:v>
      </x:c>
      <x:c r="I16" s="3" t="str">
        <x:v>not_applicable</x:v>
      </x:c>
      <x:c r="J16" s="3" t="str">
        <x:v>not_applicable</x:v>
      </x:c>
      <x:c r="K16" s="21" t="n">
        <x:v>1</x:v>
      </x:c>
    </x:row>
    <x:row r="17" ht="25" customHeight="1">
      <x:c r="A17" s="3" t="str">
        <x:v>MAP.ACTUAL.CAPEX.PAY.V.EQUIPMENT.MGMT.L01</x:v>
      </x:c>
      <x:c r="B17" s="3" t="str">
        <x:v>MAP.ACTUAL.CAPEX.PAY.V.EQUIPMENT.MGMT</x:v>
      </x:c>
      <x:c r="C17" s="3" t="str">
        <x:v>GL.AP.CAPEX</x:v>
      </x:c>
      <x:c r="D17" s="3" t="str">
        <x:v>debit</x:v>
      </x:c>
      <x:c r="E17" s="3" t="str">
        <x:v>ap</x:v>
      </x:c>
      <x:c r="F17" s="3" t="str">
        <x:v>MGMT</x:v>
      </x:c>
      <x:c r="G17" s="3" t="str">
        <x:v>V.EQUIPMENT</x:v>
      </x:c>
      <x:c r="H17" s="3" t="str">
        <x:v>not_applicable</x:v>
      </x:c>
      <x:c r="I17" s="3" t="str">
        <x:v>not_applicable</x:v>
      </x:c>
      <x:c r="J17" s="3" t="str">
        <x:v>not_applicable</x:v>
      </x:c>
      <x:c r="K17" s="21" t="n">
        <x:v>1</x:v>
      </x:c>
    </x:row>
    <x:row r="18" ht="25" customHeight="1">
      <x:c r="A18" s="3" t="str">
        <x:v>MAP.ACTUAL.CAPEX.PAY.V.EQUIPMENT.MGMT.L02</x:v>
      </x:c>
      <x:c r="B18" s="3" t="str">
        <x:v>MAP.ACTUAL.CAPEX.PAY.V.EQUIPMENT.MGMT</x:v>
      </x:c>
      <x:c r="C18" s="3" t="str">
        <x:v>GL.CASH</x:v>
      </x:c>
      <x:c r="D18" s="3" t="str">
        <x:v>credit</x:v>
      </x:c>
      <x:c r="E18" s="3" t="str">
        <x:v>cash</x:v>
      </x:c>
      <x:c r="F18" s="3" t="str">
        <x:v>MGMT</x:v>
      </x:c>
      <x:c r="G18" s="3" t="str">
        <x:v>V.EQUIPMENT</x:v>
      </x:c>
      <x:c r="H18" s="3" t="str">
        <x:v>not_applicable</x:v>
      </x:c>
      <x:c r="I18" s="3" t="str">
        <x:v>not_applicable</x:v>
      </x:c>
      <x:c r="J18" s="3" t="str">
        <x:v>not_applicable</x:v>
      </x:c>
      <x:c r="K18" s="21" t="n">
        <x:v>1</x:v>
      </x:c>
    </x:row>
    <x:row r="19" ht="25" customHeight="1">
      <x:c r="A19" s="3" t="str">
        <x:v>MAP.ACTUAL.CAPEX.PAY.V.EQUIPMENT.PROD.L01</x:v>
      </x:c>
      <x:c r="B19" s="3" t="str">
        <x:v>MAP.ACTUAL.CAPEX.PAY.V.EQUIPMENT.PROD</x:v>
      </x:c>
      <x:c r="C19" s="3" t="str">
        <x:v>GL.AP.CAPEX</x:v>
      </x:c>
      <x:c r="D19" s="3" t="str">
        <x:v>debit</x:v>
      </x:c>
      <x:c r="E19" s="3" t="str">
        <x:v>ap</x:v>
      </x:c>
      <x:c r="F19" s="3" t="str">
        <x:v>PROD</x:v>
      </x:c>
      <x:c r="G19" s="3" t="str">
        <x:v>V.EQUIPMENT</x:v>
      </x:c>
      <x:c r="H19" s="3" t="str">
        <x:v>not_applicable</x:v>
      </x:c>
      <x:c r="I19" s="3" t="str">
        <x:v>not_applicable</x:v>
      </x:c>
      <x:c r="J19" s="3" t="str">
        <x:v>not_applicable</x:v>
      </x:c>
      <x:c r="K19" s="21" t="n">
        <x:v>1</x:v>
      </x:c>
    </x:row>
    <x:row r="20" ht="25" customHeight="1">
      <x:c r="A20" s="3" t="str">
        <x:v>MAP.ACTUAL.CAPEX.PAY.V.EQUIPMENT.PROD.L02</x:v>
      </x:c>
      <x:c r="B20" s="3" t="str">
        <x:v>MAP.ACTUAL.CAPEX.PAY.V.EQUIPMENT.PROD</x:v>
      </x:c>
      <x:c r="C20" s="3" t="str">
        <x:v>GL.CASH</x:v>
      </x:c>
      <x:c r="D20" s="3" t="str">
        <x:v>credit</x:v>
      </x:c>
      <x:c r="E20" s="3" t="str">
        <x:v>cash</x:v>
      </x:c>
      <x:c r="F20" s="3" t="str">
        <x:v>PROD</x:v>
      </x:c>
      <x:c r="G20" s="3" t="str">
        <x:v>V.EQUIPMENT</x:v>
      </x:c>
      <x:c r="H20" s="3" t="str">
        <x:v>not_applicable</x:v>
      </x:c>
      <x:c r="I20" s="3" t="str">
        <x:v>not_applicable</x:v>
      </x:c>
      <x:c r="J20" s="3" t="str">
        <x:v>not_applicable</x:v>
      </x:c>
      <x:c r="K20" s="21" t="n">
        <x:v>1</x:v>
      </x:c>
    </x:row>
    <x:row r="21" ht="35" customHeight="1">
      <x:c r="A21" s="3" t="str">
        <x:v>MAP.ACTUAL.CAPEX.PPL.EQUIP.COMP.V.EQUIPMENT.COMP.L01</x:v>
      </x:c>
      <x:c r="B21" s="3" t="str">
        <x:v>MAP.ACTUAL.CAPEX.PPL.EQUIP.COMP.V.EQUIPMENT.COMP</x:v>
      </x:c>
      <x:c r="C21" s="3" t="str">
        <x:v>GL.ASSET.IT</x:v>
      </x:c>
      <x:c r="D21" s="3" t="str">
        <x:v>debit</x:v>
      </x:c>
      <x:c r="E21" s="3" t="str">
        <x:v>asset_gross</x:v>
      </x:c>
      <x:c r="F21" s="3" t="str">
        <x:v>COMP</x:v>
      </x:c>
      <x:c r="G21" s="3" t="str">
        <x:v>V.EQUIPMENT</x:v>
      </x:c>
      <x:c r="H21" s="3" t="str">
        <x:v>not_applicable</x:v>
      </x:c>
      <x:c r="I21" s="3" t="str">
        <x:v>not_applicable</x:v>
      </x:c>
      <x:c r="J21" s="3" t="str">
        <x:v>not_applicable</x:v>
      </x:c>
      <x:c r="K21" s="21" t="n">
        <x:v>1</x:v>
      </x:c>
    </x:row>
    <x:row r="22" ht="35" customHeight="1">
      <x:c r="A22" s="3" t="str">
        <x:v>MAP.ACTUAL.CAPEX.PPL.EQUIP.COMP.V.EQUIPMENT.COMP.L02</x:v>
      </x:c>
      <x:c r="B22" s="3" t="str">
        <x:v>MAP.ACTUAL.CAPEX.PPL.EQUIP.COMP.V.EQUIPMENT.COMP</x:v>
      </x:c>
      <x:c r="C22" s="3" t="str">
        <x:v>GL.VAT.DOM_ASSET</x:v>
      </x:c>
      <x:c r="D22" s="3" t="str">
        <x:v>debit</x:v>
      </x:c>
      <x:c r="E22" s="3" t="str">
        <x:v>tax_assets</x:v>
      </x:c>
      <x:c r="F22" s="3" t="str">
        <x:v>COMP</x:v>
      </x:c>
      <x:c r="G22" s="3" t="str">
        <x:v>V.EQUIPMENT</x:v>
      </x:c>
      <x:c r="H22" s="3" t="str">
        <x:v>not_applicable</x:v>
      </x:c>
      <x:c r="I22" s="3" t="str">
        <x:v>not_applicable</x:v>
      </x:c>
      <x:c r="J22" s="3" t="str">
        <x:v>not_applicable</x:v>
      </x:c>
      <x:c r="K22" s="21" t="n">
        <x:v>1</x:v>
      </x:c>
    </x:row>
    <x:row r="23" ht="35" customHeight="1">
      <x:c r="A23" s="3" t="str">
        <x:v>MAP.ACTUAL.CAPEX.PPL.EQUIP.COMP.V.EQUIPMENT.COMP.L03</x:v>
      </x:c>
      <x:c r="B23" s="3" t="str">
        <x:v>MAP.ACTUAL.CAPEX.PPL.EQUIP.COMP.V.EQUIPMENT.COMP</x:v>
      </x:c>
      <x:c r="C23" s="3" t="str">
        <x:v>GL.AP.CAPEX</x:v>
      </x:c>
      <x:c r="D23" s="3" t="str">
        <x:v>credit</x:v>
      </x:c>
      <x:c r="E23" s="3" t="str">
        <x:v>ap</x:v>
      </x:c>
      <x:c r="F23" s="3" t="str">
        <x:v>COMP</x:v>
      </x:c>
      <x:c r="G23" s="3" t="str">
        <x:v>V.EQUIPMENT</x:v>
      </x:c>
      <x:c r="H23" s="3" t="str">
        <x:v>not_applicable</x:v>
      </x:c>
      <x:c r="I23" s="3" t="str">
        <x:v>not_applicable</x:v>
      </x:c>
      <x:c r="J23" s="3" t="str">
        <x:v>not_applicable</x:v>
      </x:c>
      <x:c r="K23" s="21" t="n">
        <x:v>1</x:v>
      </x:c>
    </x:row>
    <x:row r="24" ht="35" customHeight="1">
      <x:c r="A24" s="3" t="str">
        <x:v>MAP.ACTUAL.CAPEX.PPL.EQUIP.ENG.V.EQUIPMENT.ENG.L01</x:v>
      </x:c>
      <x:c r="B24" s="3" t="str">
        <x:v>MAP.ACTUAL.CAPEX.PPL.EQUIP.ENG.V.EQUIPMENT.ENG</x:v>
      </x:c>
      <x:c r="C24" s="3" t="str">
        <x:v>GL.ASSET.IT</x:v>
      </x:c>
      <x:c r="D24" s="3" t="str">
        <x:v>debit</x:v>
      </x:c>
      <x:c r="E24" s="3" t="str">
        <x:v>asset_gross</x:v>
      </x:c>
      <x:c r="F24" s="3" t="str">
        <x:v>ENG</x:v>
      </x:c>
      <x:c r="G24" s="3" t="str">
        <x:v>V.EQUIPMENT</x:v>
      </x:c>
      <x:c r="H24" s="3" t="str">
        <x:v>not_applicable</x:v>
      </x:c>
      <x:c r="I24" s="3" t="str">
        <x:v>not_applicable</x:v>
      </x:c>
      <x:c r="J24" s="3" t="str">
        <x:v>not_applicable</x:v>
      </x:c>
      <x:c r="K24" s="21" t="n">
        <x:v>1</x:v>
      </x:c>
    </x:row>
    <x:row r="25" ht="35" customHeight="1">
      <x:c r="A25" s="3" t="str">
        <x:v>MAP.ACTUAL.CAPEX.PPL.EQUIP.ENG.V.EQUIPMENT.ENG.L02</x:v>
      </x:c>
      <x:c r="B25" s="3" t="str">
        <x:v>MAP.ACTUAL.CAPEX.PPL.EQUIP.ENG.V.EQUIPMENT.ENG</x:v>
      </x:c>
      <x:c r="C25" s="3" t="str">
        <x:v>GL.VAT.DOM_ASSET</x:v>
      </x:c>
      <x:c r="D25" s="3" t="str">
        <x:v>debit</x:v>
      </x:c>
      <x:c r="E25" s="3" t="str">
        <x:v>tax_assets</x:v>
      </x:c>
      <x:c r="F25" s="3" t="str">
        <x:v>ENG</x:v>
      </x:c>
      <x:c r="G25" s="3" t="str">
        <x:v>V.EQUIPMENT</x:v>
      </x:c>
      <x:c r="H25" s="3" t="str">
        <x:v>not_applicable</x:v>
      </x:c>
      <x:c r="I25" s="3" t="str">
        <x:v>not_applicable</x:v>
      </x:c>
      <x:c r="J25" s="3" t="str">
        <x:v>not_applicable</x:v>
      </x:c>
      <x:c r="K25" s="21" t="n">
        <x:v>1</x:v>
      </x:c>
    </x:row>
    <x:row r="26" ht="35" customHeight="1">
      <x:c r="A26" s="3" t="str">
        <x:v>MAP.ACTUAL.CAPEX.PPL.EQUIP.ENG.V.EQUIPMENT.ENG.L03</x:v>
      </x:c>
      <x:c r="B26" s="3" t="str">
        <x:v>MAP.ACTUAL.CAPEX.PPL.EQUIP.ENG.V.EQUIPMENT.ENG</x:v>
      </x:c>
      <x:c r="C26" s="3" t="str">
        <x:v>GL.AP.CAPEX</x:v>
      </x:c>
      <x:c r="D26" s="3" t="str">
        <x:v>credit</x:v>
      </x:c>
      <x:c r="E26" s="3" t="str">
        <x:v>ap</x:v>
      </x:c>
      <x:c r="F26" s="3" t="str">
        <x:v>ENG</x:v>
      </x:c>
      <x:c r="G26" s="3" t="str">
        <x:v>V.EQUIPMENT</x:v>
      </x:c>
      <x:c r="H26" s="3" t="str">
        <x:v>not_applicable</x:v>
      </x:c>
      <x:c r="I26" s="3" t="str">
        <x:v>not_applicable</x:v>
      </x:c>
      <x:c r="J26" s="3" t="str">
        <x:v>not_applicable</x:v>
      </x:c>
      <x:c r="K26" s="21" t="n">
        <x:v>1</x:v>
      </x:c>
    </x:row>
    <x:row r="27" ht="35" customHeight="1">
      <x:c r="A27" s="3" t="str">
        <x:v>MAP.ACTUAL.CAPEX.PPL.EQUIP.MGMT.V.EQUIPMENT.MGMT.L01</x:v>
      </x:c>
      <x:c r="B27" s="3" t="str">
        <x:v>MAP.ACTUAL.CAPEX.PPL.EQUIP.MGMT.V.EQUIPMENT.MGMT</x:v>
      </x:c>
      <x:c r="C27" s="3" t="str">
        <x:v>GL.ASSET.IT</x:v>
      </x:c>
      <x:c r="D27" s="3" t="str">
        <x:v>debit</x:v>
      </x:c>
      <x:c r="E27" s="3" t="str">
        <x:v>asset_gross</x:v>
      </x:c>
      <x:c r="F27" s="3" t="str">
        <x:v>MGMT</x:v>
      </x:c>
      <x:c r="G27" s="3" t="str">
        <x:v>V.EQUIPMENT</x:v>
      </x:c>
      <x:c r="H27" s="3" t="str">
        <x:v>not_applicable</x:v>
      </x:c>
      <x:c r="I27" s="3" t="str">
        <x:v>not_applicable</x:v>
      </x:c>
      <x:c r="J27" s="3" t="str">
        <x:v>not_applicable</x:v>
      </x:c>
      <x:c r="K27" s="21" t="n">
        <x:v>1</x:v>
      </x:c>
    </x:row>
    <x:row r="28" ht="35" customHeight="1">
      <x:c r="A28" s="3" t="str">
        <x:v>MAP.ACTUAL.CAPEX.PPL.EQUIP.MGMT.V.EQUIPMENT.MGMT.L02</x:v>
      </x:c>
      <x:c r="B28" s="3" t="str">
        <x:v>MAP.ACTUAL.CAPEX.PPL.EQUIP.MGMT.V.EQUIPMENT.MGMT</x:v>
      </x:c>
      <x:c r="C28" s="3" t="str">
        <x:v>GL.VAT.DOM_ASSET</x:v>
      </x:c>
      <x:c r="D28" s="3" t="str">
        <x:v>debit</x:v>
      </x:c>
      <x:c r="E28" s="3" t="str">
        <x:v>tax_assets</x:v>
      </x:c>
      <x:c r="F28" s="3" t="str">
        <x:v>MGMT</x:v>
      </x:c>
      <x:c r="G28" s="3" t="str">
        <x:v>V.EQUIPMENT</x:v>
      </x:c>
      <x:c r="H28" s="3" t="str">
        <x:v>not_applicable</x:v>
      </x:c>
      <x:c r="I28" s="3" t="str">
        <x:v>not_applicable</x:v>
      </x:c>
      <x:c r="J28" s="3" t="str">
        <x:v>not_applicable</x:v>
      </x:c>
      <x:c r="K28" s="21" t="n">
        <x:v>1</x:v>
      </x:c>
    </x:row>
    <x:row r="29" ht="35" customHeight="1">
      <x:c r="A29" s="3" t="str">
        <x:v>MAP.ACTUAL.CAPEX.PPL.EQUIP.MGMT.V.EQUIPMENT.MGMT.L03</x:v>
      </x:c>
      <x:c r="B29" s="3" t="str">
        <x:v>MAP.ACTUAL.CAPEX.PPL.EQUIP.MGMT.V.EQUIPMENT.MGMT</x:v>
      </x:c>
      <x:c r="C29" s="3" t="str">
        <x:v>GL.AP.CAPEX</x:v>
      </x:c>
      <x:c r="D29" s="3" t="str">
        <x:v>credit</x:v>
      </x:c>
      <x:c r="E29" s="3" t="str">
        <x:v>ap</x:v>
      </x:c>
      <x:c r="F29" s="3" t="str">
        <x:v>MGMT</x:v>
      </x:c>
      <x:c r="G29" s="3" t="str">
        <x:v>V.EQUIPMENT</x:v>
      </x:c>
      <x:c r="H29" s="3" t="str">
        <x:v>not_applicable</x:v>
      </x:c>
      <x:c r="I29" s="3" t="str">
        <x:v>not_applicable</x:v>
      </x:c>
      <x:c r="J29" s="3" t="str">
        <x:v>not_applicable</x:v>
      </x:c>
      <x:c r="K29" s="21" t="n">
        <x:v>1</x:v>
      </x:c>
    </x:row>
    <x:row r="30" ht="35" customHeight="1">
      <x:c r="A30" s="3" t="str">
        <x:v>MAP.ACTUAL.CAPEX.PPL.EQUIP.MKT.V.EQUIPMENT.MKT.L01</x:v>
      </x:c>
      <x:c r="B30" s="3" t="str">
        <x:v>MAP.ACTUAL.CAPEX.PPL.EQUIP.MKT.V.EQUIPMENT.MKT</x:v>
      </x:c>
      <x:c r="C30" s="3" t="str">
        <x:v>GL.ASSET.IT</x:v>
      </x:c>
      <x:c r="D30" s="3" t="str">
        <x:v>debit</x:v>
      </x:c>
      <x:c r="E30" s="3" t="str">
        <x:v>asset_gross</x:v>
      </x:c>
      <x:c r="F30" s="3" t="str">
        <x:v>MKT</x:v>
      </x:c>
      <x:c r="G30" s="3" t="str">
        <x:v>V.EQUIPMENT</x:v>
      </x:c>
      <x:c r="H30" s="3" t="str">
        <x:v>not_applicable</x:v>
      </x:c>
      <x:c r="I30" s="3" t="str">
        <x:v>not_applicable</x:v>
      </x:c>
      <x:c r="J30" s="3" t="str">
        <x:v>not_applicable</x:v>
      </x:c>
      <x:c r="K30" s="21" t="n">
        <x:v>1</x:v>
      </x:c>
    </x:row>
    <x:row r="31" ht="35" customHeight="1">
      <x:c r="A31" s="3" t="str">
        <x:v>MAP.ACTUAL.CAPEX.PPL.EQUIP.MKT.V.EQUIPMENT.MKT.L02</x:v>
      </x:c>
      <x:c r="B31" s="3" t="str">
        <x:v>MAP.ACTUAL.CAPEX.PPL.EQUIP.MKT.V.EQUIPMENT.MKT</x:v>
      </x:c>
      <x:c r="C31" s="3" t="str">
        <x:v>GL.VAT.DOM_ASSET</x:v>
      </x:c>
      <x:c r="D31" s="3" t="str">
        <x:v>debit</x:v>
      </x:c>
      <x:c r="E31" s="3" t="str">
        <x:v>tax_assets</x:v>
      </x:c>
      <x:c r="F31" s="3" t="str">
        <x:v>MKT</x:v>
      </x:c>
      <x:c r="G31" s="3" t="str">
        <x:v>V.EQUIPMENT</x:v>
      </x:c>
      <x:c r="H31" s="3" t="str">
        <x:v>not_applicable</x:v>
      </x:c>
      <x:c r="I31" s="3" t="str">
        <x:v>not_applicable</x:v>
      </x:c>
      <x:c r="J31" s="3" t="str">
        <x:v>not_applicable</x:v>
      </x:c>
      <x:c r="K31" s="21" t="n">
        <x:v>1</x:v>
      </x:c>
    </x:row>
    <x:row r="32" ht="35" customHeight="1">
      <x:c r="A32" s="3" t="str">
        <x:v>MAP.ACTUAL.CAPEX.PPL.EQUIP.MKT.V.EQUIPMENT.MKT.L03</x:v>
      </x:c>
      <x:c r="B32" s="3" t="str">
        <x:v>MAP.ACTUAL.CAPEX.PPL.EQUIP.MKT.V.EQUIPMENT.MKT</x:v>
      </x:c>
      <x:c r="C32" s="3" t="str">
        <x:v>GL.AP.CAPEX</x:v>
      </x:c>
      <x:c r="D32" s="3" t="str">
        <x:v>credit</x:v>
      </x:c>
      <x:c r="E32" s="3" t="str">
        <x:v>ap</x:v>
      </x:c>
      <x:c r="F32" s="3" t="str">
        <x:v>MKT</x:v>
      </x:c>
      <x:c r="G32" s="3" t="str">
        <x:v>V.EQUIPMENT</x:v>
      </x:c>
      <x:c r="H32" s="3" t="str">
        <x:v>not_applicable</x:v>
      </x:c>
      <x:c r="I32" s="3" t="str">
        <x:v>not_applicable</x:v>
      </x:c>
      <x:c r="J32" s="3" t="str">
        <x:v>not_applicable</x:v>
      </x:c>
      <x:c r="K32" s="21" t="n">
        <x:v>1</x:v>
      </x:c>
    </x:row>
    <x:row r="33" ht="35" customHeight="1">
      <x:c r="A33" s="3" t="str">
        <x:v>MAP.ACTUAL.CAPEX.PPL.EQUIP.PROD.V.EQUIPMENT.PROD.L01</x:v>
      </x:c>
      <x:c r="B33" s="3" t="str">
        <x:v>MAP.ACTUAL.CAPEX.PPL.EQUIP.PROD.V.EQUIPMENT.PROD</x:v>
      </x:c>
      <x:c r="C33" s="3" t="str">
        <x:v>GL.ASSET.IT</x:v>
      </x:c>
      <x:c r="D33" s="3" t="str">
        <x:v>debit</x:v>
      </x:c>
      <x:c r="E33" s="3" t="str">
        <x:v>asset_gross</x:v>
      </x:c>
      <x:c r="F33" s="3" t="str">
        <x:v>PROD</x:v>
      </x:c>
      <x:c r="G33" s="3" t="str">
        <x:v>V.EQUIPMENT</x:v>
      </x:c>
      <x:c r="H33" s="3" t="str">
        <x:v>not_applicable</x:v>
      </x:c>
      <x:c r="I33" s="3" t="str">
        <x:v>not_applicable</x:v>
      </x:c>
      <x:c r="J33" s="3" t="str">
        <x:v>not_applicable</x:v>
      </x:c>
      <x:c r="K33" s="21" t="n">
        <x:v>1</x:v>
      </x:c>
    </x:row>
    <x:row r="34" ht="35" customHeight="1">
      <x:c r="A34" s="3" t="str">
        <x:v>MAP.ACTUAL.CAPEX.PPL.EQUIP.PROD.V.EQUIPMENT.PROD.L02</x:v>
      </x:c>
      <x:c r="B34" s="3" t="str">
        <x:v>MAP.ACTUAL.CAPEX.PPL.EQUIP.PROD.V.EQUIPMENT.PROD</x:v>
      </x:c>
      <x:c r="C34" s="3" t="str">
        <x:v>GL.VAT.DOM_ASSET</x:v>
      </x:c>
      <x:c r="D34" s="3" t="str">
        <x:v>debit</x:v>
      </x:c>
      <x:c r="E34" s="3" t="str">
        <x:v>tax_assets</x:v>
      </x:c>
      <x:c r="F34" s="3" t="str">
        <x:v>PROD</x:v>
      </x:c>
      <x:c r="G34" s="3" t="str">
        <x:v>V.EQUIPMENT</x:v>
      </x:c>
      <x:c r="H34" s="3" t="str">
        <x:v>not_applicable</x:v>
      </x:c>
      <x:c r="I34" s="3" t="str">
        <x:v>not_applicable</x:v>
      </x:c>
      <x:c r="J34" s="3" t="str">
        <x:v>not_applicable</x:v>
      </x:c>
      <x:c r="K34" s="21" t="n">
        <x:v>1</x:v>
      </x:c>
    </x:row>
    <x:row r="35" ht="35" customHeight="1">
      <x:c r="A35" s="3" t="str">
        <x:v>MAP.ACTUAL.CAPEX.PPL.EQUIP.PROD.V.EQUIPMENT.PROD.L03</x:v>
      </x:c>
      <x:c r="B35" s="3" t="str">
        <x:v>MAP.ACTUAL.CAPEX.PPL.EQUIP.PROD.V.EQUIPMENT.PROD</x:v>
      </x:c>
      <x:c r="C35" s="3" t="str">
        <x:v>GL.AP.CAPEX</x:v>
      </x:c>
      <x:c r="D35" s="3" t="str">
        <x:v>credit</x:v>
      </x:c>
      <x:c r="E35" s="3" t="str">
        <x:v>ap</x:v>
      </x:c>
      <x:c r="F35" s="3" t="str">
        <x:v>PROD</x:v>
      </x:c>
      <x:c r="G35" s="3" t="str">
        <x:v>V.EQUIPMENT</x:v>
      </x:c>
      <x:c r="H35" s="3" t="str">
        <x:v>not_applicable</x:v>
      </x:c>
      <x:c r="I35" s="3" t="str">
        <x:v>not_applicable</x:v>
      </x:c>
      <x:c r="J35" s="3" t="str">
        <x:v>not_applicable</x:v>
      </x:c>
      <x:c r="K35" s="21" t="n">
        <x:v>1</x:v>
      </x:c>
    </x:row>
    <x:row r="36" ht="25" customHeight="1">
      <x:c r="A36" s="3" t="str">
        <x:v>MAP.ACTUAL.COST.OPX.BOOKKEEP.V.ACCOUNTS.FIN.L01</x:v>
      </x:c>
      <x:c r="B36" s="3" t="str">
        <x:v>MAP.ACTUAL.COST.OPX.BOOKKEEP.V.ACCOUNTS.FIN</x:v>
      </x:c>
      <x:c r="C36" s="3" t="str">
        <x:v>GL.OPEX.OPX.BOOKKEEP</x:v>
      </x:c>
      <x:c r="D36" s="3" t="str">
        <x:v>debit</x:v>
      </x:c>
      <x:c r="E36" s="3" t="str">
        <x:v>operating_expense</x:v>
      </x:c>
      <x:c r="F36" s="3" t="str">
        <x:v>FIN</x:v>
      </x:c>
      <x:c r="G36" s="3" t="str">
        <x:v>V.ACCOUNTS</x:v>
      </x:c>
      <x:c r="H36" s="3" t="str">
        <x:v>recurring</x:v>
      </x:c>
      <x:c r="I36" s="3" t="str">
        <x:v>committed</x:v>
      </x:c>
      <x:c r="J36" s="3" t="str">
        <x:v>fixed</x:v>
      </x:c>
      <x:c r="K36" s="21" t="n">
        <x:v>1</x:v>
      </x:c>
    </x:row>
    <x:row r="37" ht="25" customHeight="1">
      <x:c r="A37" s="3" t="str">
        <x:v>MAP.ACTUAL.COST.OPX.BOOKKEEP.V.ACCOUNTS.FIN.L02</x:v>
      </x:c>
      <x:c r="B37" s="3" t="str">
        <x:v>MAP.ACTUAL.COST.OPX.BOOKKEEP.V.ACCOUNTS.FIN</x:v>
      </x:c>
      <x:c r="C37" s="3" t="str">
        <x:v>GL.VAT.DOM_ASSET</x:v>
      </x:c>
      <x:c r="D37" s="3" t="str">
        <x:v>debit</x:v>
      </x:c>
      <x:c r="E37" s="3" t="str">
        <x:v>tax_assets</x:v>
      </x:c>
      <x:c r="F37" s="3" t="str">
        <x:v>FIN</x:v>
      </x:c>
      <x:c r="G37" s="3" t="str">
        <x:v>V.ACCOUNTS</x:v>
      </x:c>
      <x:c r="H37" s="3" t="str">
        <x:v>not_applicable</x:v>
      </x:c>
      <x:c r="I37" s="3" t="str">
        <x:v>not_applicable</x:v>
      </x:c>
      <x:c r="J37" s="3" t="str">
        <x:v>not_applicable</x:v>
      </x:c>
      <x:c r="K37" s="21" t="n">
        <x:v>1</x:v>
      </x:c>
    </x:row>
    <x:row r="38" ht="25" customHeight="1">
      <x:c r="A38" s="3" t="str">
        <x:v>MAP.ACTUAL.COST.OPX.BOOKKEEP.V.ACCOUNTS.FIN.L03</x:v>
      </x:c>
      <x:c r="B38" s="3" t="str">
        <x:v>MAP.ACTUAL.COST.OPX.BOOKKEEP.V.ACCOUNTS.FIN</x:v>
      </x:c>
      <x:c r="C38" s="3" t="str">
        <x:v>GL.AP.SUPPLIER</x:v>
      </x:c>
      <x:c r="D38" s="3" t="str">
        <x:v>credit</x:v>
      </x:c>
      <x:c r="E38" s="3" t="str">
        <x:v>ap</x:v>
      </x:c>
      <x:c r="F38" s="3" t="str">
        <x:v>FIN</x:v>
      </x:c>
      <x:c r="G38" s="3" t="str">
        <x:v>V.ACCOUNTS</x:v>
      </x:c>
      <x:c r="H38" s="3" t="str">
        <x:v>not_applicable</x:v>
      </x:c>
      <x:c r="I38" s="3" t="str">
        <x:v>not_applicable</x:v>
      </x:c>
      <x:c r="J38" s="3" t="str">
        <x:v>not_applicable</x:v>
      </x:c>
      <x:c r="K38" s="21" t="n">
        <x:v>1</x:v>
      </x:c>
    </x:row>
    <x:row r="39" ht="25" customHeight="1">
      <x:c r="A39" s="3" t="str">
        <x:v>MAP.ACTUAL.COST.OPX.DESK.V.WORKSPACE.CORP.L01</x:v>
      </x:c>
      <x:c r="B39" s="3" t="str">
        <x:v>MAP.ACTUAL.COST.OPX.DESK.V.WORKSPACE.CORP</x:v>
      </x:c>
      <x:c r="C39" s="3" t="str">
        <x:v>GL.OPEX.OPX.DESK</x:v>
      </x:c>
      <x:c r="D39" s="3" t="str">
        <x:v>debit</x:v>
      </x:c>
      <x:c r="E39" s="3" t="str">
        <x:v>operating_expense</x:v>
      </x:c>
      <x:c r="F39" s="3" t="str">
        <x:v>CORP</x:v>
      </x:c>
      <x:c r="G39" s="3" t="str">
        <x:v>V.WORKSPACE</x:v>
      </x:c>
      <x:c r="H39" s="3" t="str">
        <x:v>recurring</x:v>
      </x:c>
      <x:c r="I39" s="3" t="str">
        <x:v>committed</x:v>
      </x:c>
      <x:c r="J39" s="3" t="str">
        <x:v>fixed</x:v>
      </x:c>
      <x:c r="K39" s="21" t="n">
        <x:v>1</x:v>
      </x:c>
    </x:row>
    <x:row r="40" ht="25" customHeight="1">
      <x:c r="A40" s="3" t="str">
        <x:v>MAP.ACTUAL.COST.OPX.DESK.V.WORKSPACE.CORP.L02</x:v>
      </x:c>
      <x:c r="B40" s="3" t="str">
        <x:v>MAP.ACTUAL.COST.OPX.DESK.V.WORKSPACE.CORP</x:v>
      </x:c>
      <x:c r="C40" s="3" t="str">
        <x:v>GL.VAT.DOM_ASSET</x:v>
      </x:c>
      <x:c r="D40" s="3" t="str">
        <x:v>debit</x:v>
      </x:c>
      <x:c r="E40" s="3" t="str">
        <x:v>tax_assets</x:v>
      </x:c>
      <x:c r="F40" s="3" t="str">
        <x:v>CORP</x:v>
      </x:c>
      <x:c r="G40" s="3" t="str">
        <x:v>V.WORKSPACE</x:v>
      </x:c>
      <x:c r="H40" s="3" t="str">
        <x:v>not_applicable</x:v>
      </x:c>
      <x:c r="I40" s="3" t="str">
        <x:v>not_applicable</x:v>
      </x:c>
      <x:c r="J40" s="3" t="str">
        <x:v>not_applicable</x:v>
      </x:c>
      <x:c r="K40" s="21" t="n">
        <x:v>1</x:v>
      </x:c>
    </x:row>
    <x:row r="41" ht="25" customHeight="1">
      <x:c r="A41" s="3" t="str">
        <x:v>MAP.ACTUAL.COST.OPX.DESK.V.WORKSPACE.CORP.L03</x:v>
      </x:c>
      <x:c r="B41" s="3" t="str">
        <x:v>MAP.ACTUAL.COST.OPX.DESK.V.WORKSPACE.CORP</x:v>
      </x:c>
      <x:c r="C41" s="3" t="str">
        <x:v>GL.AP.SUPPLIER</x:v>
      </x:c>
      <x:c r="D41" s="3" t="str">
        <x:v>credit</x:v>
      </x:c>
      <x:c r="E41" s="3" t="str">
        <x:v>ap</x:v>
      </x:c>
      <x:c r="F41" s="3" t="str">
        <x:v>CORP</x:v>
      </x:c>
      <x:c r="G41" s="3" t="str">
        <x:v>V.WORKSPACE</x:v>
      </x:c>
      <x:c r="H41" s="3" t="str">
        <x:v>not_applicable</x:v>
      </x:c>
      <x:c r="I41" s="3" t="str">
        <x:v>not_applicable</x:v>
      </x:c>
      <x:c r="J41" s="3" t="str">
        <x:v>not_applicable</x:v>
      </x:c>
      <x:c r="K41" s="21" t="n">
        <x:v>1</x:v>
      </x:c>
    </x:row>
    <x:row r="42" ht="35" customHeight="1">
      <x:c r="A42" s="3" t="str">
        <x:v>MAP.ACTUAL.COST.OPX.FOUNDING.NOTARY.V.NOTARY.FIN.L01</x:v>
      </x:c>
      <x:c r="B42" s="3" t="str">
        <x:v>MAP.ACTUAL.COST.OPX.FOUNDING.NOTARY.V.NOTARY.FIN</x:v>
      </x:c>
      <x:c r="C42" s="3" t="str">
        <x:v>GL.OPEX.OPX.FOUNDING.NOTARY</x:v>
      </x:c>
      <x:c r="D42" s="3" t="str">
        <x:v>debit</x:v>
      </x:c>
      <x:c r="E42" s="3" t="str">
        <x:v>operating_expense</x:v>
      </x:c>
      <x:c r="F42" s="3" t="str">
        <x:v>FIN</x:v>
      </x:c>
      <x:c r="G42" s="3" t="str">
        <x:v>V.NOTARY</x:v>
      </x:c>
      <x:c r="H42" s="3" t="str">
        <x:v>one_off</x:v>
      </x:c>
      <x:c r="I42" s="3" t="str">
        <x:v>committed</x:v>
      </x:c>
      <x:c r="J42" s="3" t="str">
        <x:v>fixed</x:v>
      </x:c>
      <x:c r="K42" s="21" t="n">
        <x:v>1</x:v>
      </x:c>
    </x:row>
    <x:row r="43" ht="35" customHeight="1">
      <x:c r="A43" s="3" t="str">
        <x:v>MAP.ACTUAL.COST.OPX.FOUNDING.NOTARY.V.NOTARY.FIN.L02</x:v>
      </x:c>
      <x:c r="B43" s="3" t="str">
        <x:v>MAP.ACTUAL.COST.OPX.FOUNDING.NOTARY.V.NOTARY.FIN</x:v>
      </x:c>
      <x:c r="C43" s="3" t="str">
        <x:v>GL.VAT.DOM_ASSET</x:v>
      </x:c>
      <x:c r="D43" s="3" t="str">
        <x:v>debit</x:v>
      </x:c>
      <x:c r="E43" s="3" t="str">
        <x:v>tax_assets</x:v>
      </x:c>
      <x:c r="F43" s="3" t="str">
        <x:v>FIN</x:v>
      </x:c>
      <x:c r="G43" s="3" t="str">
        <x:v>V.NOTARY</x:v>
      </x:c>
      <x:c r="H43" s="3" t="str">
        <x:v>not_applicable</x:v>
      </x:c>
      <x:c r="I43" s="3" t="str">
        <x:v>not_applicable</x:v>
      </x:c>
      <x:c r="J43" s="3" t="str">
        <x:v>not_applicable</x:v>
      </x:c>
      <x:c r="K43" s="21" t="n">
        <x:v>1</x:v>
      </x:c>
    </x:row>
    <x:row r="44" ht="35" customHeight="1">
      <x:c r="A44" s="3" t="str">
        <x:v>MAP.ACTUAL.COST.OPX.FOUNDING.NOTARY.V.NOTARY.FIN.L03</x:v>
      </x:c>
      <x:c r="B44" s="3" t="str">
        <x:v>MAP.ACTUAL.COST.OPX.FOUNDING.NOTARY.V.NOTARY.FIN</x:v>
      </x:c>
      <x:c r="C44" s="3" t="str">
        <x:v>GL.AP.SUPPLIER</x:v>
      </x:c>
      <x:c r="D44" s="3" t="str">
        <x:v>credit</x:v>
      </x:c>
      <x:c r="E44" s="3" t="str">
        <x:v>ap</x:v>
      </x:c>
      <x:c r="F44" s="3" t="str">
        <x:v>FIN</x:v>
      </x:c>
      <x:c r="G44" s="3" t="str">
        <x:v>V.NOTARY</x:v>
      </x:c>
      <x:c r="H44" s="3" t="str">
        <x:v>not_applicable</x:v>
      </x:c>
      <x:c r="I44" s="3" t="str">
        <x:v>not_applicable</x:v>
      </x:c>
      <x:c r="J44" s="3" t="str">
        <x:v>not_applicable</x:v>
      </x:c>
      <x:c r="K44" s="21" t="n">
        <x:v>1</x:v>
      </x:c>
    </x:row>
    <x:row r="45" ht="35" customHeight="1">
      <x:c r="A45" s="3" t="str">
        <x:v>MAP.ACTUAL.COST.OPX.FOUNDING.REGISTER.V.REGISTER.FIN.L01</x:v>
      </x:c>
      <x:c r="B45" s="3" t="str">
        <x:v>MAP.ACTUAL.COST.OPX.FOUNDING.REGISTER.V.REGISTER.FIN</x:v>
      </x:c>
      <x:c r="C45" s="3" t="str">
        <x:v>GL.OPEX.OPX.FOUNDING.REGISTER</x:v>
      </x:c>
      <x:c r="D45" s="3" t="str">
        <x:v>debit</x:v>
      </x:c>
      <x:c r="E45" s="3" t="str">
        <x:v>operating_expense</x:v>
      </x:c>
      <x:c r="F45" s="3" t="str">
        <x:v>FIN</x:v>
      </x:c>
      <x:c r="G45" s="3" t="str">
        <x:v>V.REGISTER</x:v>
      </x:c>
      <x:c r="H45" s="3" t="str">
        <x:v>one_off</x:v>
      </x:c>
      <x:c r="I45" s="3" t="str">
        <x:v>committed</x:v>
      </x:c>
      <x:c r="J45" s="3" t="str">
        <x:v>fixed</x:v>
      </x:c>
      <x:c r="K45" s="21" t="n">
        <x:v>1</x:v>
      </x:c>
    </x:row>
    <x:row r="46" ht="35" customHeight="1">
      <x:c r="A46" s="3" t="str">
        <x:v>MAP.ACTUAL.COST.OPX.FOUNDING.REGISTER.V.REGISTER.FIN.L02</x:v>
      </x:c>
      <x:c r="B46" s="3" t="str">
        <x:v>MAP.ACTUAL.COST.OPX.FOUNDING.REGISTER.V.REGISTER.FIN</x:v>
      </x:c>
      <x:c r="C46" s="3" t="str">
        <x:v>GL.AP.SUPPLIER</x:v>
      </x:c>
      <x:c r="D46" s="3" t="str">
        <x:v>credit</x:v>
      </x:c>
      <x:c r="E46" s="3" t="str">
        <x:v>ap</x:v>
      </x:c>
      <x:c r="F46" s="3" t="str">
        <x:v>FIN</x:v>
      </x:c>
      <x:c r="G46" s="3" t="str">
        <x:v>V.REGISTER</x:v>
      </x:c>
      <x:c r="H46" s="3" t="str">
        <x:v>not_applicable</x:v>
      </x:c>
      <x:c r="I46" s="3" t="str">
        <x:v>not_applicable</x:v>
      </x:c>
      <x:c r="J46" s="3" t="str">
        <x:v>not_applicable</x:v>
      </x:c>
      <x:c r="K46" s="21" t="n">
        <x:v>1</x:v>
      </x:c>
    </x:row>
    <x:row r="47" ht="25" customHeight="1">
      <x:c r="A47" s="3" t="str">
        <x:v>MAP.ACTUAL.COST.OPX.IHK.V.CHAMBER.CORP.L01</x:v>
      </x:c>
      <x:c r="B47" s="3" t="str">
        <x:v>MAP.ACTUAL.COST.OPX.IHK.V.CHAMBER.CORP</x:v>
      </x:c>
      <x:c r="C47" s="3" t="str">
        <x:v>GL.OPEX.OPX.IHK</x:v>
      </x:c>
      <x:c r="D47" s="3" t="str">
        <x:v>debit</x:v>
      </x:c>
      <x:c r="E47" s="3" t="str">
        <x:v>operating_expense</x:v>
      </x:c>
      <x:c r="F47" s="3" t="str">
        <x:v>CORP</x:v>
      </x:c>
      <x:c r="G47" s="3" t="str">
        <x:v>V.CHAMBER</x:v>
      </x:c>
      <x:c r="H47" s="3" t="str">
        <x:v>recurring</x:v>
      </x:c>
      <x:c r="I47" s="3" t="str">
        <x:v>committed</x:v>
      </x:c>
      <x:c r="J47" s="3" t="str">
        <x:v>fixed</x:v>
      </x:c>
      <x:c r="K47" s="21" t="n">
        <x:v>1</x:v>
      </x:c>
    </x:row>
    <x:row r="48" ht="25" customHeight="1">
      <x:c r="A48" s="3" t="str">
        <x:v>MAP.ACTUAL.COST.OPX.IHK.V.CHAMBER.CORP.L02</x:v>
      </x:c>
      <x:c r="B48" s="3" t="str">
        <x:v>MAP.ACTUAL.COST.OPX.IHK.V.CHAMBER.CORP</x:v>
      </x:c>
      <x:c r="C48" s="3" t="str">
        <x:v>GL.AP.SUPPLIER</x:v>
      </x:c>
      <x:c r="D48" s="3" t="str">
        <x:v>credit</x:v>
      </x:c>
      <x:c r="E48" s="3" t="str">
        <x:v>ap</x:v>
      </x:c>
      <x:c r="F48" s="3" t="str">
        <x:v>CORP</x:v>
      </x:c>
      <x:c r="G48" s="3" t="str">
        <x:v>V.CHAMBER</x:v>
      </x:c>
      <x:c r="H48" s="3" t="str">
        <x:v>not_applicable</x:v>
      </x:c>
      <x:c r="I48" s="3" t="str">
        <x:v>not_applicable</x:v>
      </x:c>
      <x:c r="J48" s="3" t="str">
        <x:v>not_applicable</x:v>
      </x:c>
      <x:c r="K48" s="21" t="n">
        <x:v>1</x:v>
      </x:c>
    </x:row>
    <x:row r="49" ht="25" customHeight="1">
      <x:c r="A49" s="3" t="str">
        <x:v>MAP.ACTUAL.COST.OPX.INS_PRE.V.INSURANCE.CORP.L01</x:v>
      </x:c>
      <x:c r="B49" s="3" t="str">
        <x:v>MAP.ACTUAL.COST.OPX.INS_PRE.V.INSURANCE.CORP</x:v>
      </x:c>
      <x:c r="C49" s="3" t="str">
        <x:v>GL.OPEX.OPX.INS_PRE</x:v>
      </x:c>
      <x:c r="D49" s="3" t="str">
        <x:v>debit</x:v>
      </x:c>
      <x:c r="E49" s="3" t="str">
        <x:v>operating_expense</x:v>
      </x:c>
      <x:c r="F49" s="3" t="str">
        <x:v>CORP</x:v>
      </x:c>
      <x:c r="G49" s="3" t="str">
        <x:v>V.INSURANCE</x:v>
      </x:c>
      <x:c r="H49" s="3" t="str">
        <x:v>recurring</x:v>
      </x:c>
      <x:c r="I49" s="3" t="str">
        <x:v>committed</x:v>
      </x:c>
      <x:c r="J49" s="3" t="str">
        <x:v>fixed</x:v>
      </x:c>
      <x:c r="K49" s="21" t="n">
        <x:v>1</x:v>
      </x:c>
    </x:row>
    <x:row r="50" ht="25" customHeight="1">
      <x:c r="A50" s="3" t="str">
        <x:v>MAP.ACTUAL.COST.OPX.INS_PRE.V.INSURANCE.CORP.L02</x:v>
      </x:c>
      <x:c r="B50" s="3" t="str">
        <x:v>MAP.ACTUAL.COST.OPX.INS_PRE.V.INSURANCE.CORP</x:v>
      </x:c>
      <x:c r="C50" s="3" t="str">
        <x:v>GL.AP.SUPPLIER</x:v>
      </x:c>
      <x:c r="D50" s="3" t="str">
        <x:v>credit</x:v>
      </x:c>
      <x:c r="E50" s="3" t="str">
        <x:v>ap</x:v>
      </x:c>
      <x:c r="F50" s="3" t="str">
        <x:v>CORP</x:v>
      </x:c>
      <x:c r="G50" s="3" t="str">
        <x:v>V.INSURANCE</x:v>
      </x:c>
      <x:c r="H50" s="3" t="str">
        <x:v>not_applicable</x:v>
      </x:c>
      <x:c r="I50" s="3" t="str">
        <x:v>not_applicable</x:v>
      </x:c>
      <x:c r="J50" s="3" t="str">
        <x:v>not_applicable</x:v>
      </x:c>
      <x:c r="K50" s="21" t="n">
        <x:v>1</x:v>
      </x:c>
    </x:row>
    <x:row r="51" ht="25" customHeight="1">
      <x:c r="A51" s="3" t="str">
        <x:v>MAP.ACTUAL.COST.OPX.MISC.V.OFFICE.CORP.L01</x:v>
      </x:c>
      <x:c r="B51" s="3" t="str">
        <x:v>MAP.ACTUAL.COST.OPX.MISC.V.OFFICE.CORP</x:v>
      </x:c>
      <x:c r="C51" s="3" t="str">
        <x:v>GL.OPEX.OPX.MISC</x:v>
      </x:c>
      <x:c r="D51" s="3" t="str">
        <x:v>debit</x:v>
      </x:c>
      <x:c r="E51" s="3" t="str">
        <x:v>operating_expense</x:v>
      </x:c>
      <x:c r="F51" s="3" t="str">
        <x:v>CORP</x:v>
      </x:c>
      <x:c r="G51" s="3" t="str">
        <x:v>V.OFFICE</x:v>
      </x:c>
      <x:c r="H51" s="3" t="str">
        <x:v>recurring</x:v>
      </x:c>
      <x:c r="I51" s="3" t="str">
        <x:v>discretionary</x:v>
      </x:c>
      <x:c r="J51" s="3" t="str">
        <x:v>fixed</x:v>
      </x:c>
      <x:c r="K51" s="21" t="n">
        <x:v>1</x:v>
      </x:c>
    </x:row>
    <x:row r="52" ht="25" customHeight="1">
      <x:c r="A52" s="3" t="str">
        <x:v>MAP.ACTUAL.COST.OPX.MISC.V.OFFICE.CORP.L02</x:v>
      </x:c>
      <x:c r="B52" s="3" t="str">
        <x:v>MAP.ACTUAL.COST.OPX.MISC.V.OFFICE.CORP</x:v>
      </x:c>
      <x:c r="C52" s="3" t="str">
        <x:v>GL.VAT.DOM_ASSET</x:v>
      </x:c>
      <x:c r="D52" s="3" t="str">
        <x:v>debit</x:v>
      </x:c>
      <x:c r="E52" s="3" t="str">
        <x:v>tax_assets</x:v>
      </x:c>
      <x:c r="F52" s="3" t="str">
        <x:v>CORP</x:v>
      </x:c>
      <x:c r="G52" s="3" t="str">
        <x:v>V.OFFICE</x:v>
      </x:c>
      <x:c r="H52" s="3" t="str">
        <x:v>not_applicable</x:v>
      </x:c>
      <x:c r="I52" s="3" t="str">
        <x:v>not_applicable</x:v>
      </x:c>
      <x:c r="J52" s="3" t="str">
        <x:v>not_applicable</x:v>
      </x:c>
      <x:c r="K52" s="21" t="n">
        <x:v>1</x:v>
      </x:c>
    </x:row>
    <x:row r="53" ht="25" customHeight="1">
      <x:c r="A53" s="3" t="str">
        <x:v>MAP.ACTUAL.COST.OPX.MISC.V.OFFICE.CORP.L03</x:v>
      </x:c>
      <x:c r="B53" s="3" t="str">
        <x:v>MAP.ACTUAL.COST.OPX.MISC.V.OFFICE.CORP</x:v>
      </x:c>
      <x:c r="C53" s="3" t="str">
        <x:v>GL.AP.SUPPLIER</x:v>
      </x:c>
      <x:c r="D53" s="3" t="str">
        <x:v>credit</x:v>
      </x:c>
      <x:c r="E53" s="3" t="str">
        <x:v>ap</x:v>
      </x:c>
      <x:c r="F53" s="3" t="str">
        <x:v>CORP</x:v>
      </x:c>
      <x:c r="G53" s="3" t="str">
        <x:v>V.OFFICE</x:v>
      </x:c>
      <x:c r="H53" s="3" t="str">
        <x:v>not_applicable</x:v>
      </x:c>
      <x:c r="I53" s="3" t="str">
        <x:v>not_applicable</x:v>
      </x:c>
      <x:c r="J53" s="3" t="str">
        <x:v>not_applicable</x:v>
      </x:c>
      <x:c r="K53" s="21" t="n">
        <x:v>1</x:v>
      </x:c>
    </x:row>
    <x:row r="54" ht="25" customHeight="1">
      <x:c r="A54" s="3" t="str">
        <x:v>MAP.ACTUAL.COST.OPX.PAYROLL.V.ACCOUNTS.FIN.L01</x:v>
      </x:c>
      <x:c r="B54" s="3" t="str">
        <x:v>MAP.ACTUAL.COST.OPX.PAYROLL.V.ACCOUNTS.FIN</x:v>
      </x:c>
      <x:c r="C54" s="3" t="str">
        <x:v>GL.OPEX.OPX.PAYROLL</x:v>
      </x:c>
      <x:c r="D54" s="3" t="str">
        <x:v>debit</x:v>
      </x:c>
      <x:c r="E54" s="3" t="str">
        <x:v>operating_expense</x:v>
      </x:c>
      <x:c r="F54" s="3" t="str">
        <x:v>FIN</x:v>
      </x:c>
      <x:c r="G54" s="3" t="str">
        <x:v>V.ACCOUNTS</x:v>
      </x:c>
      <x:c r="H54" s="3" t="str">
        <x:v>recurring</x:v>
      </x:c>
      <x:c r="I54" s="3" t="str">
        <x:v>committed</x:v>
      </x:c>
      <x:c r="J54" s="3" t="str">
        <x:v>fixed</x:v>
      </x:c>
      <x:c r="K54" s="21" t="n">
        <x:v>1</x:v>
      </x:c>
    </x:row>
    <x:row r="55" ht="25" customHeight="1">
      <x:c r="A55" s="3" t="str">
        <x:v>MAP.ACTUAL.COST.OPX.PAYROLL.V.ACCOUNTS.FIN.L02</x:v>
      </x:c>
      <x:c r="B55" s="3" t="str">
        <x:v>MAP.ACTUAL.COST.OPX.PAYROLL.V.ACCOUNTS.FIN</x:v>
      </x:c>
      <x:c r="C55" s="3" t="str">
        <x:v>GL.VAT.DOM_ASSET</x:v>
      </x:c>
      <x:c r="D55" s="3" t="str">
        <x:v>debit</x:v>
      </x:c>
      <x:c r="E55" s="3" t="str">
        <x:v>tax_assets</x:v>
      </x:c>
      <x:c r="F55" s="3" t="str">
        <x:v>FIN</x:v>
      </x:c>
      <x:c r="G55" s="3" t="str">
        <x:v>V.ACCOUNTS</x:v>
      </x:c>
      <x:c r="H55" s="3" t="str">
        <x:v>not_applicable</x:v>
      </x:c>
      <x:c r="I55" s="3" t="str">
        <x:v>not_applicable</x:v>
      </x:c>
      <x:c r="J55" s="3" t="str">
        <x:v>not_applicable</x:v>
      </x:c>
      <x:c r="K55" s="21" t="n">
        <x:v>1</x:v>
      </x:c>
    </x:row>
    <x:row r="56" ht="25" customHeight="1">
      <x:c r="A56" s="3" t="str">
        <x:v>MAP.ACTUAL.COST.OPX.PAYROLL.V.ACCOUNTS.FIN.L03</x:v>
      </x:c>
      <x:c r="B56" s="3" t="str">
        <x:v>MAP.ACTUAL.COST.OPX.PAYROLL.V.ACCOUNTS.FIN</x:v>
      </x:c>
      <x:c r="C56" s="3" t="str">
        <x:v>GL.AP.SUPPLIER</x:v>
      </x:c>
      <x:c r="D56" s="3" t="str">
        <x:v>credit</x:v>
      </x:c>
      <x:c r="E56" s="3" t="str">
        <x:v>ap</x:v>
      </x:c>
      <x:c r="F56" s="3" t="str">
        <x:v>FIN</x:v>
      </x:c>
      <x:c r="G56" s="3" t="str">
        <x:v>V.ACCOUNTS</x:v>
      </x:c>
      <x:c r="H56" s="3" t="str">
        <x:v>not_applicable</x:v>
      </x:c>
      <x:c r="I56" s="3" t="str">
        <x:v>not_applicable</x:v>
      </x:c>
      <x:c r="J56" s="3" t="str">
        <x:v>not_applicable</x:v>
      </x:c>
      <x:c r="K56" s="21" t="n">
        <x:v>1</x:v>
      </x:c>
    </x:row>
    <x:row r="57" ht="25" customHeight="1">
      <x:c r="A57" s="3" t="str">
        <x:v>MAP.ACTUAL.COST.PAY.V.ACCOUNTS.FIN.L01</x:v>
      </x:c>
      <x:c r="B57" s="3" t="str">
        <x:v>MAP.ACTUAL.COST.PAY.V.ACCOUNTS.FIN</x:v>
      </x:c>
      <x:c r="C57" s="3" t="str">
        <x:v>GL.AP.SUPPLIER</x:v>
      </x:c>
      <x:c r="D57" s="3" t="str">
        <x:v>debit</x:v>
      </x:c>
      <x:c r="E57" s="3" t="str">
        <x:v>ap</x:v>
      </x:c>
      <x:c r="F57" s="3" t="str">
        <x:v>FIN</x:v>
      </x:c>
      <x:c r="G57" s="3" t="str">
        <x:v>V.ACCOUNTS</x:v>
      </x:c>
      <x:c r="H57" s="3" t="str">
        <x:v>not_applicable</x:v>
      </x:c>
      <x:c r="I57" s="3" t="str">
        <x:v>not_applicable</x:v>
      </x:c>
      <x:c r="J57" s="3" t="str">
        <x:v>not_applicable</x:v>
      </x:c>
      <x:c r="K57" s="21" t="n">
        <x:v>1</x:v>
      </x:c>
    </x:row>
    <x:row r="58" ht="25" customHeight="1">
      <x:c r="A58" s="3" t="str">
        <x:v>MAP.ACTUAL.COST.PAY.V.ACCOUNTS.FIN.L02</x:v>
      </x:c>
      <x:c r="B58" s="3" t="str">
        <x:v>MAP.ACTUAL.COST.PAY.V.ACCOUNTS.FIN</x:v>
      </x:c>
      <x:c r="C58" s="3" t="str">
        <x:v>GL.CASH</x:v>
      </x:c>
      <x:c r="D58" s="3" t="str">
        <x:v>credit</x:v>
      </x:c>
      <x:c r="E58" s="3" t="str">
        <x:v>cash</x:v>
      </x:c>
      <x:c r="F58" s="3" t="str">
        <x:v>FIN</x:v>
      </x:c>
      <x:c r="G58" s="3" t="str">
        <x:v>V.ACCOUNTS</x:v>
      </x:c>
      <x:c r="H58" s="3" t="str">
        <x:v>not_applicable</x:v>
      </x:c>
      <x:c r="I58" s="3" t="str">
        <x:v>not_applicable</x:v>
      </x:c>
      <x:c r="J58" s="3" t="str">
        <x:v>not_applicable</x:v>
      </x:c>
      <x:c r="K58" s="21" t="n">
        <x:v>1</x:v>
      </x:c>
    </x:row>
    <x:row r="59" ht="25" customHeight="1">
      <x:c r="A59" s="3" t="str">
        <x:v>MAP.ACTUAL.COST.PAY.V.CHAMBER.CORP.L01</x:v>
      </x:c>
      <x:c r="B59" s="3" t="str">
        <x:v>MAP.ACTUAL.COST.PAY.V.CHAMBER.CORP</x:v>
      </x:c>
      <x:c r="C59" s="3" t="str">
        <x:v>GL.AP.SUPPLIER</x:v>
      </x:c>
      <x:c r="D59" s="3" t="str">
        <x:v>debit</x:v>
      </x:c>
      <x:c r="E59" s="3" t="str">
        <x:v>ap</x:v>
      </x:c>
      <x:c r="F59" s="3" t="str">
        <x:v>CORP</x:v>
      </x:c>
      <x:c r="G59" s="3" t="str">
        <x:v>V.CHAMBER</x:v>
      </x:c>
      <x:c r="H59" s="3" t="str">
        <x:v>not_applicable</x:v>
      </x:c>
      <x:c r="I59" s="3" t="str">
        <x:v>not_applicable</x:v>
      </x:c>
      <x:c r="J59" s="3" t="str">
        <x:v>not_applicable</x:v>
      </x:c>
      <x:c r="K59" s="21" t="n">
        <x:v>1</x:v>
      </x:c>
    </x:row>
    <x:row r="60" ht="25" customHeight="1">
      <x:c r="A60" s="3" t="str">
        <x:v>MAP.ACTUAL.COST.PAY.V.CHAMBER.CORP.L02</x:v>
      </x:c>
      <x:c r="B60" s="3" t="str">
        <x:v>MAP.ACTUAL.COST.PAY.V.CHAMBER.CORP</x:v>
      </x:c>
      <x:c r="C60" s="3" t="str">
        <x:v>GL.CASH</x:v>
      </x:c>
      <x:c r="D60" s="3" t="str">
        <x:v>credit</x:v>
      </x:c>
      <x:c r="E60" s="3" t="str">
        <x:v>cash</x:v>
      </x:c>
      <x:c r="F60" s="3" t="str">
        <x:v>CORP</x:v>
      </x:c>
      <x:c r="G60" s="3" t="str">
        <x:v>V.CHAMBER</x:v>
      </x:c>
      <x:c r="H60" s="3" t="str">
        <x:v>not_applicable</x:v>
      </x:c>
      <x:c r="I60" s="3" t="str">
        <x:v>not_applicable</x:v>
      </x:c>
      <x:c r="J60" s="3" t="str">
        <x:v>not_applicable</x:v>
      </x:c>
      <x:c r="K60" s="21" t="n">
        <x:v>1</x:v>
      </x:c>
    </x:row>
    <x:row r="61" ht="25" customHeight="1">
      <x:c r="A61" s="3" t="str">
        <x:v>MAP.ACTUAL.COST.PAY.V.CLOUD.ENG.L01</x:v>
      </x:c>
      <x:c r="B61" s="3" t="str">
        <x:v>MAP.ACTUAL.COST.PAY.V.CLOUD.ENG</x:v>
      </x:c>
      <x:c r="C61" s="3" t="str">
        <x:v>GL.AP.SUPPLIER</x:v>
      </x:c>
      <x:c r="D61" s="3" t="str">
        <x:v>debit</x:v>
      </x:c>
      <x:c r="E61" s="3" t="str">
        <x:v>ap</x:v>
      </x:c>
      <x:c r="F61" s="3" t="str">
        <x:v>ENG</x:v>
      </x:c>
      <x:c r="G61" s="3" t="str">
        <x:v>V.CLOUD</x:v>
      </x:c>
      <x:c r="H61" s="3" t="str">
        <x:v>not_applicable</x:v>
      </x:c>
      <x:c r="I61" s="3" t="str">
        <x:v>not_applicable</x:v>
      </x:c>
      <x:c r="J61" s="3" t="str">
        <x:v>not_applicable</x:v>
      </x:c>
      <x:c r="K61" s="21" t="n">
        <x:v>1</x:v>
      </x:c>
    </x:row>
    <x:row r="62" ht="25" customHeight="1">
      <x:c r="A62" s="3" t="str">
        <x:v>MAP.ACTUAL.COST.PAY.V.CLOUD.ENG.L02</x:v>
      </x:c>
      <x:c r="B62" s="3" t="str">
        <x:v>MAP.ACTUAL.COST.PAY.V.CLOUD.ENG</x:v>
      </x:c>
      <x:c r="C62" s="3" t="str">
        <x:v>GL.CASH</x:v>
      </x:c>
      <x:c r="D62" s="3" t="str">
        <x:v>credit</x:v>
      </x:c>
      <x:c r="E62" s="3" t="str">
        <x:v>cash</x:v>
      </x:c>
      <x:c r="F62" s="3" t="str">
        <x:v>ENG</x:v>
      </x:c>
      <x:c r="G62" s="3" t="str">
        <x:v>V.CLOUD</x:v>
      </x:c>
      <x:c r="H62" s="3" t="str">
        <x:v>not_applicable</x:v>
      </x:c>
      <x:c r="I62" s="3" t="str">
        <x:v>not_applicable</x:v>
      </x:c>
      <x:c r="J62" s="3" t="str">
        <x:v>not_applicable</x:v>
      </x:c>
      <x:c r="K62" s="21" t="n">
        <x:v>1</x:v>
      </x:c>
    </x:row>
    <x:row r="63" ht="25" customHeight="1">
      <x:c r="A63" s="3" t="str">
        <x:v>MAP.ACTUAL.COST.PAY.V.DATA.ENG.L01</x:v>
      </x:c>
      <x:c r="B63" s="3" t="str">
        <x:v>MAP.ACTUAL.COST.PAY.V.DATA.ENG</x:v>
      </x:c>
      <x:c r="C63" s="3" t="str">
        <x:v>GL.AP.SUPPLIER</x:v>
      </x:c>
      <x:c r="D63" s="3" t="str">
        <x:v>debit</x:v>
      </x:c>
      <x:c r="E63" s="3" t="str">
        <x:v>ap</x:v>
      </x:c>
      <x:c r="F63" s="3" t="str">
        <x:v>ENG</x:v>
      </x:c>
      <x:c r="G63" s="3" t="str">
        <x:v>V.DATA</x:v>
      </x:c>
      <x:c r="H63" s="3" t="str">
        <x:v>not_applicable</x:v>
      </x:c>
      <x:c r="I63" s="3" t="str">
        <x:v>not_applicable</x:v>
      </x:c>
      <x:c r="J63" s="3" t="str">
        <x:v>not_applicable</x:v>
      </x:c>
      <x:c r="K63" s="21" t="n">
        <x:v>1</x:v>
      </x:c>
    </x:row>
    <x:row r="64" ht="25" customHeight="1">
      <x:c r="A64" s="3" t="str">
        <x:v>MAP.ACTUAL.COST.PAY.V.DATA.ENG.L02</x:v>
      </x:c>
      <x:c r="B64" s="3" t="str">
        <x:v>MAP.ACTUAL.COST.PAY.V.DATA.ENG</x:v>
      </x:c>
      <x:c r="C64" s="3" t="str">
        <x:v>GL.CASH</x:v>
      </x:c>
      <x:c r="D64" s="3" t="str">
        <x:v>credit</x:v>
      </x:c>
      <x:c r="E64" s="3" t="str">
        <x:v>cash</x:v>
      </x:c>
      <x:c r="F64" s="3" t="str">
        <x:v>ENG</x:v>
      </x:c>
      <x:c r="G64" s="3" t="str">
        <x:v>V.DATA</x:v>
      </x:c>
      <x:c r="H64" s="3" t="str">
        <x:v>not_applicable</x:v>
      </x:c>
      <x:c r="I64" s="3" t="str">
        <x:v>not_applicable</x:v>
      </x:c>
      <x:c r="J64" s="3" t="str">
        <x:v>not_applicable</x:v>
      </x:c>
      <x:c r="K64" s="21" t="n">
        <x:v>1</x:v>
      </x:c>
    </x:row>
    <x:row r="65" ht="25" customHeight="1">
      <x:c r="A65" s="3" t="str">
        <x:v>MAP.ACTUAL.COST.PAY.V.DORA.COMP.L01</x:v>
      </x:c>
      <x:c r="B65" s="3" t="str">
        <x:v>MAP.ACTUAL.COST.PAY.V.DORA.COMP</x:v>
      </x:c>
      <x:c r="C65" s="3" t="str">
        <x:v>GL.AP.SUPPLIER</x:v>
      </x:c>
      <x:c r="D65" s="3" t="str">
        <x:v>debit</x:v>
      </x:c>
      <x:c r="E65" s="3" t="str">
        <x:v>ap</x:v>
      </x:c>
      <x:c r="F65" s="3" t="str">
        <x:v>COMP</x:v>
      </x:c>
      <x:c r="G65" s="3" t="str">
        <x:v>V.DORA</x:v>
      </x:c>
      <x:c r="H65" s="3" t="str">
        <x:v>not_applicable</x:v>
      </x:c>
      <x:c r="I65" s="3" t="str">
        <x:v>not_applicable</x:v>
      </x:c>
      <x:c r="J65" s="3" t="str">
        <x:v>not_applicable</x:v>
      </x:c>
      <x:c r="K65" s="21" t="n">
        <x:v>1</x:v>
      </x:c>
    </x:row>
    <x:row r="66" ht="25" customHeight="1">
      <x:c r="A66" s="3" t="str">
        <x:v>MAP.ACTUAL.COST.PAY.V.DORA.COMP.L02</x:v>
      </x:c>
      <x:c r="B66" s="3" t="str">
        <x:v>MAP.ACTUAL.COST.PAY.V.DORA.COMP</x:v>
      </x:c>
      <x:c r="C66" s="3" t="str">
        <x:v>GL.CASH</x:v>
      </x:c>
      <x:c r="D66" s="3" t="str">
        <x:v>credit</x:v>
      </x:c>
      <x:c r="E66" s="3" t="str">
        <x:v>cash</x:v>
      </x:c>
      <x:c r="F66" s="3" t="str">
        <x:v>COMP</x:v>
      </x:c>
      <x:c r="G66" s="3" t="str">
        <x:v>V.DORA</x:v>
      </x:c>
      <x:c r="H66" s="3" t="str">
        <x:v>not_applicable</x:v>
      </x:c>
      <x:c r="I66" s="3" t="str">
        <x:v>not_applicable</x:v>
      </x:c>
      <x:c r="J66" s="3" t="str">
        <x:v>not_applicable</x:v>
      </x:c>
      <x:c r="K66" s="21" t="n">
        <x:v>1</x:v>
      </x:c>
    </x:row>
    <x:row r="67" ht="25" customHeight="1">
      <x:c r="A67" s="3" t="str">
        <x:v>MAP.ACTUAL.COST.PAY.V.INSURANCE.CORP.L01</x:v>
      </x:c>
      <x:c r="B67" s="3" t="str">
        <x:v>MAP.ACTUAL.COST.PAY.V.INSURANCE.CORP</x:v>
      </x:c>
      <x:c r="C67" s="3" t="str">
        <x:v>GL.AP.SUPPLIER</x:v>
      </x:c>
      <x:c r="D67" s="3" t="str">
        <x:v>debit</x:v>
      </x:c>
      <x:c r="E67" s="3" t="str">
        <x:v>ap</x:v>
      </x:c>
      <x:c r="F67" s="3" t="str">
        <x:v>CORP</x:v>
      </x:c>
      <x:c r="G67" s="3" t="str">
        <x:v>V.INSURANCE</x:v>
      </x:c>
      <x:c r="H67" s="3" t="str">
        <x:v>not_applicable</x:v>
      </x:c>
      <x:c r="I67" s="3" t="str">
        <x:v>not_applicable</x:v>
      </x:c>
      <x:c r="J67" s="3" t="str">
        <x:v>not_applicable</x:v>
      </x:c>
      <x:c r="K67" s="21" t="n">
        <x:v>1</x:v>
      </x:c>
    </x:row>
    <x:row r="68" ht="25" customHeight="1">
      <x:c r="A68" s="3" t="str">
        <x:v>MAP.ACTUAL.COST.PAY.V.INSURANCE.CORP.L02</x:v>
      </x:c>
      <x:c r="B68" s="3" t="str">
        <x:v>MAP.ACTUAL.COST.PAY.V.INSURANCE.CORP</x:v>
      </x:c>
      <x:c r="C68" s="3" t="str">
        <x:v>GL.CASH</x:v>
      </x:c>
      <x:c r="D68" s="3" t="str">
        <x:v>credit</x:v>
      </x:c>
      <x:c r="E68" s="3" t="str">
        <x:v>cash</x:v>
      </x:c>
      <x:c r="F68" s="3" t="str">
        <x:v>CORP</x:v>
      </x:c>
      <x:c r="G68" s="3" t="str">
        <x:v>V.INSURANCE</x:v>
      </x:c>
      <x:c r="H68" s="3" t="str">
        <x:v>not_applicable</x:v>
      </x:c>
      <x:c r="I68" s="3" t="str">
        <x:v>not_applicable</x:v>
      </x:c>
      <x:c r="J68" s="3" t="str">
        <x:v>not_applicable</x:v>
      </x:c>
      <x:c r="K68" s="21" t="n">
        <x:v>1</x:v>
      </x:c>
    </x:row>
    <x:row r="69" ht="25" customHeight="1">
      <x:c r="A69" s="3" t="str">
        <x:v>MAP.ACTUAL.COST.PAY.V.LEGAL.COMP.L01</x:v>
      </x:c>
      <x:c r="B69" s="3" t="str">
        <x:v>MAP.ACTUAL.COST.PAY.V.LEGAL.COMP</x:v>
      </x:c>
      <x:c r="C69" s="3" t="str">
        <x:v>GL.AP.SUPPLIER</x:v>
      </x:c>
      <x:c r="D69" s="3" t="str">
        <x:v>debit</x:v>
      </x:c>
      <x:c r="E69" s="3" t="str">
        <x:v>ap</x:v>
      </x:c>
      <x:c r="F69" s="3" t="str">
        <x:v>COMP</x:v>
      </x:c>
      <x:c r="G69" s="3" t="str">
        <x:v>V.LEGAL</x:v>
      </x:c>
      <x:c r="H69" s="3" t="str">
        <x:v>not_applicable</x:v>
      </x:c>
      <x:c r="I69" s="3" t="str">
        <x:v>not_applicable</x:v>
      </x:c>
      <x:c r="J69" s="3" t="str">
        <x:v>not_applicable</x:v>
      </x:c>
      <x:c r="K69" s="21" t="n">
        <x:v>1</x:v>
      </x:c>
    </x:row>
    <x:row r="70" ht="25" customHeight="1">
      <x:c r="A70" s="3" t="str">
        <x:v>MAP.ACTUAL.COST.PAY.V.LEGAL.COMP.L02</x:v>
      </x:c>
      <x:c r="B70" s="3" t="str">
        <x:v>MAP.ACTUAL.COST.PAY.V.LEGAL.COMP</x:v>
      </x:c>
      <x:c r="C70" s="3" t="str">
        <x:v>GL.CASH</x:v>
      </x:c>
      <x:c r="D70" s="3" t="str">
        <x:v>credit</x:v>
      </x:c>
      <x:c r="E70" s="3" t="str">
        <x:v>cash</x:v>
      </x:c>
      <x:c r="F70" s="3" t="str">
        <x:v>COMP</x:v>
      </x:c>
      <x:c r="G70" s="3" t="str">
        <x:v>V.LEGAL</x:v>
      </x:c>
      <x:c r="H70" s="3" t="str">
        <x:v>not_applicable</x:v>
      </x:c>
      <x:c r="I70" s="3" t="str">
        <x:v>not_applicable</x:v>
      </x:c>
      <x:c r="J70" s="3" t="str">
        <x:v>not_applicable</x:v>
      </x:c>
      <x:c r="K70" s="21" t="n">
        <x:v>1</x:v>
      </x:c>
    </x:row>
    <x:row r="71" ht="25" customHeight="1">
      <x:c r="A71" s="3" t="str">
        <x:v>MAP.ACTUAL.COST.PAY.V.NOTARY.FIN.L01</x:v>
      </x:c>
      <x:c r="B71" s="3" t="str">
        <x:v>MAP.ACTUAL.COST.PAY.V.NOTARY.FIN</x:v>
      </x:c>
      <x:c r="C71" s="3" t="str">
        <x:v>GL.AP.SUPPLIER</x:v>
      </x:c>
      <x:c r="D71" s="3" t="str">
        <x:v>debit</x:v>
      </x:c>
      <x:c r="E71" s="3" t="str">
        <x:v>ap</x:v>
      </x:c>
      <x:c r="F71" s="3" t="str">
        <x:v>FIN</x:v>
      </x:c>
      <x:c r="G71" s="3" t="str">
        <x:v>V.NOTARY</x:v>
      </x:c>
      <x:c r="H71" s="3" t="str">
        <x:v>not_applicable</x:v>
      </x:c>
      <x:c r="I71" s="3" t="str">
        <x:v>not_applicable</x:v>
      </x:c>
      <x:c r="J71" s="3" t="str">
        <x:v>not_applicable</x:v>
      </x:c>
      <x:c r="K71" s="21" t="n">
        <x:v>1</x:v>
      </x:c>
    </x:row>
    <x:row r="72" ht="25" customHeight="1">
      <x:c r="A72" s="3" t="str">
        <x:v>MAP.ACTUAL.COST.PAY.V.NOTARY.FIN.L02</x:v>
      </x:c>
      <x:c r="B72" s="3" t="str">
        <x:v>MAP.ACTUAL.COST.PAY.V.NOTARY.FIN</x:v>
      </x:c>
      <x:c r="C72" s="3" t="str">
        <x:v>GL.CASH</x:v>
      </x:c>
      <x:c r="D72" s="3" t="str">
        <x:v>credit</x:v>
      </x:c>
      <x:c r="E72" s="3" t="str">
        <x:v>cash</x:v>
      </x:c>
      <x:c r="F72" s="3" t="str">
        <x:v>FIN</x:v>
      </x:c>
      <x:c r="G72" s="3" t="str">
        <x:v>V.NOTARY</x:v>
      </x:c>
      <x:c r="H72" s="3" t="str">
        <x:v>not_applicable</x:v>
      </x:c>
      <x:c r="I72" s="3" t="str">
        <x:v>not_applicable</x:v>
      </x:c>
      <x:c r="J72" s="3" t="str">
        <x:v>not_applicable</x:v>
      </x:c>
      <x:c r="K72" s="21" t="n">
        <x:v>1</x:v>
      </x:c>
    </x:row>
    <x:row r="73" ht="25" customHeight="1">
      <x:c r="A73" s="3" t="str">
        <x:v>MAP.ACTUAL.COST.PAY.V.OFFICE.CORP.L01</x:v>
      </x:c>
      <x:c r="B73" s="3" t="str">
        <x:v>MAP.ACTUAL.COST.PAY.V.OFFICE.CORP</x:v>
      </x:c>
      <x:c r="C73" s="3" t="str">
        <x:v>GL.AP.SUPPLIER</x:v>
      </x:c>
      <x:c r="D73" s="3" t="str">
        <x:v>debit</x:v>
      </x:c>
      <x:c r="E73" s="3" t="str">
        <x:v>ap</x:v>
      </x:c>
      <x:c r="F73" s="3" t="str">
        <x:v>CORP</x:v>
      </x:c>
      <x:c r="G73" s="3" t="str">
        <x:v>V.OFFICE</x:v>
      </x:c>
      <x:c r="H73" s="3" t="str">
        <x:v>not_applicable</x:v>
      </x:c>
      <x:c r="I73" s="3" t="str">
        <x:v>not_applicable</x:v>
      </x:c>
      <x:c r="J73" s="3" t="str">
        <x:v>not_applicable</x:v>
      </x:c>
      <x:c r="K73" s="21" t="n">
        <x:v>1</x:v>
      </x:c>
    </x:row>
    <x:row r="74" ht="25" customHeight="1">
      <x:c r="A74" s="3" t="str">
        <x:v>MAP.ACTUAL.COST.PAY.V.OFFICE.CORP.L02</x:v>
      </x:c>
      <x:c r="B74" s="3" t="str">
        <x:v>MAP.ACTUAL.COST.PAY.V.OFFICE.CORP</x:v>
      </x:c>
      <x:c r="C74" s="3" t="str">
        <x:v>GL.CASH</x:v>
      </x:c>
      <x:c r="D74" s="3" t="str">
        <x:v>credit</x:v>
      </x:c>
      <x:c r="E74" s="3" t="str">
        <x:v>cash</x:v>
      </x:c>
      <x:c r="F74" s="3" t="str">
        <x:v>CORP</x:v>
      </x:c>
      <x:c r="G74" s="3" t="str">
        <x:v>V.OFFICE</x:v>
      </x:c>
      <x:c r="H74" s="3" t="str">
        <x:v>not_applicable</x:v>
      </x:c>
      <x:c r="I74" s="3" t="str">
        <x:v>not_applicable</x:v>
      </x:c>
      <x:c r="J74" s="3" t="str">
        <x:v>not_applicable</x:v>
      </x:c>
      <x:c r="K74" s="21" t="n">
        <x:v>1</x:v>
      </x:c>
    </x:row>
    <x:row r="75" ht="25" customHeight="1">
      <x:c r="A75" s="3" t="str">
        <x:v>MAP.ACTUAL.COST.PAY.V.RECRUIT.COMP.L01</x:v>
      </x:c>
      <x:c r="B75" s="3" t="str">
        <x:v>MAP.ACTUAL.COST.PAY.V.RECRUIT.COMP</x:v>
      </x:c>
      <x:c r="C75" s="3" t="str">
        <x:v>GL.AP.SUPPLIER</x:v>
      </x:c>
      <x:c r="D75" s="3" t="str">
        <x:v>debit</x:v>
      </x:c>
      <x:c r="E75" s="3" t="str">
        <x:v>ap</x:v>
      </x:c>
      <x:c r="F75" s="3" t="str">
        <x:v>COMP</x:v>
      </x:c>
      <x:c r="G75" s="3" t="str">
        <x:v>V.RECRUIT</x:v>
      </x:c>
      <x:c r="H75" s="3" t="str">
        <x:v>not_applicable</x:v>
      </x:c>
      <x:c r="I75" s="3" t="str">
        <x:v>not_applicable</x:v>
      </x:c>
      <x:c r="J75" s="3" t="str">
        <x:v>not_applicable</x:v>
      </x:c>
      <x:c r="K75" s="21" t="n">
        <x:v>1</x:v>
      </x:c>
    </x:row>
    <x:row r="76" ht="25" customHeight="1">
      <x:c r="A76" s="3" t="str">
        <x:v>MAP.ACTUAL.COST.PAY.V.RECRUIT.COMP.L02</x:v>
      </x:c>
      <x:c r="B76" s="3" t="str">
        <x:v>MAP.ACTUAL.COST.PAY.V.RECRUIT.COMP</x:v>
      </x:c>
      <x:c r="C76" s="3" t="str">
        <x:v>GL.CASH</x:v>
      </x:c>
      <x:c r="D76" s="3" t="str">
        <x:v>credit</x:v>
      </x:c>
      <x:c r="E76" s="3" t="str">
        <x:v>cash</x:v>
      </x:c>
      <x:c r="F76" s="3" t="str">
        <x:v>COMP</x:v>
      </x:c>
      <x:c r="G76" s="3" t="str">
        <x:v>V.RECRUIT</x:v>
      </x:c>
      <x:c r="H76" s="3" t="str">
        <x:v>not_applicable</x:v>
      </x:c>
      <x:c r="I76" s="3" t="str">
        <x:v>not_applicable</x:v>
      </x:c>
      <x:c r="J76" s="3" t="str">
        <x:v>not_applicable</x:v>
      </x:c>
      <x:c r="K76" s="21" t="n">
        <x:v>1</x:v>
      </x:c>
    </x:row>
    <x:row r="77" ht="25" customHeight="1">
      <x:c r="A77" s="3" t="str">
        <x:v>MAP.ACTUAL.COST.PAY.V.RECRUIT.ENG.L01</x:v>
      </x:c>
      <x:c r="B77" s="3" t="str">
        <x:v>MAP.ACTUAL.COST.PAY.V.RECRUIT.ENG</x:v>
      </x:c>
      <x:c r="C77" s="3" t="str">
        <x:v>GL.AP.SUPPLIER</x:v>
      </x:c>
      <x:c r="D77" s="3" t="str">
        <x:v>debit</x:v>
      </x:c>
      <x:c r="E77" s="3" t="str">
        <x:v>ap</x:v>
      </x:c>
      <x:c r="F77" s="3" t="str">
        <x:v>ENG</x:v>
      </x:c>
      <x:c r="G77" s="3" t="str">
        <x:v>V.RECRUIT</x:v>
      </x:c>
      <x:c r="H77" s="3" t="str">
        <x:v>not_applicable</x:v>
      </x:c>
      <x:c r="I77" s="3" t="str">
        <x:v>not_applicable</x:v>
      </x:c>
      <x:c r="J77" s="3" t="str">
        <x:v>not_applicable</x:v>
      </x:c>
      <x:c r="K77" s="21" t="n">
        <x:v>1</x:v>
      </x:c>
    </x:row>
    <x:row r="78" ht="25" customHeight="1">
      <x:c r="A78" s="3" t="str">
        <x:v>MAP.ACTUAL.COST.PAY.V.RECRUIT.ENG.L02</x:v>
      </x:c>
      <x:c r="B78" s="3" t="str">
        <x:v>MAP.ACTUAL.COST.PAY.V.RECRUIT.ENG</x:v>
      </x:c>
      <x:c r="C78" s="3" t="str">
        <x:v>GL.CASH</x:v>
      </x:c>
      <x:c r="D78" s="3" t="str">
        <x:v>credit</x:v>
      </x:c>
      <x:c r="E78" s="3" t="str">
        <x:v>cash</x:v>
      </x:c>
      <x:c r="F78" s="3" t="str">
        <x:v>ENG</x:v>
      </x:c>
      <x:c r="G78" s="3" t="str">
        <x:v>V.RECRUIT</x:v>
      </x:c>
      <x:c r="H78" s="3" t="str">
        <x:v>not_applicable</x:v>
      </x:c>
      <x:c r="I78" s="3" t="str">
        <x:v>not_applicable</x:v>
      </x:c>
      <x:c r="J78" s="3" t="str">
        <x:v>not_applicable</x:v>
      </x:c>
      <x:c r="K78" s="21" t="n">
        <x:v>1</x:v>
      </x:c>
    </x:row>
    <x:row r="79" ht="25" customHeight="1">
      <x:c r="A79" s="3" t="str">
        <x:v>MAP.ACTUAL.COST.PAY.V.RECRUIT.PROD.L01</x:v>
      </x:c>
      <x:c r="B79" s="3" t="str">
        <x:v>MAP.ACTUAL.COST.PAY.V.RECRUIT.PROD</x:v>
      </x:c>
      <x:c r="C79" s="3" t="str">
        <x:v>GL.AP.SUPPLIER</x:v>
      </x:c>
      <x:c r="D79" s="3" t="str">
        <x:v>debit</x:v>
      </x:c>
      <x:c r="E79" s="3" t="str">
        <x:v>ap</x:v>
      </x:c>
      <x:c r="F79" s="3" t="str">
        <x:v>PROD</x:v>
      </x:c>
      <x:c r="G79" s="3" t="str">
        <x:v>V.RECRUIT</x:v>
      </x:c>
      <x:c r="H79" s="3" t="str">
        <x:v>not_applicable</x:v>
      </x:c>
      <x:c r="I79" s="3" t="str">
        <x:v>not_applicable</x:v>
      </x:c>
      <x:c r="J79" s="3" t="str">
        <x:v>not_applicable</x:v>
      </x:c>
      <x:c r="K79" s="21" t="n">
        <x:v>1</x:v>
      </x:c>
    </x:row>
    <x:row r="80" ht="25" customHeight="1">
      <x:c r="A80" s="3" t="str">
        <x:v>MAP.ACTUAL.COST.PAY.V.RECRUIT.PROD.L02</x:v>
      </x:c>
      <x:c r="B80" s="3" t="str">
        <x:v>MAP.ACTUAL.COST.PAY.V.RECRUIT.PROD</x:v>
      </x:c>
      <x:c r="C80" s="3" t="str">
        <x:v>GL.CASH</x:v>
      </x:c>
      <x:c r="D80" s="3" t="str">
        <x:v>credit</x:v>
      </x:c>
      <x:c r="E80" s="3" t="str">
        <x:v>cash</x:v>
      </x:c>
      <x:c r="F80" s="3" t="str">
        <x:v>PROD</x:v>
      </x:c>
      <x:c r="G80" s="3" t="str">
        <x:v>V.RECRUIT</x:v>
      </x:c>
      <x:c r="H80" s="3" t="str">
        <x:v>not_applicable</x:v>
      </x:c>
      <x:c r="I80" s="3" t="str">
        <x:v>not_applicable</x:v>
      </x:c>
      <x:c r="J80" s="3" t="str">
        <x:v>not_applicable</x:v>
      </x:c>
      <x:c r="K80" s="21" t="n">
        <x:v>1</x:v>
      </x:c>
    </x:row>
    <x:row r="81" ht="25" customHeight="1">
      <x:c r="A81" s="3" t="str">
        <x:v>MAP.ACTUAL.COST.PAY.V.REGISTER.FIN.L01</x:v>
      </x:c>
      <x:c r="B81" s="3" t="str">
        <x:v>MAP.ACTUAL.COST.PAY.V.REGISTER.FIN</x:v>
      </x:c>
      <x:c r="C81" s="3" t="str">
        <x:v>GL.AP.SUPPLIER</x:v>
      </x:c>
      <x:c r="D81" s="3" t="str">
        <x:v>debit</x:v>
      </x:c>
      <x:c r="E81" s="3" t="str">
        <x:v>ap</x:v>
      </x:c>
      <x:c r="F81" s="3" t="str">
        <x:v>FIN</x:v>
      </x:c>
      <x:c r="G81" s="3" t="str">
        <x:v>V.REGISTER</x:v>
      </x:c>
      <x:c r="H81" s="3" t="str">
        <x:v>not_applicable</x:v>
      </x:c>
      <x:c r="I81" s="3" t="str">
        <x:v>not_applicable</x:v>
      </x:c>
      <x:c r="J81" s="3" t="str">
        <x:v>not_applicable</x:v>
      </x:c>
      <x:c r="K81" s="21" t="n">
        <x:v>1</x:v>
      </x:c>
    </x:row>
    <x:row r="82" ht="25" customHeight="1">
      <x:c r="A82" s="3" t="str">
        <x:v>MAP.ACTUAL.COST.PAY.V.REGISTER.FIN.L02</x:v>
      </x:c>
      <x:c r="B82" s="3" t="str">
        <x:v>MAP.ACTUAL.COST.PAY.V.REGISTER.FIN</x:v>
      </x:c>
      <x:c r="C82" s="3" t="str">
        <x:v>GL.CASH</x:v>
      </x:c>
      <x:c r="D82" s="3" t="str">
        <x:v>credit</x:v>
      </x:c>
      <x:c r="E82" s="3" t="str">
        <x:v>cash</x:v>
      </x:c>
      <x:c r="F82" s="3" t="str">
        <x:v>FIN</x:v>
      </x:c>
      <x:c r="G82" s="3" t="str">
        <x:v>V.REGISTER</x:v>
      </x:c>
      <x:c r="H82" s="3" t="str">
        <x:v>not_applicable</x:v>
      </x:c>
      <x:c r="I82" s="3" t="str">
        <x:v>not_applicable</x:v>
      </x:c>
      <x:c r="J82" s="3" t="str">
        <x:v>not_applicable</x:v>
      </x:c>
      <x:c r="K82" s="21" t="n">
        <x:v>1</x:v>
      </x:c>
    </x:row>
    <x:row r="83" ht="25" customHeight="1">
      <x:c r="A83" s="3" t="str">
        <x:v>MAP.ACTUAL.COST.PAY.V.SOFTWARE.COMP.L01</x:v>
      </x:c>
      <x:c r="B83" s="3" t="str">
        <x:v>MAP.ACTUAL.COST.PAY.V.SOFTWARE.COMP</x:v>
      </x:c>
      <x:c r="C83" s="3" t="str">
        <x:v>GL.AP.SUPPLIER</x:v>
      </x:c>
      <x:c r="D83" s="3" t="str">
        <x:v>debit</x:v>
      </x:c>
      <x:c r="E83" s="3" t="str">
        <x:v>ap</x:v>
      </x:c>
      <x:c r="F83" s="3" t="str">
        <x:v>COMP</x:v>
      </x:c>
      <x:c r="G83" s="3" t="str">
        <x:v>V.SOFTWARE</x:v>
      </x:c>
      <x:c r="H83" s="3" t="str">
        <x:v>not_applicable</x:v>
      </x:c>
      <x:c r="I83" s="3" t="str">
        <x:v>not_applicable</x:v>
      </x:c>
      <x:c r="J83" s="3" t="str">
        <x:v>not_applicable</x:v>
      </x:c>
      <x:c r="K83" s="21" t="n">
        <x:v>1</x:v>
      </x:c>
    </x:row>
    <x:row r="84" ht="25" customHeight="1">
      <x:c r="A84" s="3" t="str">
        <x:v>MAP.ACTUAL.COST.PAY.V.SOFTWARE.COMP.L02</x:v>
      </x:c>
      <x:c r="B84" s="3" t="str">
        <x:v>MAP.ACTUAL.COST.PAY.V.SOFTWARE.COMP</x:v>
      </x:c>
      <x:c r="C84" s="3" t="str">
        <x:v>GL.CASH</x:v>
      </x:c>
      <x:c r="D84" s="3" t="str">
        <x:v>credit</x:v>
      </x:c>
      <x:c r="E84" s="3" t="str">
        <x:v>cash</x:v>
      </x:c>
      <x:c r="F84" s="3" t="str">
        <x:v>COMP</x:v>
      </x:c>
      <x:c r="G84" s="3" t="str">
        <x:v>V.SOFTWARE</x:v>
      </x:c>
      <x:c r="H84" s="3" t="str">
        <x:v>not_applicable</x:v>
      </x:c>
      <x:c r="I84" s="3" t="str">
        <x:v>not_applicable</x:v>
      </x:c>
      <x:c r="J84" s="3" t="str">
        <x:v>not_applicable</x:v>
      </x:c>
      <x:c r="K84" s="21" t="n">
        <x:v>1</x:v>
      </x:c>
    </x:row>
    <x:row r="85" ht="25" customHeight="1">
      <x:c r="A85" s="3" t="str">
        <x:v>MAP.ACTUAL.COST.PAY.V.SOFTWARE.ENG.L01</x:v>
      </x:c>
      <x:c r="B85" s="3" t="str">
        <x:v>MAP.ACTUAL.COST.PAY.V.SOFTWARE.ENG</x:v>
      </x:c>
      <x:c r="C85" s="3" t="str">
        <x:v>GL.AP.SUPPLIER</x:v>
      </x:c>
      <x:c r="D85" s="3" t="str">
        <x:v>debit</x:v>
      </x:c>
      <x:c r="E85" s="3" t="str">
        <x:v>ap</x:v>
      </x:c>
      <x:c r="F85" s="3" t="str">
        <x:v>ENG</x:v>
      </x:c>
      <x:c r="G85" s="3" t="str">
        <x:v>V.SOFTWARE</x:v>
      </x:c>
      <x:c r="H85" s="3" t="str">
        <x:v>not_applicable</x:v>
      </x:c>
      <x:c r="I85" s="3" t="str">
        <x:v>not_applicable</x:v>
      </x:c>
      <x:c r="J85" s="3" t="str">
        <x:v>not_applicable</x:v>
      </x:c>
      <x:c r="K85" s="21" t="n">
        <x:v>1</x:v>
      </x:c>
    </x:row>
    <x:row r="86" ht="25" customHeight="1">
      <x:c r="A86" s="3" t="str">
        <x:v>MAP.ACTUAL.COST.PAY.V.SOFTWARE.ENG.L02</x:v>
      </x:c>
      <x:c r="B86" s="3" t="str">
        <x:v>MAP.ACTUAL.COST.PAY.V.SOFTWARE.ENG</x:v>
      </x:c>
      <x:c r="C86" s="3" t="str">
        <x:v>GL.CASH</x:v>
      </x:c>
      <x:c r="D86" s="3" t="str">
        <x:v>credit</x:v>
      </x:c>
      <x:c r="E86" s="3" t="str">
        <x:v>cash</x:v>
      </x:c>
      <x:c r="F86" s="3" t="str">
        <x:v>ENG</x:v>
      </x:c>
      <x:c r="G86" s="3" t="str">
        <x:v>V.SOFTWARE</x:v>
      </x:c>
      <x:c r="H86" s="3" t="str">
        <x:v>not_applicable</x:v>
      </x:c>
      <x:c r="I86" s="3" t="str">
        <x:v>not_applicable</x:v>
      </x:c>
      <x:c r="J86" s="3" t="str">
        <x:v>not_applicable</x:v>
      </x:c>
      <x:c r="K86" s="21" t="n">
        <x:v>1</x:v>
      </x:c>
    </x:row>
    <x:row r="87" ht="25" customHeight="1">
      <x:c r="A87" s="3" t="str">
        <x:v>MAP.ACTUAL.COST.PAY.V.SOFTWARE.MGMT.L01</x:v>
      </x:c>
      <x:c r="B87" s="3" t="str">
        <x:v>MAP.ACTUAL.COST.PAY.V.SOFTWARE.MGMT</x:v>
      </x:c>
      <x:c r="C87" s="3" t="str">
        <x:v>GL.AP.SUPPLIER</x:v>
      </x:c>
      <x:c r="D87" s="3" t="str">
        <x:v>debit</x:v>
      </x:c>
      <x:c r="E87" s="3" t="str">
        <x:v>ap</x:v>
      </x:c>
      <x:c r="F87" s="3" t="str">
        <x:v>MGMT</x:v>
      </x:c>
      <x:c r="G87" s="3" t="str">
        <x:v>V.SOFTWARE</x:v>
      </x:c>
      <x:c r="H87" s="3" t="str">
        <x:v>not_applicable</x:v>
      </x:c>
      <x:c r="I87" s="3" t="str">
        <x:v>not_applicable</x:v>
      </x:c>
      <x:c r="J87" s="3" t="str">
        <x:v>not_applicable</x:v>
      </x:c>
      <x:c r="K87" s="21" t="n">
        <x:v>1</x:v>
      </x:c>
    </x:row>
    <x:row r="88" ht="25" customHeight="1">
      <x:c r="A88" s="3" t="str">
        <x:v>MAP.ACTUAL.COST.PAY.V.SOFTWARE.MGMT.L02</x:v>
      </x:c>
      <x:c r="B88" s="3" t="str">
        <x:v>MAP.ACTUAL.COST.PAY.V.SOFTWARE.MGMT</x:v>
      </x:c>
      <x:c r="C88" s="3" t="str">
        <x:v>GL.CASH</x:v>
      </x:c>
      <x:c r="D88" s="3" t="str">
        <x:v>credit</x:v>
      </x:c>
      <x:c r="E88" s="3" t="str">
        <x:v>cash</x:v>
      </x:c>
      <x:c r="F88" s="3" t="str">
        <x:v>MGMT</x:v>
      </x:c>
      <x:c r="G88" s="3" t="str">
        <x:v>V.SOFTWARE</x:v>
      </x:c>
      <x:c r="H88" s="3" t="str">
        <x:v>not_applicable</x:v>
      </x:c>
      <x:c r="I88" s="3" t="str">
        <x:v>not_applicable</x:v>
      </x:c>
      <x:c r="J88" s="3" t="str">
        <x:v>not_applicable</x:v>
      </x:c>
      <x:c r="K88" s="21" t="n">
        <x:v>1</x:v>
      </x:c>
    </x:row>
    <x:row r="89" ht="25" customHeight="1">
      <x:c r="A89" s="3" t="str">
        <x:v>MAP.ACTUAL.COST.PAY.V.SOFTWARE.PROD.L01</x:v>
      </x:c>
      <x:c r="B89" s="3" t="str">
        <x:v>MAP.ACTUAL.COST.PAY.V.SOFTWARE.PROD</x:v>
      </x:c>
      <x:c r="C89" s="3" t="str">
        <x:v>GL.AP.SUPPLIER</x:v>
      </x:c>
      <x:c r="D89" s="3" t="str">
        <x:v>debit</x:v>
      </x:c>
      <x:c r="E89" s="3" t="str">
        <x:v>ap</x:v>
      </x:c>
      <x:c r="F89" s="3" t="str">
        <x:v>PROD</x:v>
      </x:c>
      <x:c r="G89" s="3" t="str">
        <x:v>V.SOFTWARE</x:v>
      </x:c>
      <x:c r="H89" s="3" t="str">
        <x:v>not_applicable</x:v>
      </x:c>
      <x:c r="I89" s="3" t="str">
        <x:v>not_applicable</x:v>
      </x:c>
      <x:c r="J89" s="3" t="str">
        <x:v>not_applicable</x:v>
      </x:c>
      <x:c r="K89" s="21" t="n">
        <x:v>1</x:v>
      </x:c>
    </x:row>
    <x:row r="90" ht="25" customHeight="1">
      <x:c r="A90" s="3" t="str">
        <x:v>MAP.ACTUAL.COST.PAY.V.SOFTWARE.PROD.L02</x:v>
      </x:c>
      <x:c r="B90" s="3" t="str">
        <x:v>MAP.ACTUAL.COST.PAY.V.SOFTWARE.PROD</x:v>
      </x:c>
      <x:c r="C90" s="3" t="str">
        <x:v>GL.CASH</x:v>
      </x:c>
      <x:c r="D90" s="3" t="str">
        <x:v>credit</x:v>
      </x:c>
      <x:c r="E90" s="3" t="str">
        <x:v>cash</x:v>
      </x:c>
      <x:c r="F90" s="3" t="str">
        <x:v>PROD</x:v>
      </x:c>
      <x:c r="G90" s="3" t="str">
        <x:v>V.SOFTWARE</x:v>
      </x:c>
      <x:c r="H90" s="3" t="str">
        <x:v>not_applicable</x:v>
      </x:c>
      <x:c r="I90" s="3" t="str">
        <x:v>not_applicable</x:v>
      </x:c>
      <x:c r="J90" s="3" t="str">
        <x:v>not_applicable</x:v>
      </x:c>
      <x:c r="K90" s="21" t="n">
        <x:v>1</x:v>
      </x:c>
    </x:row>
    <x:row r="91" ht="25" customHeight="1">
      <x:c r="A91" s="3" t="str">
        <x:v>MAP.ACTUAL.COST.PAY.V.WORKSPACE.CORP.L01</x:v>
      </x:c>
      <x:c r="B91" s="3" t="str">
        <x:v>MAP.ACTUAL.COST.PAY.V.WORKSPACE.CORP</x:v>
      </x:c>
      <x:c r="C91" s="3" t="str">
        <x:v>GL.AP.SUPPLIER</x:v>
      </x:c>
      <x:c r="D91" s="3" t="str">
        <x:v>debit</x:v>
      </x:c>
      <x:c r="E91" s="3" t="str">
        <x:v>ap</x:v>
      </x:c>
      <x:c r="F91" s="3" t="str">
        <x:v>CORP</x:v>
      </x:c>
      <x:c r="G91" s="3" t="str">
        <x:v>V.WORKSPACE</x:v>
      </x:c>
      <x:c r="H91" s="3" t="str">
        <x:v>not_applicable</x:v>
      </x:c>
      <x:c r="I91" s="3" t="str">
        <x:v>not_applicable</x:v>
      </x:c>
      <x:c r="J91" s="3" t="str">
        <x:v>not_applicable</x:v>
      </x:c>
      <x:c r="K91" s="21" t="n">
        <x:v>1</x:v>
      </x:c>
    </x:row>
    <x:row r="92" ht="25" customHeight="1">
      <x:c r="A92" s="3" t="str">
        <x:v>MAP.ACTUAL.COST.PAY.V.WORKSPACE.CORP.L02</x:v>
      </x:c>
      <x:c r="B92" s="3" t="str">
        <x:v>MAP.ACTUAL.COST.PAY.V.WORKSPACE.CORP</x:v>
      </x:c>
      <x:c r="C92" s="3" t="str">
        <x:v>GL.CASH</x:v>
      </x:c>
      <x:c r="D92" s="3" t="str">
        <x:v>credit</x:v>
      </x:c>
      <x:c r="E92" s="3" t="str">
        <x:v>cash</x:v>
      </x:c>
      <x:c r="F92" s="3" t="str">
        <x:v>CORP</x:v>
      </x:c>
      <x:c r="G92" s="3" t="str">
        <x:v>V.WORKSPACE</x:v>
      </x:c>
      <x:c r="H92" s="3" t="str">
        <x:v>not_applicable</x:v>
      </x:c>
      <x:c r="I92" s="3" t="str">
        <x:v>not_applicable</x:v>
      </x:c>
      <x:c r="J92" s="3" t="str">
        <x:v>not_applicable</x:v>
      </x:c>
      <x:c r="K92" s="21" t="n">
        <x:v>1</x:v>
      </x:c>
    </x:row>
    <x:row r="93" ht="35" customHeight="1">
      <x:c r="A93" s="3" t="str">
        <x:v>MAP.ACTUAL.COST.PPL.RECRUIT.COMP.V.RECRUIT.COMP.L01</x:v>
      </x:c>
      <x:c r="B93" s="3" t="str">
        <x:v>MAP.ACTUAL.COST.PPL.RECRUIT.COMP.V.RECRUIT.COMP</x:v>
      </x:c>
      <x:c r="C93" s="3" t="str">
        <x:v>GL.OPEX.PPL.RECRUIT</x:v>
      </x:c>
      <x:c r="D93" s="3" t="str">
        <x:v>debit</x:v>
      </x:c>
      <x:c r="E93" s="3" t="str">
        <x:v>operating_expense</x:v>
      </x:c>
      <x:c r="F93" s="3" t="str">
        <x:v>COMP</x:v>
      </x:c>
      <x:c r="G93" s="3" t="str">
        <x:v>V.RECRUIT</x:v>
      </x:c>
      <x:c r="H93" s="3" t="str">
        <x:v>one_off</x:v>
      </x:c>
      <x:c r="I93" s="3" t="str">
        <x:v>committed</x:v>
      </x:c>
      <x:c r="J93" s="3" t="str">
        <x:v>variable</x:v>
      </x:c>
      <x:c r="K93" s="21" t="n">
        <x:v>1</x:v>
      </x:c>
    </x:row>
    <x:row r="94" ht="35" customHeight="1">
      <x:c r="A94" s="3" t="str">
        <x:v>MAP.ACTUAL.COST.PPL.RECRUIT.COMP.V.RECRUIT.COMP.L02</x:v>
      </x:c>
      <x:c r="B94" s="3" t="str">
        <x:v>MAP.ACTUAL.COST.PPL.RECRUIT.COMP.V.RECRUIT.COMP</x:v>
      </x:c>
      <x:c r="C94" s="3" t="str">
        <x:v>GL.VAT.DOM_ASSET</x:v>
      </x:c>
      <x:c r="D94" s="3" t="str">
        <x:v>debit</x:v>
      </x:c>
      <x:c r="E94" s="3" t="str">
        <x:v>tax_assets</x:v>
      </x:c>
      <x:c r="F94" s="3" t="str">
        <x:v>COMP</x:v>
      </x:c>
      <x:c r="G94" s="3" t="str">
        <x:v>V.RECRUIT</x:v>
      </x:c>
      <x:c r="H94" s="3" t="str">
        <x:v>not_applicable</x:v>
      </x:c>
      <x:c r="I94" s="3" t="str">
        <x:v>not_applicable</x:v>
      </x:c>
      <x:c r="J94" s="3" t="str">
        <x:v>not_applicable</x:v>
      </x:c>
      <x:c r="K94" s="21" t="n">
        <x:v>1</x:v>
      </x:c>
    </x:row>
    <x:row r="95" ht="35" customHeight="1">
      <x:c r="A95" s="3" t="str">
        <x:v>MAP.ACTUAL.COST.PPL.RECRUIT.COMP.V.RECRUIT.COMP.L03</x:v>
      </x:c>
      <x:c r="B95" s="3" t="str">
        <x:v>MAP.ACTUAL.COST.PPL.RECRUIT.COMP.V.RECRUIT.COMP</x:v>
      </x:c>
      <x:c r="C95" s="3" t="str">
        <x:v>GL.AP.SUPPLIER</x:v>
      </x:c>
      <x:c r="D95" s="3" t="str">
        <x:v>credit</x:v>
      </x:c>
      <x:c r="E95" s="3" t="str">
        <x:v>ap</x:v>
      </x:c>
      <x:c r="F95" s="3" t="str">
        <x:v>COMP</x:v>
      </x:c>
      <x:c r="G95" s="3" t="str">
        <x:v>V.RECRUIT</x:v>
      </x:c>
      <x:c r="H95" s="3" t="str">
        <x:v>not_applicable</x:v>
      </x:c>
      <x:c r="I95" s="3" t="str">
        <x:v>not_applicable</x:v>
      </x:c>
      <x:c r="J95" s="3" t="str">
        <x:v>not_applicable</x:v>
      </x:c>
      <x:c r="K95" s="21" t="n">
        <x:v>1</x:v>
      </x:c>
    </x:row>
    <x:row r="96" ht="25" customHeight="1">
      <x:c r="A96" s="3" t="str">
        <x:v>MAP.ACTUAL.COST.PPL.RECRUIT.ENG.V.RECRUIT.ENG.L01</x:v>
      </x:c>
      <x:c r="B96" s="3" t="str">
        <x:v>MAP.ACTUAL.COST.PPL.RECRUIT.ENG.V.RECRUIT.ENG</x:v>
      </x:c>
      <x:c r="C96" s="3" t="str">
        <x:v>GL.OPEX.PPL.RECRUIT</x:v>
      </x:c>
      <x:c r="D96" s="3" t="str">
        <x:v>debit</x:v>
      </x:c>
      <x:c r="E96" s="3" t="str">
        <x:v>operating_expense</x:v>
      </x:c>
      <x:c r="F96" s="3" t="str">
        <x:v>ENG</x:v>
      </x:c>
      <x:c r="G96" s="3" t="str">
        <x:v>V.RECRUIT</x:v>
      </x:c>
      <x:c r="H96" s="3" t="str">
        <x:v>one_off</x:v>
      </x:c>
      <x:c r="I96" s="3" t="str">
        <x:v>committed</x:v>
      </x:c>
      <x:c r="J96" s="3" t="str">
        <x:v>variable</x:v>
      </x:c>
      <x:c r="K96" s="21" t="n">
        <x:v>1</x:v>
      </x:c>
    </x:row>
    <x:row r="97" ht="25" customHeight="1">
      <x:c r="A97" s="3" t="str">
        <x:v>MAP.ACTUAL.COST.PPL.RECRUIT.ENG.V.RECRUIT.ENG.L02</x:v>
      </x:c>
      <x:c r="B97" s="3" t="str">
        <x:v>MAP.ACTUAL.COST.PPL.RECRUIT.ENG.V.RECRUIT.ENG</x:v>
      </x:c>
      <x:c r="C97" s="3" t="str">
        <x:v>GL.VAT.DOM_ASSET</x:v>
      </x:c>
      <x:c r="D97" s="3" t="str">
        <x:v>debit</x:v>
      </x:c>
      <x:c r="E97" s="3" t="str">
        <x:v>tax_assets</x:v>
      </x:c>
      <x:c r="F97" s="3" t="str">
        <x:v>ENG</x:v>
      </x:c>
      <x:c r="G97" s="3" t="str">
        <x:v>V.RECRUIT</x:v>
      </x:c>
      <x:c r="H97" s="3" t="str">
        <x:v>not_applicable</x:v>
      </x:c>
      <x:c r="I97" s="3" t="str">
        <x:v>not_applicable</x:v>
      </x:c>
      <x:c r="J97" s="3" t="str">
        <x:v>not_applicable</x:v>
      </x:c>
      <x:c r="K97" s="21" t="n">
        <x:v>1</x:v>
      </x:c>
    </x:row>
    <x:row r="98" ht="25" customHeight="1">
      <x:c r="A98" s="3" t="str">
        <x:v>MAP.ACTUAL.COST.PPL.RECRUIT.ENG.V.RECRUIT.ENG.L03</x:v>
      </x:c>
      <x:c r="B98" s="3" t="str">
        <x:v>MAP.ACTUAL.COST.PPL.RECRUIT.ENG.V.RECRUIT.ENG</x:v>
      </x:c>
      <x:c r="C98" s="3" t="str">
        <x:v>GL.AP.SUPPLIER</x:v>
      </x:c>
      <x:c r="D98" s="3" t="str">
        <x:v>credit</x:v>
      </x:c>
      <x:c r="E98" s="3" t="str">
        <x:v>ap</x:v>
      </x:c>
      <x:c r="F98" s="3" t="str">
        <x:v>ENG</x:v>
      </x:c>
      <x:c r="G98" s="3" t="str">
        <x:v>V.RECRUIT</x:v>
      </x:c>
      <x:c r="H98" s="3" t="str">
        <x:v>not_applicable</x:v>
      </x:c>
      <x:c r="I98" s="3" t="str">
        <x:v>not_applicable</x:v>
      </x:c>
      <x:c r="J98" s="3" t="str">
        <x:v>not_applicable</x:v>
      </x:c>
      <x:c r="K98" s="21" t="n">
        <x:v>1</x:v>
      </x:c>
    </x:row>
    <x:row r="99" ht="25" customHeight="1">
      <x:c r="A99" s="3" t="str">
        <x:v>MAP.ACTUAL.COST.PPL.RECRUIT.MKT.V.RECRUIT.MKT.L01</x:v>
      </x:c>
      <x:c r="B99" s="3" t="str">
        <x:v>MAP.ACTUAL.COST.PPL.RECRUIT.MKT.V.RECRUIT.MKT</x:v>
      </x:c>
      <x:c r="C99" s="3" t="str">
        <x:v>GL.OPEX.PPL.RECRUIT</x:v>
      </x:c>
      <x:c r="D99" s="3" t="str">
        <x:v>debit</x:v>
      </x:c>
      <x:c r="E99" s="3" t="str">
        <x:v>operating_expense</x:v>
      </x:c>
      <x:c r="F99" s="3" t="str">
        <x:v>MKT</x:v>
      </x:c>
      <x:c r="G99" s="3" t="str">
        <x:v>V.RECRUIT</x:v>
      </x:c>
      <x:c r="H99" s="3" t="str">
        <x:v>one_off</x:v>
      </x:c>
      <x:c r="I99" s="3" t="str">
        <x:v>committed</x:v>
      </x:c>
      <x:c r="J99" s="3" t="str">
        <x:v>variable</x:v>
      </x:c>
      <x:c r="K99" s="21" t="n">
        <x:v>1</x:v>
      </x:c>
    </x:row>
    <x:row r="100" ht="25" customHeight="1">
      <x:c r="A100" s="3" t="str">
        <x:v>MAP.ACTUAL.COST.PPL.RECRUIT.MKT.V.RECRUIT.MKT.L02</x:v>
      </x:c>
      <x:c r="B100" s="3" t="str">
        <x:v>MAP.ACTUAL.COST.PPL.RECRUIT.MKT.V.RECRUIT.MKT</x:v>
      </x:c>
      <x:c r="C100" s="3" t="str">
        <x:v>GL.VAT.DOM_ASSET</x:v>
      </x:c>
      <x:c r="D100" s="3" t="str">
        <x:v>debit</x:v>
      </x:c>
      <x:c r="E100" s="3" t="str">
        <x:v>tax_assets</x:v>
      </x:c>
      <x:c r="F100" s="3" t="str">
        <x:v>MKT</x:v>
      </x:c>
      <x:c r="G100" s="3" t="str">
        <x:v>V.RECRUIT</x:v>
      </x:c>
      <x:c r="H100" s="3" t="str">
        <x:v>not_applicable</x:v>
      </x:c>
      <x:c r="I100" s="3" t="str">
        <x:v>not_applicable</x:v>
      </x:c>
      <x:c r="J100" s="3" t="str">
        <x:v>not_applicable</x:v>
      </x:c>
      <x:c r="K100" s="21" t="n">
        <x:v>1</x:v>
      </x:c>
    </x:row>
    <x:row r="101" ht="25" customHeight="1">
      <x:c r="A101" s="3" t="str">
        <x:v>MAP.ACTUAL.COST.PPL.RECRUIT.MKT.V.RECRUIT.MKT.L03</x:v>
      </x:c>
      <x:c r="B101" s="3" t="str">
        <x:v>MAP.ACTUAL.COST.PPL.RECRUIT.MKT.V.RECRUIT.MKT</x:v>
      </x:c>
      <x:c r="C101" s="3" t="str">
        <x:v>GL.AP.SUPPLIER</x:v>
      </x:c>
      <x:c r="D101" s="3" t="str">
        <x:v>credit</x:v>
      </x:c>
      <x:c r="E101" s="3" t="str">
        <x:v>ap</x:v>
      </x:c>
      <x:c r="F101" s="3" t="str">
        <x:v>MKT</x:v>
      </x:c>
      <x:c r="G101" s="3" t="str">
        <x:v>V.RECRUIT</x:v>
      </x:c>
      <x:c r="H101" s="3" t="str">
        <x:v>not_applicable</x:v>
      </x:c>
      <x:c r="I101" s="3" t="str">
        <x:v>not_applicable</x:v>
      </x:c>
      <x:c r="J101" s="3" t="str">
        <x:v>not_applicable</x:v>
      </x:c>
      <x:c r="K101" s="21" t="n">
        <x:v>1</x:v>
      </x:c>
    </x:row>
    <x:row r="102" ht="35" customHeight="1">
      <x:c r="A102" s="3" t="str">
        <x:v>MAP.ACTUAL.COST.PPL.RECRUIT.PROD.V.RECRUIT.PROD.L01</x:v>
      </x:c>
      <x:c r="B102" s="3" t="str">
        <x:v>MAP.ACTUAL.COST.PPL.RECRUIT.PROD.V.RECRUIT.PROD</x:v>
      </x:c>
      <x:c r="C102" s="3" t="str">
        <x:v>GL.OPEX.PPL.RECRUIT</x:v>
      </x:c>
      <x:c r="D102" s="3" t="str">
        <x:v>debit</x:v>
      </x:c>
      <x:c r="E102" s="3" t="str">
        <x:v>operating_expense</x:v>
      </x:c>
      <x:c r="F102" s="3" t="str">
        <x:v>PROD</x:v>
      </x:c>
      <x:c r="G102" s="3" t="str">
        <x:v>V.RECRUIT</x:v>
      </x:c>
      <x:c r="H102" s="3" t="str">
        <x:v>one_off</x:v>
      </x:c>
      <x:c r="I102" s="3" t="str">
        <x:v>committed</x:v>
      </x:c>
      <x:c r="J102" s="3" t="str">
        <x:v>variable</x:v>
      </x:c>
      <x:c r="K102" s="21" t="n">
        <x:v>1</x:v>
      </x:c>
    </x:row>
    <x:row r="103" ht="35" customHeight="1">
      <x:c r="A103" s="3" t="str">
        <x:v>MAP.ACTUAL.COST.PPL.RECRUIT.PROD.V.RECRUIT.PROD.L02</x:v>
      </x:c>
      <x:c r="B103" s="3" t="str">
        <x:v>MAP.ACTUAL.COST.PPL.RECRUIT.PROD.V.RECRUIT.PROD</x:v>
      </x:c>
      <x:c r="C103" s="3" t="str">
        <x:v>GL.VAT.DOM_ASSET</x:v>
      </x:c>
      <x:c r="D103" s="3" t="str">
        <x:v>debit</x:v>
      </x:c>
      <x:c r="E103" s="3" t="str">
        <x:v>tax_assets</x:v>
      </x:c>
      <x:c r="F103" s="3" t="str">
        <x:v>PROD</x:v>
      </x:c>
      <x:c r="G103" s="3" t="str">
        <x:v>V.RECRUIT</x:v>
      </x:c>
      <x:c r="H103" s="3" t="str">
        <x:v>not_applicable</x:v>
      </x:c>
      <x:c r="I103" s="3" t="str">
        <x:v>not_applicable</x:v>
      </x:c>
      <x:c r="J103" s="3" t="str">
        <x:v>not_applicable</x:v>
      </x:c>
      <x:c r="K103" s="21" t="n">
        <x:v>1</x:v>
      </x:c>
    </x:row>
    <x:row r="104" ht="35" customHeight="1">
      <x:c r="A104" s="3" t="str">
        <x:v>MAP.ACTUAL.COST.PPL.RECRUIT.PROD.V.RECRUIT.PROD.L03</x:v>
      </x:c>
      <x:c r="B104" s="3" t="str">
        <x:v>MAP.ACTUAL.COST.PPL.RECRUIT.PROD.V.RECRUIT.PROD</x:v>
      </x:c>
      <x:c r="C104" s="3" t="str">
        <x:v>GL.AP.SUPPLIER</x:v>
      </x:c>
      <x:c r="D104" s="3" t="str">
        <x:v>credit</x:v>
      </x:c>
      <x:c r="E104" s="3" t="str">
        <x:v>ap</x:v>
      </x:c>
      <x:c r="F104" s="3" t="str">
        <x:v>PROD</x:v>
      </x:c>
      <x:c r="G104" s="3" t="str">
        <x:v>V.RECRUIT</x:v>
      </x:c>
      <x:c r="H104" s="3" t="str">
        <x:v>not_applicable</x:v>
      </x:c>
      <x:c r="I104" s="3" t="str">
        <x:v>not_applicable</x:v>
      </x:c>
      <x:c r="J104" s="3" t="str">
        <x:v>not_applicable</x:v>
      </x:c>
      <x:c r="K104" s="21" t="n">
        <x:v>1</x:v>
      </x:c>
    </x:row>
    <x:row r="105" ht="35" customHeight="1">
      <x:c r="A105" s="3" t="str">
        <x:v>MAP.ACTUAL.COST.RC.COGS.CLOUD_FIXED.V.CLOUD.ENG.L01</x:v>
      </x:c>
      <x:c r="B105" s="3" t="str">
        <x:v>MAP.ACTUAL.COST.RC.COGS.CLOUD_FIXED.V.CLOUD.ENG</x:v>
      </x:c>
      <x:c r="C105" s="3" t="str">
        <x:v>GL.COGS.CLOUD_FIXED</x:v>
      </x:c>
      <x:c r="D105" s="3" t="str">
        <x:v>debit</x:v>
      </x:c>
      <x:c r="E105" s="3" t="str">
        <x:v>cost_of_revenue</x:v>
      </x:c>
      <x:c r="F105" s="3" t="str">
        <x:v>ENG</x:v>
      </x:c>
      <x:c r="G105" s="3" t="str">
        <x:v>V.CLOUD</x:v>
      </x:c>
      <x:c r="H105" s="3" t="str">
        <x:v>recurring</x:v>
      </x:c>
      <x:c r="I105" s="3" t="str">
        <x:v>committed</x:v>
      </x:c>
      <x:c r="J105" s="3" t="str">
        <x:v>fixed</x:v>
      </x:c>
      <x:c r="K105" s="21" t="n">
        <x:v>1</x:v>
      </x:c>
    </x:row>
    <x:row r="106" ht="35" customHeight="1">
      <x:c r="A106" s="3" t="str">
        <x:v>MAP.ACTUAL.COST.RC.COGS.CLOUD_FIXED.V.CLOUD.ENG.L02</x:v>
      </x:c>
      <x:c r="B106" s="3" t="str">
        <x:v>MAP.ACTUAL.COST.RC.COGS.CLOUD_FIXED.V.CLOUD.ENG</x:v>
      </x:c>
      <x:c r="C106" s="3" t="str">
        <x:v>GL.VAT.DOM_ASSET</x:v>
      </x:c>
      <x:c r="D106" s="3" t="str">
        <x:v>debit</x:v>
      </x:c>
      <x:c r="E106" s="3" t="str">
        <x:v>tax_assets</x:v>
      </x:c>
      <x:c r="F106" s="3" t="str">
        <x:v>ENG</x:v>
      </x:c>
      <x:c r="G106" s="3" t="str">
        <x:v>V.CLOUD</x:v>
      </x:c>
      <x:c r="H106" s="3" t="str">
        <x:v>not_applicable</x:v>
      </x:c>
      <x:c r="I106" s="3" t="str">
        <x:v>not_applicable</x:v>
      </x:c>
      <x:c r="J106" s="3" t="str">
        <x:v>not_applicable</x:v>
      </x:c>
      <x:c r="K106" s="21" t="n">
        <x:v>1</x:v>
      </x:c>
    </x:row>
    <x:row r="107" ht="35" customHeight="1">
      <x:c r="A107" s="3" t="str">
        <x:v>MAP.ACTUAL.COST.RC.COGS.CLOUD_FIXED.V.CLOUD.ENG.L03</x:v>
      </x:c>
      <x:c r="B107" s="3" t="str">
        <x:v>MAP.ACTUAL.COST.RC.COGS.CLOUD_FIXED.V.CLOUD.ENG</x:v>
      </x:c>
      <x:c r="C107" s="3" t="str">
        <x:v>GL.AP.SUPPLIER</x:v>
      </x:c>
      <x:c r="D107" s="3" t="str">
        <x:v>credit</x:v>
      </x:c>
      <x:c r="E107" s="3" t="str">
        <x:v>ap</x:v>
      </x:c>
      <x:c r="F107" s="3" t="str">
        <x:v>ENG</x:v>
      </x:c>
      <x:c r="G107" s="3" t="str">
        <x:v>V.CLOUD</x:v>
      </x:c>
      <x:c r="H107" s="3" t="str">
        <x:v>not_applicable</x:v>
      </x:c>
      <x:c r="I107" s="3" t="str">
        <x:v>not_applicable</x:v>
      </x:c>
      <x:c r="J107" s="3" t="str">
        <x:v>not_applicable</x:v>
      </x:c>
      <x:c r="K107" s="21" t="n">
        <x:v>1</x:v>
      </x:c>
    </x:row>
    <x:row r="108" ht="35" customHeight="1">
      <x:c r="A108" s="3" t="str">
        <x:v>MAP.ACTUAL.COST.RC.COGS.CLOUD_FIXED.V.CLOUD.ENG.L04</x:v>
      </x:c>
      <x:c r="B108" s="3" t="str">
        <x:v>MAP.ACTUAL.COST.RC.COGS.CLOUD_FIXED.V.CLOUD.ENG</x:v>
      </x:c>
      <x:c r="C108" s="3" t="str">
        <x:v>GL.VAT.DOM_LIAB</x:v>
      </x:c>
      <x:c r="D108" s="3" t="str">
        <x:v>credit</x:v>
      </x:c>
      <x:c r="E108" s="3" t="str">
        <x:v>tax_liabilities</x:v>
      </x:c>
      <x:c r="F108" s="3" t="str">
        <x:v>ENG</x:v>
      </x:c>
      <x:c r="G108" s="3" t="str">
        <x:v>V.CLOUD</x:v>
      </x:c>
      <x:c r="H108" s="3" t="str">
        <x:v>not_applicable</x:v>
      </x:c>
      <x:c r="I108" s="3" t="str">
        <x:v>not_applicable</x:v>
      </x:c>
      <x:c r="J108" s="3" t="str">
        <x:v>not_applicable</x:v>
      </x:c>
      <x:c r="K108" s="21" t="n">
        <x:v>1</x:v>
      </x:c>
    </x:row>
    <x:row r="109" ht="25" customHeight="1">
      <x:c r="A109" s="3" t="str">
        <x:v>MAP.ACTUAL.COST.RC.COGS.MDATA.V.DATA.ENG.L01</x:v>
      </x:c>
      <x:c r="B109" s="3" t="str">
        <x:v>MAP.ACTUAL.COST.RC.COGS.MDATA.V.DATA.ENG</x:v>
      </x:c>
      <x:c r="C109" s="3" t="str">
        <x:v>GL.COGS.MDATA</x:v>
      </x:c>
      <x:c r="D109" s="3" t="str">
        <x:v>debit</x:v>
      </x:c>
      <x:c r="E109" s="3" t="str">
        <x:v>cost_of_revenue</x:v>
      </x:c>
      <x:c r="F109" s="3" t="str">
        <x:v>ENG</x:v>
      </x:c>
      <x:c r="G109" s="3" t="str">
        <x:v>V.DATA</x:v>
      </x:c>
      <x:c r="H109" s="3" t="str">
        <x:v>recurring</x:v>
      </x:c>
      <x:c r="I109" s="3" t="str">
        <x:v>committed</x:v>
      </x:c>
      <x:c r="J109" s="3" t="str">
        <x:v>fixed</x:v>
      </x:c>
      <x:c r="K109" s="21" t="n">
        <x:v>1</x:v>
      </x:c>
    </x:row>
    <x:row r="110" ht="25" customHeight="1">
      <x:c r="A110" s="3" t="str">
        <x:v>MAP.ACTUAL.COST.RC.COGS.MDATA.V.DATA.ENG.L02</x:v>
      </x:c>
      <x:c r="B110" s="3" t="str">
        <x:v>MAP.ACTUAL.COST.RC.COGS.MDATA.V.DATA.ENG</x:v>
      </x:c>
      <x:c r="C110" s="3" t="str">
        <x:v>GL.VAT.DOM_ASSET</x:v>
      </x:c>
      <x:c r="D110" s="3" t="str">
        <x:v>debit</x:v>
      </x:c>
      <x:c r="E110" s="3" t="str">
        <x:v>tax_assets</x:v>
      </x:c>
      <x:c r="F110" s="3" t="str">
        <x:v>ENG</x:v>
      </x:c>
      <x:c r="G110" s="3" t="str">
        <x:v>V.DATA</x:v>
      </x:c>
      <x:c r="H110" s="3" t="str">
        <x:v>not_applicable</x:v>
      </x:c>
      <x:c r="I110" s="3" t="str">
        <x:v>not_applicable</x:v>
      </x:c>
      <x:c r="J110" s="3" t="str">
        <x:v>not_applicable</x:v>
      </x:c>
      <x:c r="K110" s="21" t="n">
        <x:v>1</x:v>
      </x:c>
    </x:row>
    <x:row r="111" ht="25" customHeight="1">
      <x:c r="A111" s="3" t="str">
        <x:v>MAP.ACTUAL.COST.RC.COGS.MDATA.V.DATA.ENG.L03</x:v>
      </x:c>
      <x:c r="B111" s="3" t="str">
        <x:v>MAP.ACTUAL.COST.RC.COGS.MDATA.V.DATA.ENG</x:v>
      </x:c>
      <x:c r="C111" s="3" t="str">
        <x:v>GL.AP.SUPPLIER</x:v>
      </x:c>
      <x:c r="D111" s="3" t="str">
        <x:v>credit</x:v>
      </x:c>
      <x:c r="E111" s="3" t="str">
        <x:v>ap</x:v>
      </x:c>
      <x:c r="F111" s="3" t="str">
        <x:v>ENG</x:v>
      </x:c>
      <x:c r="G111" s="3" t="str">
        <x:v>V.DATA</x:v>
      </x:c>
      <x:c r="H111" s="3" t="str">
        <x:v>not_applicable</x:v>
      </x:c>
      <x:c r="I111" s="3" t="str">
        <x:v>not_applicable</x:v>
      </x:c>
      <x:c r="J111" s="3" t="str">
        <x:v>not_applicable</x:v>
      </x:c>
      <x:c r="K111" s="21" t="n">
        <x:v>1</x:v>
      </x:c>
    </x:row>
    <x:row r="112" ht="25" customHeight="1">
      <x:c r="A112" s="3" t="str">
        <x:v>MAP.ACTUAL.COST.RC.COGS.MDATA.V.DATA.ENG.L04</x:v>
      </x:c>
      <x:c r="B112" s="3" t="str">
        <x:v>MAP.ACTUAL.COST.RC.COGS.MDATA.V.DATA.ENG</x:v>
      </x:c>
      <x:c r="C112" s="3" t="str">
        <x:v>GL.VAT.DOM_LIAB</x:v>
      </x:c>
      <x:c r="D112" s="3" t="str">
        <x:v>credit</x:v>
      </x:c>
      <x:c r="E112" s="3" t="str">
        <x:v>tax_liabilities</x:v>
      </x:c>
      <x:c r="F112" s="3" t="str">
        <x:v>ENG</x:v>
      </x:c>
      <x:c r="G112" s="3" t="str">
        <x:v>V.DATA</x:v>
      </x:c>
      <x:c r="H112" s="3" t="str">
        <x:v>not_applicable</x:v>
      </x:c>
      <x:c r="I112" s="3" t="str">
        <x:v>not_applicable</x:v>
      </x:c>
      <x:c r="J112" s="3" t="str">
        <x:v>not_applicable</x:v>
      </x:c>
      <x:c r="K112" s="21" t="n">
        <x:v>1</x:v>
      </x:c>
    </x:row>
    <x:row r="113" ht="35" customHeight="1">
      <x:c r="A113" s="3" t="str">
        <x:v>MAP.ACTUAL.COST.RC.PPL.SW.COMP.V.SOFTWARE.COMP.L01</x:v>
      </x:c>
      <x:c r="B113" s="3" t="str">
        <x:v>MAP.ACTUAL.COST.RC.PPL.SW.COMP.V.SOFTWARE.COMP</x:v>
      </x:c>
      <x:c r="C113" s="3" t="str">
        <x:v>GL.OPEX.PPL.SW</x:v>
      </x:c>
      <x:c r="D113" s="3" t="str">
        <x:v>debit</x:v>
      </x:c>
      <x:c r="E113" s="3" t="str">
        <x:v>operating_expense</x:v>
      </x:c>
      <x:c r="F113" s="3" t="str">
        <x:v>COMP</x:v>
      </x:c>
      <x:c r="G113" s="3" t="str">
        <x:v>V.SOFTWARE</x:v>
      </x:c>
      <x:c r="H113" s="3" t="str">
        <x:v>recurring</x:v>
      </x:c>
      <x:c r="I113" s="3" t="str">
        <x:v>committed</x:v>
      </x:c>
      <x:c r="J113" s="3" t="str">
        <x:v>fixed</x:v>
      </x:c>
      <x:c r="K113" s="21" t="n">
        <x:v>1</x:v>
      </x:c>
    </x:row>
    <x:row r="114" ht="35" customHeight="1">
      <x:c r="A114" s="3" t="str">
        <x:v>MAP.ACTUAL.COST.RC.PPL.SW.COMP.V.SOFTWARE.COMP.L02</x:v>
      </x:c>
      <x:c r="B114" s="3" t="str">
        <x:v>MAP.ACTUAL.COST.RC.PPL.SW.COMP.V.SOFTWARE.COMP</x:v>
      </x:c>
      <x:c r="C114" s="3" t="str">
        <x:v>GL.VAT.DOM_ASSET</x:v>
      </x:c>
      <x:c r="D114" s="3" t="str">
        <x:v>debit</x:v>
      </x:c>
      <x:c r="E114" s="3" t="str">
        <x:v>tax_assets</x:v>
      </x:c>
      <x:c r="F114" s="3" t="str">
        <x:v>COMP</x:v>
      </x:c>
      <x:c r="G114" s="3" t="str">
        <x:v>V.SOFTWARE</x:v>
      </x:c>
      <x:c r="H114" s="3" t="str">
        <x:v>not_applicable</x:v>
      </x:c>
      <x:c r="I114" s="3" t="str">
        <x:v>not_applicable</x:v>
      </x:c>
      <x:c r="J114" s="3" t="str">
        <x:v>not_applicable</x:v>
      </x:c>
      <x:c r="K114" s="21" t="n">
        <x:v>1</x:v>
      </x:c>
    </x:row>
    <x:row r="115" ht="35" customHeight="1">
      <x:c r="A115" s="3" t="str">
        <x:v>MAP.ACTUAL.COST.RC.PPL.SW.COMP.V.SOFTWARE.COMP.L03</x:v>
      </x:c>
      <x:c r="B115" s="3" t="str">
        <x:v>MAP.ACTUAL.COST.RC.PPL.SW.COMP.V.SOFTWARE.COMP</x:v>
      </x:c>
      <x:c r="C115" s="3" t="str">
        <x:v>GL.AP.SUPPLIER</x:v>
      </x:c>
      <x:c r="D115" s="3" t="str">
        <x:v>credit</x:v>
      </x:c>
      <x:c r="E115" s="3" t="str">
        <x:v>ap</x:v>
      </x:c>
      <x:c r="F115" s="3" t="str">
        <x:v>COMP</x:v>
      </x:c>
      <x:c r="G115" s="3" t="str">
        <x:v>V.SOFTWARE</x:v>
      </x:c>
      <x:c r="H115" s="3" t="str">
        <x:v>not_applicable</x:v>
      </x:c>
      <x:c r="I115" s="3" t="str">
        <x:v>not_applicable</x:v>
      </x:c>
      <x:c r="J115" s="3" t="str">
        <x:v>not_applicable</x:v>
      </x:c>
      <x:c r="K115" s="21" t="n">
        <x:v>1</x:v>
      </x:c>
    </x:row>
    <x:row r="116" ht="35" customHeight="1">
      <x:c r="A116" s="3" t="str">
        <x:v>MAP.ACTUAL.COST.RC.PPL.SW.COMP.V.SOFTWARE.COMP.L04</x:v>
      </x:c>
      <x:c r="B116" s="3" t="str">
        <x:v>MAP.ACTUAL.COST.RC.PPL.SW.COMP.V.SOFTWARE.COMP</x:v>
      </x:c>
      <x:c r="C116" s="3" t="str">
        <x:v>GL.VAT.DOM_LIAB</x:v>
      </x:c>
      <x:c r="D116" s="3" t="str">
        <x:v>credit</x:v>
      </x:c>
      <x:c r="E116" s="3" t="str">
        <x:v>tax_liabilities</x:v>
      </x:c>
      <x:c r="F116" s="3" t="str">
        <x:v>COMP</x:v>
      </x:c>
      <x:c r="G116" s="3" t="str">
        <x:v>V.SOFTWARE</x:v>
      </x:c>
      <x:c r="H116" s="3" t="str">
        <x:v>not_applicable</x:v>
      </x:c>
      <x:c r="I116" s="3" t="str">
        <x:v>not_applicable</x:v>
      </x:c>
      <x:c r="J116" s="3" t="str">
        <x:v>not_applicable</x:v>
      </x:c>
      <x:c r="K116" s="21" t="n">
        <x:v>1</x:v>
      </x:c>
    </x:row>
    <x:row r="117" ht="25" customHeight="1">
      <x:c r="A117" s="3" t="str">
        <x:v>MAP.ACTUAL.COST.RC.PPL.SW.ENG.V.SOFTWARE.ENG.L01</x:v>
      </x:c>
      <x:c r="B117" s="3" t="str">
        <x:v>MAP.ACTUAL.COST.RC.PPL.SW.ENG.V.SOFTWARE.ENG</x:v>
      </x:c>
      <x:c r="C117" s="3" t="str">
        <x:v>GL.OPEX.PPL.SW</x:v>
      </x:c>
      <x:c r="D117" s="3" t="str">
        <x:v>debit</x:v>
      </x:c>
      <x:c r="E117" s="3" t="str">
        <x:v>operating_expense</x:v>
      </x:c>
      <x:c r="F117" s="3" t="str">
        <x:v>ENG</x:v>
      </x:c>
      <x:c r="G117" s="3" t="str">
        <x:v>V.SOFTWARE</x:v>
      </x:c>
      <x:c r="H117" s="3" t="str">
        <x:v>recurring</x:v>
      </x:c>
      <x:c r="I117" s="3" t="str">
        <x:v>committed</x:v>
      </x:c>
      <x:c r="J117" s="3" t="str">
        <x:v>fixed</x:v>
      </x:c>
      <x:c r="K117" s="21" t="n">
        <x:v>1</x:v>
      </x:c>
    </x:row>
    <x:row r="118" ht="25" customHeight="1">
      <x:c r="A118" s="3" t="str">
        <x:v>MAP.ACTUAL.COST.RC.PPL.SW.ENG.V.SOFTWARE.ENG.L02</x:v>
      </x:c>
      <x:c r="B118" s="3" t="str">
        <x:v>MAP.ACTUAL.COST.RC.PPL.SW.ENG.V.SOFTWARE.ENG</x:v>
      </x:c>
      <x:c r="C118" s="3" t="str">
        <x:v>GL.VAT.DOM_ASSET</x:v>
      </x:c>
      <x:c r="D118" s="3" t="str">
        <x:v>debit</x:v>
      </x:c>
      <x:c r="E118" s="3" t="str">
        <x:v>tax_assets</x:v>
      </x:c>
      <x:c r="F118" s="3" t="str">
        <x:v>ENG</x:v>
      </x:c>
      <x:c r="G118" s="3" t="str">
        <x:v>V.SOFTWARE</x:v>
      </x:c>
      <x:c r="H118" s="3" t="str">
        <x:v>not_applicable</x:v>
      </x:c>
      <x:c r="I118" s="3" t="str">
        <x:v>not_applicable</x:v>
      </x:c>
      <x:c r="J118" s="3" t="str">
        <x:v>not_applicable</x:v>
      </x:c>
      <x:c r="K118" s="21" t="n">
        <x:v>1</x:v>
      </x:c>
    </x:row>
    <x:row r="119" ht="25" customHeight="1">
      <x:c r="A119" s="3" t="str">
        <x:v>MAP.ACTUAL.COST.RC.PPL.SW.ENG.V.SOFTWARE.ENG.L03</x:v>
      </x:c>
      <x:c r="B119" s="3" t="str">
        <x:v>MAP.ACTUAL.COST.RC.PPL.SW.ENG.V.SOFTWARE.ENG</x:v>
      </x:c>
      <x:c r="C119" s="3" t="str">
        <x:v>GL.AP.SUPPLIER</x:v>
      </x:c>
      <x:c r="D119" s="3" t="str">
        <x:v>credit</x:v>
      </x:c>
      <x:c r="E119" s="3" t="str">
        <x:v>ap</x:v>
      </x:c>
      <x:c r="F119" s="3" t="str">
        <x:v>ENG</x:v>
      </x:c>
      <x:c r="G119" s="3" t="str">
        <x:v>V.SOFTWARE</x:v>
      </x:c>
      <x:c r="H119" s="3" t="str">
        <x:v>not_applicable</x:v>
      </x:c>
      <x:c r="I119" s="3" t="str">
        <x:v>not_applicable</x:v>
      </x:c>
      <x:c r="J119" s="3" t="str">
        <x:v>not_applicable</x:v>
      </x:c>
      <x:c r="K119" s="21" t="n">
        <x:v>1</x:v>
      </x:c>
    </x:row>
    <x:row r="120" ht="25" customHeight="1">
      <x:c r="A120" s="3" t="str">
        <x:v>MAP.ACTUAL.COST.RC.PPL.SW.ENG.V.SOFTWARE.ENG.L04</x:v>
      </x:c>
      <x:c r="B120" s="3" t="str">
        <x:v>MAP.ACTUAL.COST.RC.PPL.SW.ENG.V.SOFTWARE.ENG</x:v>
      </x:c>
      <x:c r="C120" s="3" t="str">
        <x:v>GL.VAT.DOM_LIAB</x:v>
      </x:c>
      <x:c r="D120" s="3" t="str">
        <x:v>credit</x:v>
      </x:c>
      <x:c r="E120" s="3" t="str">
        <x:v>tax_liabilities</x:v>
      </x:c>
      <x:c r="F120" s="3" t="str">
        <x:v>ENG</x:v>
      </x:c>
      <x:c r="G120" s="3" t="str">
        <x:v>V.SOFTWARE</x:v>
      </x:c>
      <x:c r="H120" s="3" t="str">
        <x:v>not_applicable</x:v>
      </x:c>
      <x:c r="I120" s="3" t="str">
        <x:v>not_applicable</x:v>
      </x:c>
      <x:c r="J120" s="3" t="str">
        <x:v>not_applicable</x:v>
      </x:c>
      <x:c r="K120" s="21" t="n">
        <x:v>1</x:v>
      </x:c>
    </x:row>
    <x:row r="121" ht="35" customHeight="1">
      <x:c r="A121" s="3" t="str">
        <x:v>MAP.ACTUAL.COST.RC.PPL.SW.MGMT.V.SOFTWARE.MGMT.L01</x:v>
      </x:c>
      <x:c r="B121" s="3" t="str">
        <x:v>MAP.ACTUAL.COST.RC.PPL.SW.MGMT.V.SOFTWARE.MGMT</x:v>
      </x:c>
      <x:c r="C121" s="3" t="str">
        <x:v>GL.OPEX.PPL.SW</x:v>
      </x:c>
      <x:c r="D121" s="3" t="str">
        <x:v>debit</x:v>
      </x:c>
      <x:c r="E121" s="3" t="str">
        <x:v>operating_expense</x:v>
      </x:c>
      <x:c r="F121" s="3" t="str">
        <x:v>MGMT</x:v>
      </x:c>
      <x:c r="G121" s="3" t="str">
        <x:v>V.SOFTWARE</x:v>
      </x:c>
      <x:c r="H121" s="3" t="str">
        <x:v>recurring</x:v>
      </x:c>
      <x:c r="I121" s="3" t="str">
        <x:v>committed</x:v>
      </x:c>
      <x:c r="J121" s="3" t="str">
        <x:v>fixed</x:v>
      </x:c>
      <x:c r="K121" s="21" t="n">
        <x:v>1</x:v>
      </x:c>
    </x:row>
    <x:row r="122" ht="35" customHeight="1">
      <x:c r="A122" s="3" t="str">
        <x:v>MAP.ACTUAL.COST.RC.PPL.SW.MGMT.V.SOFTWARE.MGMT.L02</x:v>
      </x:c>
      <x:c r="B122" s="3" t="str">
        <x:v>MAP.ACTUAL.COST.RC.PPL.SW.MGMT.V.SOFTWARE.MGMT</x:v>
      </x:c>
      <x:c r="C122" s="3" t="str">
        <x:v>GL.VAT.DOM_ASSET</x:v>
      </x:c>
      <x:c r="D122" s="3" t="str">
        <x:v>debit</x:v>
      </x:c>
      <x:c r="E122" s="3" t="str">
        <x:v>tax_assets</x:v>
      </x:c>
      <x:c r="F122" s="3" t="str">
        <x:v>MGMT</x:v>
      </x:c>
      <x:c r="G122" s="3" t="str">
        <x:v>V.SOFTWARE</x:v>
      </x:c>
      <x:c r="H122" s="3" t="str">
        <x:v>not_applicable</x:v>
      </x:c>
      <x:c r="I122" s="3" t="str">
        <x:v>not_applicable</x:v>
      </x:c>
      <x:c r="J122" s="3" t="str">
        <x:v>not_applicable</x:v>
      </x:c>
      <x:c r="K122" s="21" t="n">
        <x:v>1</x:v>
      </x:c>
    </x:row>
    <x:row r="123" ht="35" customHeight="1">
      <x:c r="A123" s="3" t="str">
        <x:v>MAP.ACTUAL.COST.RC.PPL.SW.MGMT.V.SOFTWARE.MGMT.L03</x:v>
      </x:c>
      <x:c r="B123" s="3" t="str">
        <x:v>MAP.ACTUAL.COST.RC.PPL.SW.MGMT.V.SOFTWARE.MGMT</x:v>
      </x:c>
      <x:c r="C123" s="3" t="str">
        <x:v>GL.AP.SUPPLIER</x:v>
      </x:c>
      <x:c r="D123" s="3" t="str">
        <x:v>credit</x:v>
      </x:c>
      <x:c r="E123" s="3" t="str">
        <x:v>ap</x:v>
      </x:c>
      <x:c r="F123" s="3" t="str">
        <x:v>MGMT</x:v>
      </x:c>
      <x:c r="G123" s="3" t="str">
        <x:v>V.SOFTWARE</x:v>
      </x:c>
      <x:c r="H123" s="3" t="str">
        <x:v>not_applicable</x:v>
      </x:c>
      <x:c r="I123" s="3" t="str">
        <x:v>not_applicable</x:v>
      </x:c>
      <x:c r="J123" s="3" t="str">
        <x:v>not_applicable</x:v>
      </x:c>
      <x:c r="K123" s="21" t="n">
        <x:v>1</x:v>
      </x:c>
    </x:row>
    <x:row r="124" ht="35" customHeight="1">
      <x:c r="A124" s="3" t="str">
        <x:v>MAP.ACTUAL.COST.RC.PPL.SW.MGMT.V.SOFTWARE.MGMT.L04</x:v>
      </x:c>
      <x:c r="B124" s="3" t="str">
        <x:v>MAP.ACTUAL.COST.RC.PPL.SW.MGMT.V.SOFTWARE.MGMT</x:v>
      </x:c>
      <x:c r="C124" s="3" t="str">
        <x:v>GL.VAT.DOM_LIAB</x:v>
      </x:c>
      <x:c r="D124" s="3" t="str">
        <x:v>credit</x:v>
      </x:c>
      <x:c r="E124" s="3" t="str">
        <x:v>tax_liabilities</x:v>
      </x:c>
      <x:c r="F124" s="3" t="str">
        <x:v>MGMT</x:v>
      </x:c>
      <x:c r="G124" s="3" t="str">
        <x:v>V.SOFTWARE</x:v>
      </x:c>
      <x:c r="H124" s="3" t="str">
        <x:v>not_applicable</x:v>
      </x:c>
      <x:c r="I124" s="3" t="str">
        <x:v>not_applicable</x:v>
      </x:c>
      <x:c r="J124" s="3" t="str">
        <x:v>not_applicable</x:v>
      </x:c>
      <x:c r="K124" s="21" t="n">
        <x:v>1</x:v>
      </x:c>
    </x:row>
    <x:row r="125" ht="25" customHeight="1">
      <x:c r="A125" s="3" t="str">
        <x:v>MAP.ACTUAL.COST.RC.PPL.SW.MKT.V.SOFTWARE.MKT.L01</x:v>
      </x:c>
      <x:c r="B125" s="3" t="str">
        <x:v>MAP.ACTUAL.COST.RC.PPL.SW.MKT.V.SOFTWARE.MKT</x:v>
      </x:c>
      <x:c r="C125" s="3" t="str">
        <x:v>GL.OPEX.PPL.SW</x:v>
      </x:c>
      <x:c r="D125" s="3" t="str">
        <x:v>debit</x:v>
      </x:c>
      <x:c r="E125" s="3" t="str">
        <x:v>operating_expense</x:v>
      </x:c>
      <x:c r="F125" s="3" t="str">
        <x:v>MKT</x:v>
      </x:c>
      <x:c r="G125" s="3" t="str">
        <x:v>V.SOFTWARE</x:v>
      </x:c>
      <x:c r="H125" s="3" t="str">
        <x:v>recurring</x:v>
      </x:c>
      <x:c r="I125" s="3" t="str">
        <x:v>committed</x:v>
      </x:c>
      <x:c r="J125" s="3" t="str">
        <x:v>fixed</x:v>
      </x:c>
      <x:c r="K125" s="21" t="n">
        <x:v>1</x:v>
      </x:c>
    </x:row>
    <x:row r="126" ht="25" customHeight="1">
      <x:c r="A126" s="3" t="str">
        <x:v>MAP.ACTUAL.COST.RC.PPL.SW.MKT.V.SOFTWARE.MKT.L02</x:v>
      </x:c>
      <x:c r="B126" s="3" t="str">
        <x:v>MAP.ACTUAL.COST.RC.PPL.SW.MKT.V.SOFTWARE.MKT</x:v>
      </x:c>
      <x:c r="C126" s="3" t="str">
        <x:v>GL.VAT.DOM_ASSET</x:v>
      </x:c>
      <x:c r="D126" s="3" t="str">
        <x:v>debit</x:v>
      </x:c>
      <x:c r="E126" s="3" t="str">
        <x:v>tax_assets</x:v>
      </x:c>
      <x:c r="F126" s="3" t="str">
        <x:v>MKT</x:v>
      </x:c>
      <x:c r="G126" s="3" t="str">
        <x:v>V.SOFTWARE</x:v>
      </x:c>
      <x:c r="H126" s="3" t="str">
        <x:v>not_applicable</x:v>
      </x:c>
      <x:c r="I126" s="3" t="str">
        <x:v>not_applicable</x:v>
      </x:c>
      <x:c r="J126" s="3" t="str">
        <x:v>not_applicable</x:v>
      </x:c>
      <x:c r="K126" s="21" t="n">
        <x:v>1</x:v>
      </x:c>
    </x:row>
    <x:row r="127" ht="25" customHeight="1">
      <x:c r="A127" s="3" t="str">
        <x:v>MAP.ACTUAL.COST.RC.PPL.SW.MKT.V.SOFTWARE.MKT.L03</x:v>
      </x:c>
      <x:c r="B127" s="3" t="str">
        <x:v>MAP.ACTUAL.COST.RC.PPL.SW.MKT.V.SOFTWARE.MKT</x:v>
      </x:c>
      <x:c r="C127" s="3" t="str">
        <x:v>GL.AP.SUPPLIER</x:v>
      </x:c>
      <x:c r="D127" s="3" t="str">
        <x:v>credit</x:v>
      </x:c>
      <x:c r="E127" s="3" t="str">
        <x:v>ap</x:v>
      </x:c>
      <x:c r="F127" s="3" t="str">
        <x:v>MKT</x:v>
      </x:c>
      <x:c r="G127" s="3" t="str">
        <x:v>V.SOFTWARE</x:v>
      </x:c>
      <x:c r="H127" s="3" t="str">
        <x:v>not_applicable</x:v>
      </x:c>
      <x:c r="I127" s="3" t="str">
        <x:v>not_applicable</x:v>
      </x:c>
      <x:c r="J127" s="3" t="str">
        <x:v>not_applicable</x:v>
      </x:c>
      <x:c r="K127" s="21" t="n">
        <x:v>1</x:v>
      </x:c>
    </x:row>
    <x:row r="128" ht="25" customHeight="1">
      <x:c r="A128" s="3" t="str">
        <x:v>MAP.ACTUAL.COST.RC.PPL.SW.MKT.V.SOFTWARE.MKT.L04</x:v>
      </x:c>
      <x:c r="B128" s="3" t="str">
        <x:v>MAP.ACTUAL.COST.RC.PPL.SW.MKT.V.SOFTWARE.MKT</x:v>
      </x:c>
      <x:c r="C128" s="3" t="str">
        <x:v>GL.VAT.DOM_LIAB</x:v>
      </x:c>
      <x:c r="D128" s="3" t="str">
        <x:v>credit</x:v>
      </x:c>
      <x:c r="E128" s="3" t="str">
        <x:v>tax_liabilities</x:v>
      </x:c>
      <x:c r="F128" s="3" t="str">
        <x:v>MKT</x:v>
      </x:c>
      <x:c r="G128" s="3" t="str">
        <x:v>V.SOFTWARE</x:v>
      </x:c>
      <x:c r="H128" s="3" t="str">
        <x:v>not_applicable</x:v>
      </x:c>
      <x:c r="I128" s="3" t="str">
        <x:v>not_applicable</x:v>
      </x:c>
      <x:c r="J128" s="3" t="str">
        <x:v>not_applicable</x:v>
      </x:c>
      <x:c r="K128" s="21" t="n">
        <x:v>1</x:v>
      </x:c>
    </x:row>
    <x:row r="129" ht="35" customHeight="1">
      <x:c r="A129" s="3" t="str">
        <x:v>MAP.ACTUAL.COST.RC.PPL.SW.PROD.V.SOFTWARE.PROD.L01</x:v>
      </x:c>
      <x:c r="B129" s="3" t="str">
        <x:v>MAP.ACTUAL.COST.RC.PPL.SW.PROD.V.SOFTWARE.PROD</x:v>
      </x:c>
      <x:c r="C129" s="3" t="str">
        <x:v>GL.OPEX.PPL.SW</x:v>
      </x:c>
      <x:c r="D129" s="3" t="str">
        <x:v>debit</x:v>
      </x:c>
      <x:c r="E129" s="3" t="str">
        <x:v>operating_expense</x:v>
      </x:c>
      <x:c r="F129" s="3" t="str">
        <x:v>PROD</x:v>
      </x:c>
      <x:c r="G129" s="3" t="str">
        <x:v>V.SOFTWARE</x:v>
      </x:c>
      <x:c r="H129" s="3" t="str">
        <x:v>recurring</x:v>
      </x:c>
      <x:c r="I129" s="3" t="str">
        <x:v>committed</x:v>
      </x:c>
      <x:c r="J129" s="3" t="str">
        <x:v>fixed</x:v>
      </x:c>
      <x:c r="K129" s="21" t="n">
        <x:v>1</x:v>
      </x:c>
    </x:row>
    <x:row r="130" ht="35" customHeight="1">
      <x:c r="A130" s="3" t="str">
        <x:v>MAP.ACTUAL.COST.RC.PPL.SW.PROD.V.SOFTWARE.PROD.L02</x:v>
      </x:c>
      <x:c r="B130" s="3" t="str">
        <x:v>MAP.ACTUAL.COST.RC.PPL.SW.PROD.V.SOFTWARE.PROD</x:v>
      </x:c>
      <x:c r="C130" s="3" t="str">
        <x:v>GL.VAT.DOM_ASSET</x:v>
      </x:c>
      <x:c r="D130" s="3" t="str">
        <x:v>debit</x:v>
      </x:c>
      <x:c r="E130" s="3" t="str">
        <x:v>tax_assets</x:v>
      </x:c>
      <x:c r="F130" s="3" t="str">
        <x:v>PROD</x:v>
      </x:c>
      <x:c r="G130" s="3" t="str">
        <x:v>V.SOFTWARE</x:v>
      </x:c>
      <x:c r="H130" s="3" t="str">
        <x:v>not_applicable</x:v>
      </x:c>
      <x:c r="I130" s="3" t="str">
        <x:v>not_applicable</x:v>
      </x:c>
      <x:c r="J130" s="3" t="str">
        <x:v>not_applicable</x:v>
      </x:c>
      <x:c r="K130" s="21" t="n">
        <x:v>1</x:v>
      </x:c>
    </x:row>
    <x:row r="131" ht="35" customHeight="1">
      <x:c r="A131" s="3" t="str">
        <x:v>MAP.ACTUAL.COST.RC.PPL.SW.PROD.V.SOFTWARE.PROD.L03</x:v>
      </x:c>
      <x:c r="B131" s="3" t="str">
        <x:v>MAP.ACTUAL.COST.RC.PPL.SW.PROD.V.SOFTWARE.PROD</x:v>
      </x:c>
      <x:c r="C131" s="3" t="str">
        <x:v>GL.AP.SUPPLIER</x:v>
      </x:c>
      <x:c r="D131" s="3" t="str">
        <x:v>credit</x:v>
      </x:c>
      <x:c r="E131" s="3" t="str">
        <x:v>ap</x:v>
      </x:c>
      <x:c r="F131" s="3" t="str">
        <x:v>PROD</x:v>
      </x:c>
      <x:c r="G131" s="3" t="str">
        <x:v>V.SOFTWARE</x:v>
      </x:c>
      <x:c r="H131" s="3" t="str">
        <x:v>not_applicable</x:v>
      </x:c>
      <x:c r="I131" s="3" t="str">
        <x:v>not_applicable</x:v>
      </x:c>
      <x:c r="J131" s="3" t="str">
        <x:v>not_applicable</x:v>
      </x:c>
      <x:c r="K131" s="21" t="n">
        <x:v>1</x:v>
      </x:c>
    </x:row>
    <x:row r="132" ht="35" customHeight="1">
      <x:c r="A132" s="3" t="str">
        <x:v>MAP.ACTUAL.COST.RC.PPL.SW.PROD.V.SOFTWARE.PROD.L04</x:v>
      </x:c>
      <x:c r="B132" s="3" t="str">
        <x:v>MAP.ACTUAL.COST.RC.PPL.SW.PROD.V.SOFTWARE.PROD</x:v>
      </x:c>
      <x:c r="C132" s="3" t="str">
        <x:v>GL.VAT.DOM_LIAB</x:v>
      </x:c>
      <x:c r="D132" s="3" t="str">
        <x:v>credit</x:v>
      </x:c>
      <x:c r="E132" s="3" t="str">
        <x:v>tax_liabilities</x:v>
      </x:c>
      <x:c r="F132" s="3" t="str">
        <x:v>PROD</x:v>
      </x:c>
      <x:c r="G132" s="3" t="str">
        <x:v>V.SOFTWARE</x:v>
      </x:c>
      <x:c r="H132" s="3" t="str">
        <x:v>not_applicable</x:v>
      </x:c>
      <x:c r="I132" s="3" t="str">
        <x:v>not_applicable</x:v>
      </x:c>
      <x:c r="J132" s="3" t="str">
        <x:v>not_applicable</x:v>
      </x:c>
      <x:c r="K132" s="21" t="n">
        <x:v>1</x:v>
      </x:c>
    </x:row>
    <x:row r="133" ht="25" customHeight="1">
      <x:c r="A133" s="3" t="str">
        <x:v>MAP.ACTUAL.COST.REG.DORA_SETUP.V.DORA.COMP.L01</x:v>
      </x:c>
      <x:c r="B133" s="3" t="str">
        <x:v>MAP.ACTUAL.COST.REG.DORA_SETUP.V.DORA.COMP</x:v>
      </x:c>
      <x:c r="C133" s="3" t="str">
        <x:v>GL.OPEX.REG.DORA_SETUP</x:v>
      </x:c>
      <x:c r="D133" s="3" t="str">
        <x:v>debit</x:v>
      </x:c>
      <x:c r="E133" s="3" t="str">
        <x:v>operating_expense</x:v>
      </x:c>
      <x:c r="F133" s="3" t="str">
        <x:v>COMP</x:v>
      </x:c>
      <x:c r="G133" s="3" t="str">
        <x:v>V.DORA</x:v>
      </x:c>
      <x:c r="H133" s="3" t="str">
        <x:v>one_off</x:v>
      </x:c>
      <x:c r="I133" s="3" t="str">
        <x:v>committed</x:v>
      </x:c>
      <x:c r="J133" s="3" t="str">
        <x:v>fixed</x:v>
      </x:c>
      <x:c r="K133" s="21" t="n">
        <x:v>1</x:v>
      </x:c>
    </x:row>
    <x:row r="134" ht="25" customHeight="1">
      <x:c r="A134" s="3" t="str">
        <x:v>MAP.ACTUAL.COST.REG.DORA_SETUP.V.DORA.COMP.L02</x:v>
      </x:c>
      <x:c r="B134" s="3" t="str">
        <x:v>MAP.ACTUAL.COST.REG.DORA_SETUP.V.DORA.COMP</x:v>
      </x:c>
      <x:c r="C134" s="3" t="str">
        <x:v>GL.VAT.DOM_ASSET</x:v>
      </x:c>
      <x:c r="D134" s="3" t="str">
        <x:v>debit</x:v>
      </x:c>
      <x:c r="E134" s="3" t="str">
        <x:v>tax_assets</x:v>
      </x:c>
      <x:c r="F134" s="3" t="str">
        <x:v>COMP</x:v>
      </x:c>
      <x:c r="G134" s="3" t="str">
        <x:v>V.DORA</x:v>
      </x:c>
      <x:c r="H134" s="3" t="str">
        <x:v>not_applicable</x:v>
      </x:c>
      <x:c r="I134" s="3" t="str">
        <x:v>not_applicable</x:v>
      </x:c>
      <x:c r="J134" s="3" t="str">
        <x:v>not_applicable</x:v>
      </x:c>
      <x:c r="K134" s="21" t="n">
        <x:v>1</x:v>
      </x:c>
    </x:row>
    <x:row r="135" ht="25" customHeight="1">
      <x:c r="A135" s="3" t="str">
        <x:v>MAP.ACTUAL.COST.REG.DORA_SETUP.V.DORA.COMP.L03</x:v>
      </x:c>
      <x:c r="B135" s="3" t="str">
        <x:v>MAP.ACTUAL.COST.REG.DORA_SETUP.V.DORA.COMP</x:v>
      </x:c>
      <x:c r="C135" s="3" t="str">
        <x:v>GL.AP.SUPPLIER</x:v>
      </x:c>
      <x:c r="D135" s="3" t="str">
        <x:v>credit</x:v>
      </x:c>
      <x:c r="E135" s="3" t="str">
        <x:v>ap</x:v>
      </x:c>
      <x:c r="F135" s="3" t="str">
        <x:v>COMP</x:v>
      </x:c>
      <x:c r="G135" s="3" t="str">
        <x:v>V.DORA</x:v>
      </x:c>
      <x:c r="H135" s="3" t="str">
        <x:v>not_applicable</x:v>
      </x:c>
      <x:c r="I135" s="3" t="str">
        <x:v>not_applicable</x:v>
      </x:c>
      <x:c r="J135" s="3" t="str">
        <x:v>not_applicable</x:v>
      </x:c>
      <x:c r="K135" s="21" t="n">
        <x:v>1</x:v>
      </x:c>
    </x:row>
    <x:row r="136" ht="25" customHeight="1">
      <x:c r="A136" s="3" t="str">
        <x:v>MAP.ACTUAL.COST.REG.LEGAL_APP.V.LEGAL.COMP.L01</x:v>
      </x:c>
      <x:c r="B136" s="3" t="str">
        <x:v>MAP.ACTUAL.COST.REG.LEGAL_APP.V.LEGAL.COMP</x:v>
      </x:c>
      <x:c r="C136" s="3" t="str">
        <x:v>GL.OPEX.REG.LEGAL_APP</x:v>
      </x:c>
      <x:c r="D136" s="3" t="str">
        <x:v>debit</x:v>
      </x:c>
      <x:c r="E136" s="3" t="str">
        <x:v>operating_expense</x:v>
      </x:c>
      <x:c r="F136" s="3" t="str">
        <x:v>COMP</x:v>
      </x:c>
      <x:c r="G136" s="3" t="str">
        <x:v>V.LEGAL</x:v>
      </x:c>
      <x:c r="H136" s="3" t="str">
        <x:v>one_off</x:v>
      </x:c>
      <x:c r="I136" s="3" t="str">
        <x:v>committed</x:v>
      </x:c>
      <x:c r="J136" s="3" t="str">
        <x:v>fixed</x:v>
      </x:c>
      <x:c r="K136" s="21" t="n">
        <x:v>1</x:v>
      </x:c>
    </x:row>
    <x:row r="137" ht="25" customHeight="1">
      <x:c r="A137" s="3" t="str">
        <x:v>MAP.ACTUAL.COST.REG.LEGAL_APP.V.LEGAL.COMP.L02</x:v>
      </x:c>
      <x:c r="B137" s="3" t="str">
        <x:v>MAP.ACTUAL.COST.REG.LEGAL_APP.V.LEGAL.COMP</x:v>
      </x:c>
      <x:c r="C137" s="3" t="str">
        <x:v>GL.VAT.DOM_ASSET</x:v>
      </x:c>
      <x:c r="D137" s="3" t="str">
        <x:v>debit</x:v>
      </x:c>
      <x:c r="E137" s="3" t="str">
        <x:v>tax_assets</x:v>
      </x:c>
      <x:c r="F137" s="3" t="str">
        <x:v>COMP</x:v>
      </x:c>
      <x:c r="G137" s="3" t="str">
        <x:v>V.LEGAL</x:v>
      </x:c>
      <x:c r="H137" s="3" t="str">
        <x:v>not_applicable</x:v>
      </x:c>
      <x:c r="I137" s="3" t="str">
        <x:v>not_applicable</x:v>
      </x:c>
      <x:c r="J137" s="3" t="str">
        <x:v>not_applicable</x:v>
      </x:c>
      <x:c r="K137" s="21" t="n">
        <x:v>1</x:v>
      </x:c>
    </x:row>
    <x:row r="138" ht="25" customHeight="1">
      <x:c r="A138" s="3" t="str">
        <x:v>MAP.ACTUAL.COST.REG.LEGAL_APP.V.LEGAL.COMP.L03</x:v>
      </x:c>
      <x:c r="B138" s="3" t="str">
        <x:v>MAP.ACTUAL.COST.REG.LEGAL_APP.V.LEGAL.COMP</x:v>
      </x:c>
      <x:c r="C138" s="3" t="str">
        <x:v>GL.AP.SUPPLIER</x:v>
      </x:c>
      <x:c r="D138" s="3" t="str">
        <x:v>credit</x:v>
      </x:c>
      <x:c r="E138" s="3" t="str">
        <x:v>ap</x:v>
      </x:c>
      <x:c r="F138" s="3" t="str">
        <x:v>COMP</x:v>
      </x:c>
      <x:c r="G138" s="3" t="str">
        <x:v>V.LEGAL</x:v>
      </x:c>
      <x:c r="H138" s="3" t="str">
        <x:v>not_applicable</x:v>
      </x:c>
      <x:c r="I138" s="3" t="str">
        <x:v>not_applicable</x:v>
      </x:c>
      <x:c r="J138" s="3" t="str">
        <x:v>not_applicable</x:v>
      </x:c>
      <x:c r="K138" s="21" t="n">
        <x:v>1</x:v>
      </x:c>
    </x:row>
    <x:row r="139" ht="25" customHeight="1">
      <x:c r="A139" s="3" t="str">
        <x:v>MAP.ACTUAL.DEPOSIT.INTEREST.V.BANK.CORP.L01</x:v>
      </x:c>
      <x:c r="B139" s="3" t="str">
        <x:v>MAP.ACTUAL.DEPOSIT.INTEREST.V.BANK.CORP</x:v>
      </x:c>
      <x:c r="C139" s="3" t="str">
        <x:v>GL.CASH</x:v>
      </x:c>
      <x:c r="D139" s="3" t="str">
        <x:v>debit</x:v>
      </x:c>
      <x:c r="E139" s="3" t="str">
        <x:v>cash</x:v>
      </x:c>
      <x:c r="F139" s="3" t="str">
        <x:v>CORP</x:v>
      </x:c>
      <x:c r="G139" s="3" t="str">
        <x:v>V.BANK</x:v>
      </x:c>
      <x:c r="H139" s="3" t="str">
        <x:v>not_applicable</x:v>
      </x:c>
      <x:c r="I139" s="3" t="str">
        <x:v>not_applicable</x:v>
      </x:c>
      <x:c r="J139" s="3" t="str">
        <x:v>not_applicable</x:v>
      </x:c>
      <x:c r="K139" s="21" t="n">
        <x:v>1</x:v>
      </x:c>
    </x:row>
    <x:row r="140" ht="25" customHeight="1">
      <x:c r="A140" s="3" t="str">
        <x:v>MAP.ACTUAL.DEPOSIT.INTEREST.V.BANK.CORP.L02</x:v>
      </x:c>
      <x:c r="B140" s="3" t="str">
        <x:v>MAP.ACTUAL.DEPOSIT.INTEREST.V.BANK.CORP</x:v>
      </x:c>
      <x:c r="C140" s="3" t="str">
        <x:v>GL.FIN.DEP_INTEREST</x:v>
      </x:c>
      <x:c r="D140" s="3" t="str">
        <x:v>credit</x:v>
      </x:c>
      <x:c r="E140" s="3" t="str">
        <x:v>dep_interest</x:v>
      </x:c>
      <x:c r="F140" s="3" t="str">
        <x:v>CORP</x:v>
      </x:c>
      <x:c r="G140" s="3" t="str">
        <x:v>V.BANK</x:v>
      </x:c>
      <x:c r="H140" s="3" t="str">
        <x:v>recurring</x:v>
      </x:c>
      <x:c r="I140" s="3" t="str">
        <x:v>committed</x:v>
      </x:c>
      <x:c r="J140" s="3" t="str">
        <x:v>fixed</x:v>
      </x:c>
      <x:c r="K140" s="21" t="n">
        <x:v>1</x:v>
      </x:c>
    </x:row>
    <x:row r="141" ht="25" customHeight="1">
      <x:c r="A141" s="3" t="str">
        <x:v>MAP.ACTUAL.DEPR.IT.COMP.V.EQUIPMENT.COMP.L01</x:v>
      </x:c>
      <x:c r="B141" s="3" t="str">
        <x:v>MAP.ACTUAL.DEPR.IT.COMP.V.EQUIPMENT.COMP</x:v>
      </x:c>
      <x:c r="C141" s="3" t="str">
        <x:v>GL.DEPR.IT</x:v>
      </x:c>
      <x:c r="D141" s="3" t="str">
        <x:v>debit</x:v>
      </x:c>
      <x:c r="E141" s="3" t="str">
        <x:v>depreciation</x:v>
      </x:c>
      <x:c r="F141" s="3" t="str">
        <x:v>COMP</x:v>
      </x:c>
      <x:c r="G141" s="3" t="str">
        <x:v>V.EQUIPMENT</x:v>
      </x:c>
      <x:c r="H141" s="3" t="str">
        <x:v>recurring</x:v>
      </x:c>
      <x:c r="I141" s="3" t="str">
        <x:v>committed</x:v>
      </x:c>
      <x:c r="J141" s="3" t="str">
        <x:v>fixed</x:v>
      </x:c>
      <x:c r="K141" s="21" t="n">
        <x:v>1</x:v>
      </x:c>
    </x:row>
    <x:row r="142" ht="25" customHeight="1">
      <x:c r="A142" s="3" t="str">
        <x:v>MAP.ACTUAL.DEPR.IT.COMP.V.EQUIPMENT.COMP.L02</x:v>
      </x:c>
      <x:c r="B142" s="3" t="str">
        <x:v>MAP.ACTUAL.DEPR.IT.COMP.V.EQUIPMENT.COMP</x:v>
      </x:c>
      <x:c r="C142" s="3" t="str">
        <x:v>GL.ACCDEP.IT</x:v>
      </x:c>
      <x:c r="D142" s="3" t="str">
        <x:v>credit</x:v>
      </x:c>
      <x:c r="E142" s="3" t="str">
        <x:v>acc_dep</x:v>
      </x:c>
      <x:c r="F142" s="3" t="str">
        <x:v>COMP</x:v>
      </x:c>
      <x:c r="G142" s="3" t="str">
        <x:v>V.EQUIPMENT</x:v>
      </x:c>
      <x:c r="H142" s="3" t="str">
        <x:v>not_applicable</x:v>
      </x:c>
      <x:c r="I142" s="3" t="str">
        <x:v>not_applicable</x:v>
      </x:c>
      <x:c r="J142" s="3" t="str">
        <x:v>not_applicable</x:v>
      </x:c>
      <x:c r="K142" s="21" t="n">
        <x:v>1</x:v>
      </x:c>
    </x:row>
    <x:row r="143" ht="25" customHeight="1">
      <x:c r="A143" s="3" t="str">
        <x:v>MAP.ACTUAL.DEPR.IT.ENG.V.EQUIPMENT.ENG.L01</x:v>
      </x:c>
      <x:c r="B143" s="3" t="str">
        <x:v>MAP.ACTUAL.DEPR.IT.ENG.V.EQUIPMENT.ENG</x:v>
      </x:c>
      <x:c r="C143" s="3" t="str">
        <x:v>GL.DEPR.IT</x:v>
      </x:c>
      <x:c r="D143" s="3" t="str">
        <x:v>debit</x:v>
      </x:c>
      <x:c r="E143" s="3" t="str">
        <x:v>depreciation</x:v>
      </x:c>
      <x:c r="F143" s="3" t="str">
        <x:v>ENG</x:v>
      </x:c>
      <x:c r="G143" s="3" t="str">
        <x:v>V.EQUIPMENT</x:v>
      </x:c>
      <x:c r="H143" s="3" t="str">
        <x:v>recurring</x:v>
      </x:c>
      <x:c r="I143" s="3" t="str">
        <x:v>committed</x:v>
      </x:c>
      <x:c r="J143" s="3" t="str">
        <x:v>fixed</x:v>
      </x:c>
      <x:c r="K143" s="21" t="n">
        <x:v>1</x:v>
      </x:c>
    </x:row>
    <x:row r="144" ht="25" customHeight="1">
      <x:c r="A144" s="3" t="str">
        <x:v>MAP.ACTUAL.DEPR.IT.ENG.V.EQUIPMENT.ENG.L02</x:v>
      </x:c>
      <x:c r="B144" s="3" t="str">
        <x:v>MAP.ACTUAL.DEPR.IT.ENG.V.EQUIPMENT.ENG</x:v>
      </x:c>
      <x:c r="C144" s="3" t="str">
        <x:v>GL.ACCDEP.IT</x:v>
      </x:c>
      <x:c r="D144" s="3" t="str">
        <x:v>credit</x:v>
      </x:c>
      <x:c r="E144" s="3" t="str">
        <x:v>acc_dep</x:v>
      </x:c>
      <x:c r="F144" s="3" t="str">
        <x:v>ENG</x:v>
      </x:c>
      <x:c r="G144" s="3" t="str">
        <x:v>V.EQUIPMENT</x:v>
      </x:c>
      <x:c r="H144" s="3" t="str">
        <x:v>not_applicable</x:v>
      </x:c>
      <x:c r="I144" s="3" t="str">
        <x:v>not_applicable</x:v>
      </x:c>
      <x:c r="J144" s="3" t="str">
        <x:v>not_applicable</x:v>
      </x:c>
      <x:c r="K144" s="21" t="n">
        <x:v>1</x:v>
      </x:c>
    </x:row>
    <x:row r="145" ht="25" customHeight="1">
      <x:c r="A145" s="3" t="str">
        <x:v>MAP.ACTUAL.DEPR.IT.MGMT.V.EQUIPMENT.MGMT.L01</x:v>
      </x:c>
      <x:c r="B145" s="3" t="str">
        <x:v>MAP.ACTUAL.DEPR.IT.MGMT.V.EQUIPMENT.MGMT</x:v>
      </x:c>
      <x:c r="C145" s="3" t="str">
        <x:v>GL.DEPR.IT</x:v>
      </x:c>
      <x:c r="D145" s="3" t="str">
        <x:v>debit</x:v>
      </x:c>
      <x:c r="E145" s="3" t="str">
        <x:v>depreciation</x:v>
      </x:c>
      <x:c r="F145" s="3" t="str">
        <x:v>MGMT</x:v>
      </x:c>
      <x:c r="G145" s="3" t="str">
        <x:v>V.EQUIPMENT</x:v>
      </x:c>
      <x:c r="H145" s="3" t="str">
        <x:v>recurring</x:v>
      </x:c>
      <x:c r="I145" s="3" t="str">
        <x:v>committed</x:v>
      </x:c>
      <x:c r="J145" s="3" t="str">
        <x:v>fixed</x:v>
      </x:c>
      <x:c r="K145" s="21" t="n">
        <x:v>1</x:v>
      </x:c>
    </x:row>
    <x:row r="146" ht="25" customHeight="1">
      <x:c r="A146" s="3" t="str">
        <x:v>MAP.ACTUAL.DEPR.IT.MGMT.V.EQUIPMENT.MGMT.L02</x:v>
      </x:c>
      <x:c r="B146" s="3" t="str">
        <x:v>MAP.ACTUAL.DEPR.IT.MGMT.V.EQUIPMENT.MGMT</x:v>
      </x:c>
      <x:c r="C146" s="3" t="str">
        <x:v>GL.ACCDEP.IT</x:v>
      </x:c>
      <x:c r="D146" s="3" t="str">
        <x:v>credit</x:v>
      </x:c>
      <x:c r="E146" s="3" t="str">
        <x:v>acc_dep</x:v>
      </x:c>
      <x:c r="F146" s="3" t="str">
        <x:v>MGMT</x:v>
      </x:c>
      <x:c r="G146" s="3" t="str">
        <x:v>V.EQUIPMENT</x:v>
      </x:c>
      <x:c r="H146" s="3" t="str">
        <x:v>not_applicable</x:v>
      </x:c>
      <x:c r="I146" s="3" t="str">
        <x:v>not_applicable</x:v>
      </x:c>
      <x:c r="J146" s="3" t="str">
        <x:v>not_applicable</x:v>
      </x:c>
      <x:c r="K146" s="21" t="n">
        <x:v>1</x:v>
      </x:c>
    </x:row>
    <x:row r="147" ht="25" customHeight="1">
      <x:c r="A147" s="3" t="str">
        <x:v>MAP.ACTUAL.DEPR.IT.MKT.V.EQUIPMENT.MKT.L01</x:v>
      </x:c>
      <x:c r="B147" s="3" t="str">
        <x:v>MAP.ACTUAL.DEPR.IT.MKT.V.EQUIPMENT.MKT</x:v>
      </x:c>
      <x:c r="C147" s="3" t="str">
        <x:v>GL.DEPR.IT</x:v>
      </x:c>
      <x:c r="D147" s="3" t="str">
        <x:v>debit</x:v>
      </x:c>
      <x:c r="E147" s="3" t="str">
        <x:v>depreciation</x:v>
      </x:c>
      <x:c r="F147" s="3" t="str">
        <x:v>MKT</x:v>
      </x:c>
      <x:c r="G147" s="3" t="str">
        <x:v>V.EQUIPMENT</x:v>
      </x:c>
      <x:c r="H147" s="3" t="str">
        <x:v>recurring</x:v>
      </x:c>
      <x:c r="I147" s="3" t="str">
        <x:v>committed</x:v>
      </x:c>
      <x:c r="J147" s="3" t="str">
        <x:v>fixed</x:v>
      </x:c>
      <x:c r="K147" s="21" t="n">
        <x:v>1</x:v>
      </x:c>
    </x:row>
    <x:row r="148" ht="25" customHeight="1">
      <x:c r="A148" s="3" t="str">
        <x:v>MAP.ACTUAL.DEPR.IT.MKT.V.EQUIPMENT.MKT.L02</x:v>
      </x:c>
      <x:c r="B148" s="3" t="str">
        <x:v>MAP.ACTUAL.DEPR.IT.MKT.V.EQUIPMENT.MKT</x:v>
      </x:c>
      <x:c r="C148" s="3" t="str">
        <x:v>GL.ACCDEP.IT</x:v>
      </x:c>
      <x:c r="D148" s="3" t="str">
        <x:v>credit</x:v>
      </x:c>
      <x:c r="E148" s="3" t="str">
        <x:v>acc_dep</x:v>
      </x:c>
      <x:c r="F148" s="3" t="str">
        <x:v>MKT</x:v>
      </x:c>
      <x:c r="G148" s="3" t="str">
        <x:v>V.EQUIPMENT</x:v>
      </x:c>
      <x:c r="H148" s="3" t="str">
        <x:v>not_applicable</x:v>
      </x:c>
      <x:c r="I148" s="3" t="str">
        <x:v>not_applicable</x:v>
      </x:c>
      <x:c r="J148" s="3" t="str">
        <x:v>not_applicable</x:v>
      </x:c>
      <x:c r="K148" s="21" t="n">
        <x:v>1</x:v>
      </x:c>
    </x:row>
    <x:row r="149" ht="25" customHeight="1">
      <x:c r="A149" s="3" t="str">
        <x:v>MAP.ACTUAL.DEPR.IT.PROD.V.EQUIPMENT.PROD.L01</x:v>
      </x:c>
      <x:c r="B149" s="3" t="str">
        <x:v>MAP.ACTUAL.DEPR.IT.PROD.V.EQUIPMENT.PROD</x:v>
      </x:c>
      <x:c r="C149" s="3" t="str">
        <x:v>GL.DEPR.IT</x:v>
      </x:c>
      <x:c r="D149" s="3" t="str">
        <x:v>debit</x:v>
      </x:c>
      <x:c r="E149" s="3" t="str">
        <x:v>depreciation</x:v>
      </x:c>
      <x:c r="F149" s="3" t="str">
        <x:v>PROD</x:v>
      </x:c>
      <x:c r="G149" s="3" t="str">
        <x:v>V.EQUIPMENT</x:v>
      </x:c>
      <x:c r="H149" s="3" t="str">
        <x:v>recurring</x:v>
      </x:c>
      <x:c r="I149" s="3" t="str">
        <x:v>committed</x:v>
      </x:c>
      <x:c r="J149" s="3" t="str">
        <x:v>fixed</x:v>
      </x:c>
      <x:c r="K149" s="21" t="n">
        <x:v>1</x:v>
      </x:c>
    </x:row>
    <x:row r="150" ht="25" customHeight="1">
      <x:c r="A150" s="3" t="str">
        <x:v>MAP.ACTUAL.DEPR.IT.PROD.V.EQUIPMENT.PROD.L02</x:v>
      </x:c>
      <x:c r="B150" s="3" t="str">
        <x:v>MAP.ACTUAL.DEPR.IT.PROD.V.EQUIPMENT.PROD</x:v>
      </x:c>
      <x:c r="C150" s="3" t="str">
        <x:v>GL.ACCDEP.IT</x:v>
      </x:c>
      <x:c r="D150" s="3" t="str">
        <x:v>credit</x:v>
      </x:c>
      <x:c r="E150" s="3" t="str">
        <x:v>acc_dep</x:v>
      </x:c>
      <x:c r="F150" s="3" t="str">
        <x:v>PROD</x:v>
      </x:c>
      <x:c r="G150" s="3" t="str">
        <x:v>V.EQUIPMENT</x:v>
      </x:c>
      <x:c r="H150" s="3" t="str">
        <x:v>not_applicable</x:v>
      </x:c>
      <x:c r="I150" s="3" t="str">
        <x:v>not_applicable</x:v>
      </x:c>
      <x:c r="J150" s="3" t="str">
        <x:v>not_applicable</x:v>
      </x:c>
      <x:c r="K150" s="21" t="n">
        <x:v>1</x:v>
      </x:c>
    </x:row>
    <x:row r="151" ht="25" customHeight="1">
      <x:c r="A151" s="3" t="str">
        <x:v>MAP.ACTUAL.EQUITY.INITIAL.FOUNDER.CORP.L01</x:v>
      </x:c>
      <x:c r="B151" s="3" t="str">
        <x:v>MAP.ACTUAL.EQUITY.INITIAL.FOUNDER.CORP</x:v>
      </x:c>
      <x:c r="C151" s="3" t="str">
        <x:v>GL.CASH</x:v>
      </x:c>
      <x:c r="D151" s="3" t="str">
        <x:v>debit</x:v>
      </x:c>
      <x:c r="E151" s="3" t="str">
        <x:v>cash</x:v>
      </x:c>
      <x:c r="F151" s="3" t="str">
        <x:v>CORP</x:v>
      </x:c>
      <x:c r="G151" s="3" t="str">
        <x:v>FOUNDER</x:v>
      </x:c>
      <x:c r="H151" s="3" t="str">
        <x:v>not_applicable</x:v>
      </x:c>
      <x:c r="I151" s="3" t="str">
        <x:v>not_applicable</x:v>
      </x:c>
      <x:c r="J151" s="3" t="str">
        <x:v>not_applicable</x:v>
      </x:c>
      <x:c r="K151" s="21" t="n">
        <x:v>1</x:v>
      </x:c>
    </x:row>
    <x:row r="152" ht="25" customHeight="1">
      <x:c r="A152" s="3" t="str">
        <x:v>MAP.ACTUAL.EQUITY.INITIAL.FOUNDER.CORP.L02</x:v>
      </x:c>
      <x:c r="B152" s="3" t="str">
        <x:v>MAP.ACTUAL.EQUITY.INITIAL.FOUNDER.CORP</x:v>
      </x:c>
      <x:c r="C152" s="3" t="str">
        <x:v>GL.EQUITY.CAPITAL</x:v>
      </x:c>
      <x:c r="D152" s="3" t="str">
        <x:v>credit</x:v>
      </x:c>
      <x:c r="E152" s="3" t="str">
        <x:v>equity</x:v>
      </x:c>
      <x:c r="F152" s="3" t="str">
        <x:v>CORP</x:v>
      </x:c>
      <x:c r="G152" s="3" t="str">
        <x:v>FOUNDER</x:v>
      </x:c>
      <x:c r="H152" s="3" t="str">
        <x:v>not_applicable</x:v>
      </x:c>
      <x:c r="I152" s="3" t="str">
        <x:v>not_applicable</x:v>
      </x:c>
      <x:c r="J152" s="3" t="str">
        <x:v>not_applicable</x:v>
      </x:c>
      <x:c r="K152" s="21" t="n">
        <x:v>1</x:v>
      </x:c>
    </x:row>
    <x:row r="153" ht="25" customHeight="1">
      <x:c r="A153" s="3" t="str">
        <x:v>MAP.ACTUAL.EQUITY.INITIAL.FOUNDER.CORP.L03</x:v>
      </x:c>
      <x:c r="B153" s="3" t="str">
        <x:v>MAP.ACTUAL.EQUITY.INITIAL.FOUNDER.CORP</x:v>
      </x:c>
      <x:c r="C153" s="3" t="str">
        <x:v>GL.EQUITY.RESERVE</x:v>
      </x:c>
      <x:c r="D153" s="3" t="str">
        <x:v>credit</x:v>
      </x:c>
      <x:c r="E153" s="3" t="str">
        <x:v>equity</x:v>
      </x:c>
      <x:c r="F153" s="3" t="str">
        <x:v>CORP</x:v>
      </x:c>
      <x:c r="G153" s="3" t="str">
        <x:v>FOUNDER</x:v>
      </x:c>
      <x:c r="H153" s="3" t="str">
        <x:v>not_applicable</x:v>
      </x:c>
      <x:c r="I153" s="3" t="str">
        <x:v>not_applicable</x:v>
      </x:c>
      <x:c r="J153" s="3" t="str">
        <x:v>not_applicable</x:v>
      </x:c>
      <x:c r="K153" s="21" t="n">
        <x:v>1</x:v>
      </x:c>
    </x:row>
    <x:row r="154" ht="25" customHeight="1">
      <x:c r="A154" s="3" t="str">
        <x:v>MAP.ACTUAL.NOTE.FUND.NOTEHOLDER.CORP.L01</x:v>
      </x:c>
      <x:c r="B154" s="3" t="str">
        <x:v>MAP.ACTUAL.NOTE.FUND.NOTEHOLDER.CORP</x:v>
      </x:c>
      <x:c r="C154" s="3" t="str">
        <x:v>GL.CASH</x:v>
      </x:c>
      <x:c r="D154" s="3" t="str">
        <x:v>debit</x:v>
      </x:c>
      <x:c r="E154" s="3" t="str">
        <x:v>cash</x:v>
      </x:c>
      <x:c r="F154" s="3" t="str">
        <x:v>CORP</x:v>
      </x:c>
      <x:c r="G154" s="3" t="str">
        <x:v>NOTEHOLDER</x:v>
      </x:c>
      <x:c r="H154" s="3" t="str">
        <x:v>not_applicable</x:v>
      </x:c>
      <x:c r="I154" s="3" t="str">
        <x:v>not_applicable</x:v>
      </x:c>
      <x:c r="J154" s="3" t="str">
        <x:v>not_applicable</x:v>
      </x:c>
      <x:c r="K154" s="21" t="n">
        <x:v>1</x:v>
      </x:c>
    </x:row>
    <x:row r="155" ht="25" customHeight="1">
      <x:c r="A155" s="3" t="str">
        <x:v>MAP.ACTUAL.NOTE.FUND.NOTEHOLDER.CORP.L02</x:v>
      </x:c>
      <x:c r="B155" s="3" t="str">
        <x:v>MAP.ACTUAL.NOTE.FUND.NOTEHOLDER.CORP</x:v>
      </x:c>
      <x:c r="C155" s="3" t="str">
        <x:v>GL.NOTE.PRINCIPAL</x:v>
      </x:c>
      <x:c r="D155" s="3" t="str">
        <x:v>credit</x:v>
      </x:c>
      <x:c r="E155" s="3" t="str">
        <x:v>debt</x:v>
      </x:c>
      <x:c r="F155" s="3" t="str">
        <x:v>CORP</x:v>
      </x:c>
      <x:c r="G155" s="3" t="str">
        <x:v>NOTEHOLDER</x:v>
      </x:c>
      <x:c r="H155" s="3" t="str">
        <x:v>not_applicable</x:v>
      </x:c>
      <x:c r="I155" s="3" t="str">
        <x:v>not_applicable</x:v>
      </x:c>
      <x:c r="J155" s="3" t="str">
        <x:v>not_applicable</x:v>
      </x:c>
      <x:c r="K155" s="21" t="n">
        <x:v>1</x:v>
      </x:c>
    </x:row>
    <x:row r="156" ht="25" customHeight="1">
      <x:c r="A156" s="3" t="str">
        <x:v>MAP.ACTUAL.NOTE.INTEREST.NOTEHOLDER.CORP.L01</x:v>
      </x:c>
      <x:c r="B156" s="3" t="str">
        <x:v>MAP.ACTUAL.NOTE.INTEREST.NOTEHOLDER.CORP</x:v>
      </x:c>
      <x:c r="C156" s="3" t="str">
        <x:v>GL.FIN.NOTE_INTEREST</x:v>
      </x:c>
      <x:c r="D156" s="3" t="str">
        <x:v>debit</x:v>
      </x:c>
      <x:c r="E156" s="3" t="str">
        <x:v>note_interest</x:v>
      </x:c>
      <x:c r="F156" s="3" t="str">
        <x:v>CORP</x:v>
      </x:c>
      <x:c r="G156" s="3" t="str">
        <x:v>NOTEHOLDER</x:v>
      </x:c>
      <x:c r="H156" s="3" t="str">
        <x:v>recurring</x:v>
      </x:c>
      <x:c r="I156" s="3" t="str">
        <x:v>committed</x:v>
      </x:c>
      <x:c r="J156" s="3" t="str">
        <x:v>fixed</x:v>
      </x:c>
      <x:c r="K156" s="21" t="n">
        <x:v>1</x:v>
      </x:c>
    </x:row>
    <x:row r="157" ht="25" customHeight="1">
      <x:c r="A157" s="3" t="str">
        <x:v>MAP.ACTUAL.NOTE.INTEREST.NOTEHOLDER.CORP.L02</x:v>
      </x:c>
      <x:c r="B157" s="3" t="str">
        <x:v>MAP.ACTUAL.NOTE.INTEREST.NOTEHOLDER.CORP</x:v>
      </x:c>
      <x:c r="C157" s="3" t="str">
        <x:v>GL.NOTE.INTEREST</x:v>
      </x:c>
      <x:c r="D157" s="3" t="str">
        <x:v>credit</x:v>
      </x:c>
      <x:c r="E157" s="3" t="str">
        <x:v>debt</x:v>
      </x:c>
      <x:c r="F157" s="3" t="str">
        <x:v>CORP</x:v>
      </x:c>
      <x:c r="G157" s="3" t="str">
        <x:v>NOTEHOLDER</x:v>
      </x:c>
      <x:c r="H157" s="3" t="str">
        <x:v>not_applicable</x:v>
      </x:c>
      <x:c r="I157" s="3" t="str">
        <x:v>not_applicable</x:v>
      </x:c>
      <x:c r="J157" s="3" t="str">
        <x:v>not_applicable</x:v>
      </x:c>
      <x:c r="K157" s="21" t="n">
        <x:v>1</x:v>
      </x:c>
    </x:row>
    <x:row r="158" ht="25" customHeight="1">
      <x:c r="A158" s="3" t="str">
        <x:v>MAP.ACTUAL.PAYROLL.AV.COMP.PAYROLL.COMP.L01</x:v>
      </x:c>
      <x:c r="B158" s="3" t="str">
        <x:v>MAP.ACTUAL.PAYROLL.AV.COMP.PAYROLL.COMP</x:v>
      </x:c>
      <x:c r="C158" s="3" t="str">
        <x:v>GL.PEOPLE.AV</x:v>
      </x:c>
      <x:c r="D158" s="3" t="str">
        <x:v>debit</x:v>
      </x:c>
      <x:c r="E158" s="3" t="str">
        <x:v>people</x:v>
      </x:c>
      <x:c r="F158" s="3" t="str">
        <x:v>COMP</x:v>
      </x:c>
      <x:c r="G158" s="3" t="str">
        <x:v>PAYROLL</x:v>
      </x:c>
      <x:c r="H158" s="3" t="str">
        <x:v>recurring</x:v>
      </x:c>
      <x:c r="I158" s="3" t="str">
        <x:v>committed</x:v>
      </x:c>
      <x:c r="J158" s="3" t="str">
        <x:v>fixed</x:v>
      </x:c>
      <x:c r="K158" s="21" t="n">
        <x:v>1</x:v>
      </x:c>
    </x:row>
    <x:row r="159" ht="25" customHeight="1">
      <x:c r="A159" s="3" t="str">
        <x:v>MAP.ACTUAL.PAYROLL.AV.COMP.PAYROLL.COMP.L02</x:v>
      </x:c>
      <x:c r="B159" s="3" t="str">
        <x:v>MAP.ACTUAL.PAYROLL.AV.COMP.PAYROLL.COMP</x:v>
      </x:c>
      <x:c r="C159" s="3" t="str">
        <x:v>GL.CASH</x:v>
      </x:c>
      <x:c r="D159" s="3" t="str">
        <x:v>credit</x:v>
      </x:c>
      <x:c r="E159" s="3" t="str">
        <x:v>cash</x:v>
      </x:c>
      <x:c r="F159" s="3" t="str">
        <x:v>COMP</x:v>
      </x:c>
      <x:c r="G159" s="3" t="str">
        <x:v>PAYROLL</x:v>
      </x:c>
      <x:c r="H159" s="3" t="str">
        <x:v>not_applicable</x:v>
      </x:c>
      <x:c r="I159" s="3" t="str">
        <x:v>not_applicable</x:v>
      </x:c>
      <x:c r="J159" s="3" t="str">
        <x:v>not_applicable</x:v>
      </x:c>
      <x:c r="K159" s="21" t="n">
        <x:v>1</x:v>
      </x:c>
    </x:row>
    <x:row r="160" ht="25" customHeight="1">
      <x:c r="A160" s="3" t="str">
        <x:v>MAP.ACTUAL.PAYROLL.AV.ENG.PAYROLL.ENG.L01</x:v>
      </x:c>
      <x:c r="B160" s="3" t="str">
        <x:v>MAP.ACTUAL.PAYROLL.AV.ENG.PAYROLL.ENG</x:v>
      </x:c>
      <x:c r="C160" s="3" t="str">
        <x:v>GL.PEOPLE.AV</x:v>
      </x:c>
      <x:c r="D160" s="3" t="str">
        <x:v>debit</x:v>
      </x:c>
      <x:c r="E160" s="3" t="str">
        <x:v>people</x:v>
      </x:c>
      <x:c r="F160" s="3" t="str">
        <x:v>ENG</x:v>
      </x:c>
      <x:c r="G160" s="3" t="str">
        <x:v>PAYROLL</x:v>
      </x:c>
      <x:c r="H160" s="3" t="str">
        <x:v>recurring</x:v>
      </x:c>
      <x:c r="I160" s="3" t="str">
        <x:v>committed</x:v>
      </x:c>
      <x:c r="J160" s="3" t="str">
        <x:v>fixed</x:v>
      </x:c>
      <x:c r="K160" s="21" t="n">
        <x:v>1</x:v>
      </x:c>
    </x:row>
    <x:row r="161" ht="25" customHeight="1">
      <x:c r="A161" s="3" t="str">
        <x:v>MAP.ACTUAL.PAYROLL.AV.ENG.PAYROLL.ENG.L02</x:v>
      </x:c>
      <x:c r="B161" s="3" t="str">
        <x:v>MAP.ACTUAL.PAYROLL.AV.ENG.PAYROLL.ENG</x:v>
      </x:c>
      <x:c r="C161" s="3" t="str">
        <x:v>GL.CASH</x:v>
      </x:c>
      <x:c r="D161" s="3" t="str">
        <x:v>credit</x:v>
      </x:c>
      <x:c r="E161" s="3" t="str">
        <x:v>cash</x:v>
      </x:c>
      <x:c r="F161" s="3" t="str">
        <x:v>ENG</x:v>
      </x:c>
      <x:c r="G161" s="3" t="str">
        <x:v>PAYROLL</x:v>
      </x:c>
      <x:c r="H161" s="3" t="str">
        <x:v>not_applicable</x:v>
      </x:c>
      <x:c r="I161" s="3" t="str">
        <x:v>not_applicable</x:v>
      </x:c>
      <x:c r="J161" s="3" t="str">
        <x:v>not_applicable</x:v>
      </x:c>
      <x:c r="K161" s="21" t="n">
        <x:v>1</x:v>
      </x:c>
    </x:row>
    <x:row r="162" ht="25" customHeight="1">
      <x:c r="A162" s="3" t="str">
        <x:v>MAP.ACTUAL.PAYROLL.AV.MGMT.PAYROLL.MGMT.L01</x:v>
      </x:c>
      <x:c r="B162" s="3" t="str">
        <x:v>MAP.ACTUAL.PAYROLL.AV.MGMT.PAYROLL.MGMT</x:v>
      </x:c>
      <x:c r="C162" s="3" t="str">
        <x:v>GL.PEOPLE.AV</x:v>
      </x:c>
      <x:c r="D162" s="3" t="str">
        <x:v>debit</x:v>
      </x:c>
      <x:c r="E162" s="3" t="str">
        <x:v>people</x:v>
      </x:c>
      <x:c r="F162" s="3" t="str">
        <x:v>MGMT</x:v>
      </x:c>
      <x:c r="G162" s="3" t="str">
        <x:v>PAYROLL</x:v>
      </x:c>
      <x:c r="H162" s="3" t="str">
        <x:v>recurring</x:v>
      </x:c>
      <x:c r="I162" s="3" t="str">
        <x:v>committed</x:v>
      </x:c>
      <x:c r="J162" s="3" t="str">
        <x:v>fixed</x:v>
      </x:c>
      <x:c r="K162" s="21" t="n">
        <x:v>1</x:v>
      </x:c>
    </x:row>
    <x:row r="163" ht="25" customHeight="1">
      <x:c r="A163" s="3" t="str">
        <x:v>MAP.ACTUAL.PAYROLL.AV.MGMT.PAYROLL.MGMT.L02</x:v>
      </x:c>
      <x:c r="B163" s="3" t="str">
        <x:v>MAP.ACTUAL.PAYROLL.AV.MGMT.PAYROLL.MGMT</x:v>
      </x:c>
      <x:c r="C163" s="3" t="str">
        <x:v>GL.CASH</x:v>
      </x:c>
      <x:c r="D163" s="3" t="str">
        <x:v>credit</x:v>
      </x:c>
      <x:c r="E163" s="3" t="str">
        <x:v>cash</x:v>
      </x:c>
      <x:c r="F163" s="3" t="str">
        <x:v>MGMT</x:v>
      </x:c>
      <x:c r="G163" s="3" t="str">
        <x:v>PAYROLL</x:v>
      </x:c>
      <x:c r="H163" s="3" t="str">
        <x:v>not_applicable</x:v>
      </x:c>
      <x:c r="I163" s="3" t="str">
        <x:v>not_applicable</x:v>
      </x:c>
      <x:c r="J163" s="3" t="str">
        <x:v>not_applicable</x:v>
      </x:c>
      <x:c r="K163" s="21" t="n">
        <x:v>1</x:v>
      </x:c>
    </x:row>
    <x:row r="164" ht="25" customHeight="1">
      <x:c r="A164" s="3" t="str">
        <x:v>MAP.ACTUAL.PAYROLL.AV.MKT.PAYROLL.MKT.L01</x:v>
      </x:c>
      <x:c r="B164" s="3" t="str">
        <x:v>MAP.ACTUAL.PAYROLL.AV.MKT.PAYROLL.MKT</x:v>
      </x:c>
      <x:c r="C164" s="3" t="str">
        <x:v>GL.PEOPLE.AV</x:v>
      </x:c>
      <x:c r="D164" s="3" t="str">
        <x:v>debit</x:v>
      </x:c>
      <x:c r="E164" s="3" t="str">
        <x:v>people</x:v>
      </x:c>
      <x:c r="F164" s="3" t="str">
        <x:v>MKT</x:v>
      </x:c>
      <x:c r="G164" s="3" t="str">
        <x:v>PAYROLL</x:v>
      </x:c>
      <x:c r="H164" s="3" t="str">
        <x:v>recurring</x:v>
      </x:c>
      <x:c r="I164" s="3" t="str">
        <x:v>committed</x:v>
      </x:c>
      <x:c r="J164" s="3" t="str">
        <x:v>fixed</x:v>
      </x:c>
      <x:c r="K164" s="21" t="n">
        <x:v>1</x:v>
      </x:c>
    </x:row>
    <x:row r="165" ht="25" customHeight="1">
      <x:c r="A165" s="3" t="str">
        <x:v>MAP.ACTUAL.PAYROLL.AV.MKT.PAYROLL.MKT.L02</x:v>
      </x:c>
      <x:c r="B165" s="3" t="str">
        <x:v>MAP.ACTUAL.PAYROLL.AV.MKT.PAYROLL.MKT</x:v>
      </x:c>
      <x:c r="C165" s="3" t="str">
        <x:v>GL.CASH</x:v>
      </x:c>
      <x:c r="D165" s="3" t="str">
        <x:v>credit</x:v>
      </x:c>
      <x:c r="E165" s="3" t="str">
        <x:v>cash</x:v>
      </x:c>
      <x:c r="F165" s="3" t="str">
        <x:v>MKT</x:v>
      </x:c>
      <x:c r="G165" s="3" t="str">
        <x:v>PAYROLL</x:v>
      </x:c>
      <x:c r="H165" s="3" t="str">
        <x:v>not_applicable</x:v>
      </x:c>
      <x:c r="I165" s="3" t="str">
        <x:v>not_applicable</x:v>
      </x:c>
      <x:c r="J165" s="3" t="str">
        <x:v>not_applicable</x:v>
      </x:c>
      <x:c r="K165" s="21" t="n">
        <x:v>1</x:v>
      </x:c>
    </x:row>
    <x:row r="166" ht="25" customHeight="1">
      <x:c r="A166" s="3" t="str">
        <x:v>MAP.ACTUAL.PAYROLL.AV.PROD.PAYROLL.PROD.L01</x:v>
      </x:c>
      <x:c r="B166" s="3" t="str">
        <x:v>MAP.ACTUAL.PAYROLL.AV.PROD.PAYROLL.PROD</x:v>
      </x:c>
      <x:c r="C166" s="3" t="str">
        <x:v>GL.PEOPLE.AV</x:v>
      </x:c>
      <x:c r="D166" s="3" t="str">
        <x:v>debit</x:v>
      </x:c>
      <x:c r="E166" s="3" t="str">
        <x:v>people</x:v>
      </x:c>
      <x:c r="F166" s="3" t="str">
        <x:v>PROD</x:v>
      </x:c>
      <x:c r="G166" s="3" t="str">
        <x:v>PAYROLL</x:v>
      </x:c>
      <x:c r="H166" s="3" t="str">
        <x:v>recurring</x:v>
      </x:c>
      <x:c r="I166" s="3" t="str">
        <x:v>committed</x:v>
      </x:c>
      <x:c r="J166" s="3" t="str">
        <x:v>fixed</x:v>
      </x:c>
      <x:c r="K166" s="21" t="n">
        <x:v>1</x:v>
      </x:c>
    </x:row>
    <x:row r="167" ht="25" customHeight="1">
      <x:c r="A167" s="3" t="str">
        <x:v>MAP.ACTUAL.PAYROLL.AV.PROD.PAYROLL.PROD.L02</x:v>
      </x:c>
      <x:c r="B167" s="3" t="str">
        <x:v>MAP.ACTUAL.PAYROLL.AV.PROD.PAYROLL.PROD</x:v>
      </x:c>
      <x:c r="C167" s="3" t="str">
        <x:v>GL.CASH</x:v>
      </x:c>
      <x:c r="D167" s="3" t="str">
        <x:v>credit</x:v>
      </x:c>
      <x:c r="E167" s="3" t="str">
        <x:v>cash</x:v>
      </x:c>
      <x:c r="F167" s="3" t="str">
        <x:v>PROD</x:v>
      </x:c>
      <x:c r="G167" s="3" t="str">
        <x:v>PAYROLL</x:v>
      </x:c>
      <x:c r="H167" s="3" t="str">
        <x:v>not_applicable</x:v>
      </x:c>
      <x:c r="I167" s="3" t="str">
        <x:v>not_applicable</x:v>
      </x:c>
      <x:c r="J167" s="3" t="str">
        <x:v>not_applicable</x:v>
      </x:c>
      <x:c r="K167" s="21" t="n">
        <x:v>1</x:v>
      </x:c>
    </x:row>
    <x:row r="168" ht="25" customHeight="1">
      <x:c r="A168" s="3" t="str">
        <x:v>MAP.ACTUAL.PAYROLL.BG.COMP.PAYROLL.COMP.L01</x:v>
      </x:c>
      <x:c r="B168" s="3" t="str">
        <x:v>MAP.ACTUAL.PAYROLL.BG.COMP.PAYROLL.COMP</x:v>
      </x:c>
      <x:c r="C168" s="3" t="str">
        <x:v>GL.PEOPLE.BG</x:v>
      </x:c>
      <x:c r="D168" s="3" t="str">
        <x:v>debit</x:v>
      </x:c>
      <x:c r="E168" s="3" t="str">
        <x:v>people</x:v>
      </x:c>
      <x:c r="F168" s="3" t="str">
        <x:v>COMP</x:v>
      </x:c>
      <x:c r="G168" s="3" t="str">
        <x:v>PAYROLL</x:v>
      </x:c>
      <x:c r="H168" s="3" t="str">
        <x:v>recurring</x:v>
      </x:c>
      <x:c r="I168" s="3" t="str">
        <x:v>committed</x:v>
      </x:c>
      <x:c r="J168" s="3" t="str">
        <x:v>fixed</x:v>
      </x:c>
      <x:c r="K168" s="21" t="n">
        <x:v>1</x:v>
      </x:c>
    </x:row>
    <x:row r="169" ht="25" customHeight="1">
      <x:c r="A169" s="3" t="str">
        <x:v>MAP.ACTUAL.PAYROLL.BG.COMP.PAYROLL.COMP.L02</x:v>
      </x:c>
      <x:c r="B169" s="3" t="str">
        <x:v>MAP.ACTUAL.PAYROLL.BG.COMP.PAYROLL.COMP</x:v>
      </x:c>
      <x:c r="C169" s="3" t="str">
        <x:v>GL.CASH</x:v>
      </x:c>
      <x:c r="D169" s="3" t="str">
        <x:v>credit</x:v>
      </x:c>
      <x:c r="E169" s="3" t="str">
        <x:v>cash</x:v>
      </x:c>
      <x:c r="F169" s="3" t="str">
        <x:v>COMP</x:v>
      </x:c>
      <x:c r="G169" s="3" t="str">
        <x:v>PAYROLL</x:v>
      </x:c>
      <x:c r="H169" s="3" t="str">
        <x:v>not_applicable</x:v>
      </x:c>
      <x:c r="I169" s="3" t="str">
        <x:v>not_applicable</x:v>
      </x:c>
      <x:c r="J169" s="3" t="str">
        <x:v>not_applicable</x:v>
      </x:c>
      <x:c r="K169" s="21" t="n">
        <x:v>1</x:v>
      </x:c>
    </x:row>
    <x:row r="170" ht="25" customHeight="1">
      <x:c r="A170" s="3" t="str">
        <x:v>MAP.ACTUAL.PAYROLL.BG.ENG.PAYROLL.ENG.L01</x:v>
      </x:c>
      <x:c r="B170" s="3" t="str">
        <x:v>MAP.ACTUAL.PAYROLL.BG.ENG.PAYROLL.ENG</x:v>
      </x:c>
      <x:c r="C170" s="3" t="str">
        <x:v>GL.PEOPLE.BG</x:v>
      </x:c>
      <x:c r="D170" s="3" t="str">
        <x:v>debit</x:v>
      </x:c>
      <x:c r="E170" s="3" t="str">
        <x:v>people</x:v>
      </x:c>
      <x:c r="F170" s="3" t="str">
        <x:v>ENG</x:v>
      </x:c>
      <x:c r="G170" s="3" t="str">
        <x:v>PAYROLL</x:v>
      </x:c>
      <x:c r="H170" s="3" t="str">
        <x:v>recurring</x:v>
      </x:c>
      <x:c r="I170" s="3" t="str">
        <x:v>committed</x:v>
      </x:c>
      <x:c r="J170" s="3" t="str">
        <x:v>fixed</x:v>
      </x:c>
      <x:c r="K170" s="21" t="n">
        <x:v>1</x:v>
      </x:c>
    </x:row>
    <x:row r="171" ht="25" customHeight="1">
      <x:c r="A171" s="3" t="str">
        <x:v>MAP.ACTUAL.PAYROLL.BG.ENG.PAYROLL.ENG.L02</x:v>
      </x:c>
      <x:c r="B171" s="3" t="str">
        <x:v>MAP.ACTUAL.PAYROLL.BG.ENG.PAYROLL.ENG</x:v>
      </x:c>
      <x:c r="C171" s="3" t="str">
        <x:v>GL.CASH</x:v>
      </x:c>
      <x:c r="D171" s="3" t="str">
        <x:v>credit</x:v>
      </x:c>
      <x:c r="E171" s="3" t="str">
        <x:v>cash</x:v>
      </x:c>
      <x:c r="F171" s="3" t="str">
        <x:v>ENG</x:v>
      </x:c>
      <x:c r="G171" s="3" t="str">
        <x:v>PAYROLL</x:v>
      </x:c>
      <x:c r="H171" s="3" t="str">
        <x:v>not_applicable</x:v>
      </x:c>
      <x:c r="I171" s="3" t="str">
        <x:v>not_applicable</x:v>
      </x:c>
      <x:c r="J171" s="3" t="str">
        <x:v>not_applicable</x:v>
      </x:c>
      <x:c r="K171" s="21" t="n">
        <x:v>1</x:v>
      </x:c>
    </x:row>
    <x:row r="172" ht="25" customHeight="1">
      <x:c r="A172" s="3" t="str">
        <x:v>MAP.ACTUAL.PAYROLL.BG.MGMT.PAYROLL.MGMT.L01</x:v>
      </x:c>
      <x:c r="B172" s="3" t="str">
        <x:v>MAP.ACTUAL.PAYROLL.BG.MGMT.PAYROLL.MGMT</x:v>
      </x:c>
      <x:c r="C172" s="3" t="str">
        <x:v>GL.PEOPLE.BG</x:v>
      </x:c>
      <x:c r="D172" s="3" t="str">
        <x:v>debit</x:v>
      </x:c>
      <x:c r="E172" s="3" t="str">
        <x:v>people</x:v>
      </x:c>
      <x:c r="F172" s="3" t="str">
        <x:v>MGMT</x:v>
      </x:c>
      <x:c r="G172" s="3" t="str">
        <x:v>PAYROLL</x:v>
      </x:c>
      <x:c r="H172" s="3" t="str">
        <x:v>recurring</x:v>
      </x:c>
      <x:c r="I172" s="3" t="str">
        <x:v>committed</x:v>
      </x:c>
      <x:c r="J172" s="3" t="str">
        <x:v>fixed</x:v>
      </x:c>
      <x:c r="K172" s="21" t="n">
        <x:v>1</x:v>
      </x:c>
    </x:row>
    <x:row r="173" ht="25" customHeight="1">
      <x:c r="A173" s="3" t="str">
        <x:v>MAP.ACTUAL.PAYROLL.BG.MGMT.PAYROLL.MGMT.L02</x:v>
      </x:c>
      <x:c r="B173" s="3" t="str">
        <x:v>MAP.ACTUAL.PAYROLL.BG.MGMT.PAYROLL.MGMT</x:v>
      </x:c>
      <x:c r="C173" s="3" t="str">
        <x:v>GL.CASH</x:v>
      </x:c>
      <x:c r="D173" s="3" t="str">
        <x:v>credit</x:v>
      </x:c>
      <x:c r="E173" s="3" t="str">
        <x:v>cash</x:v>
      </x:c>
      <x:c r="F173" s="3" t="str">
        <x:v>MGMT</x:v>
      </x:c>
      <x:c r="G173" s="3" t="str">
        <x:v>PAYROLL</x:v>
      </x:c>
      <x:c r="H173" s="3" t="str">
        <x:v>not_applicable</x:v>
      </x:c>
      <x:c r="I173" s="3" t="str">
        <x:v>not_applicable</x:v>
      </x:c>
      <x:c r="J173" s="3" t="str">
        <x:v>not_applicable</x:v>
      </x:c>
      <x:c r="K173" s="21" t="n">
        <x:v>1</x:v>
      </x:c>
    </x:row>
    <x:row r="174" ht="25" customHeight="1">
      <x:c r="A174" s="3" t="str">
        <x:v>MAP.ACTUAL.PAYROLL.BG.MKT.PAYROLL.MKT.L01</x:v>
      </x:c>
      <x:c r="B174" s="3" t="str">
        <x:v>MAP.ACTUAL.PAYROLL.BG.MKT.PAYROLL.MKT</x:v>
      </x:c>
      <x:c r="C174" s="3" t="str">
        <x:v>GL.PEOPLE.BG</x:v>
      </x:c>
      <x:c r="D174" s="3" t="str">
        <x:v>debit</x:v>
      </x:c>
      <x:c r="E174" s="3" t="str">
        <x:v>people</x:v>
      </x:c>
      <x:c r="F174" s="3" t="str">
        <x:v>MKT</x:v>
      </x:c>
      <x:c r="G174" s="3" t="str">
        <x:v>PAYROLL</x:v>
      </x:c>
      <x:c r="H174" s="3" t="str">
        <x:v>recurring</x:v>
      </x:c>
      <x:c r="I174" s="3" t="str">
        <x:v>committed</x:v>
      </x:c>
      <x:c r="J174" s="3" t="str">
        <x:v>fixed</x:v>
      </x:c>
      <x:c r="K174" s="21" t="n">
        <x:v>1</x:v>
      </x:c>
    </x:row>
    <x:row r="175" ht="25" customHeight="1">
      <x:c r="A175" s="3" t="str">
        <x:v>MAP.ACTUAL.PAYROLL.BG.MKT.PAYROLL.MKT.L02</x:v>
      </x:c>
      <x:c r="B175" s="3" t="str">
        <x:v>MAP.ACTUAL.PAYROLL.BG.MKT.PAYROLL.MKT</x:v>
      </x:c>
      <x:c r="C175" s="3" t="str">
        <x:v>GL.CASH</x:v>
      </x:c>
      <x:c r="D175" s="3" t="str">
        <x:v>credit</x:v>
      </x:c>
      <x:c r="E175" s="3" t="str">
        <x:v>cash</x:v>
      </x:c>
      <x:c r="F175" s="3" t="str">
        <x:v>MKT</x:v>
      </x:c>
      <x:c r="G175" s="3" t="str">
        <x:v>PAYROLL</x:v>
      </x:c>
      <x:c r="H175" s="3" t="str">
        <x:v>not_applicable</x:v>
      </x:c>
      <x:c r="I175" s="3" t="str">
        <x:v>not_applicable</x:v>
      </x:c>
      <x:c r="J175" s="3" t="str">
        <x:v>not_applicable</x:v>
      </x:c>
      <x:c r="K175" s="21" t="n">
        <x:v>1</x:v>
      </x:c>
    </x:row>
    <x:row r="176" ht="25" customHeight="1">
      <x:c r="A176" s="3" t="str">
        <x:v>MAP.ACTUAL.PAYROLL.BG.PROD.PAYROLL.PROD.L01</x:v>
      </x:c>
      <x:c r="B176" s="3" t="str">
        <x:v>MAP.ACTUAL.PAYROLL.BG.PROD.PAYROLL.PROD</x:v>
      </x:c>
      <x:c r="C176" s="3" t="str">
        <x:v>GL.PEOPLE.BG</x:v>
      </x:c>
      <x:c r="D176" s="3" t="str">
        <x:v>debit</x:v>
      </x:c>
      <x:c r="E176" s="3" t="str">
        <x:v>people</x:v>
      </x:c>
      <x:c r="F176" s="3" t="str">
        <x:v>PROD</x:v>
      </x:c>
      <x:c r="G176" s="3" t="str">
        <x:v>PAYROLL</x:v>
      </x:c>
      <x:c r="H176" s="3" t="str">
        <x:v>recurring</x:v>
      </x:c>
      <x:c r="I176" s="3" t="str">
        <x:v>committed</x:v>
      </x:c>
      <x:c r="J176" s="3" t="str">
        <x:v>fixed</x:v>
      </x:c>
      <x:c r="K176" s="21" t="n">
        <x:v>1</x:v>
      </x:c>
    </x:row>
    <x:row r="177" ht="25" customHeight="1">
      <x:c r="A177" s="3" t="str">
        <x:v>MAP.ACTUAL.PAYROLL.BG.PROD.PAYROLL.PROD.L02</x:v>
      </x:c>
      <x:c r="B177" s="3" t="str">
        <x:v>MAP.ACTUAL.PAYROLL.BG.PROD.PAYROLL.PROD</x:v>
      </x:c>
      <x:c r="C177" s="3" t="str">
        <x:v>GL.CASH</x:v>
      </x:c>
      <x:c r="D177" s="3" t="str">
        <x:v>credit</x:v>
      </x:c>
      <x:c r="E177" s="3" t="str">
        <x:v>cash</x:v>
      </x:c>
      <x:c r="F177" s="3" t="str">
        <x:v>PROD</x:v>
      </x:c>
      <x:c r="G177" s="3" t="str">
        <x:v>PAYROLL</x:v>
      </x:c>
      <x:c r="H177" s="3" t="str">
        <x:v>not_applicable</x:v>
      </x:c>
      <x:c r="I177" s="3" t="str">
        <x:v>not_applicable</x:v>
      </x:c>
      <x:c r="J177" s="3" t="str">
        <x:v>not_applicable</x:v>
      </x:c>
      <x:c r="K177" s="21" t="n">
        <x:v>1</x:v>
      </x:c>
    </x:row>
    <x:row r="178" ht="25" customHeight="1">
      <x:c r="A178" s="3" t="str">
        <x:v>MAP.ACTUAL.PAYROLL.INSOLV.COMP.PAYROLL.COMP.L01</x:v>
      </x:c>
      <x:c r="B178" s="3" t="str">
        <x:v>MAP.ACTUAL.PAYROLL.INSOLV.COMP.PAYROLL.COMP</x:v>
      </x:c>
      <x:c r="C178" s="3" t="str">
        <x:v>GL.PEOPLE.INSOLV</x:v>
      </x:c>
      <x:c r="D178" s="3" t="str">
        <x:v>debit</x:v>
      </x:c>
      <x:c r="E178" s="3" t="str">
        <x:v>people</x:v>
      </x:c>
      <x:c r="F178" s="3" t="str">
        <x:v>COMP</x:v>
      </x:c>
      <x:c r="G178" s="3" t="str">
        <x:v>PAYROLL</x:v>
      </x:c>
      <x:c r="H178" s="3" t="str">
        <x:v>recurring</x:v>
      </x:c>
      <x:c r="I178" s="3" t="str">
        <x:v>committed</x:v>
      </x:c>
      <x:c r="J178" s="3" t="str">
        <x:v>fixed</x:v>
      </x:c>
      <x:c r="K178" s="21" t="n">
        <x:v>1</x:v>
      </x:c>
    </x:row>
    <x:row r="179" ht="25" customHeight="1">
      <x:c r="A179" s="3" t="str">
        <x:v>MAP.ACTUAL.PAYROLL.INSOLV.COMP.PAYROLL.COMP.L02</x:v>
      </x:c>
      <x:c r="B179" s="3" t="str">
        <x:v>MAP.ACTUAL.PAYROLL.INSOLV.COMP.PAYROLL.COMP</x:v>
      </x:c>
      <x:c r="C179" s="3" t="str">
        <x:v>GL.CASH</x:v>
      </x:c>
      <x:c r="D179" s="3" t="str">
        <x:v>credit</x:v>
      </x:c>
      <x:c r="E179" s="3" t="str">
        <x:v>cash</x:v>
      </x:c>
      <x:c r="F179" s="3" t="str">
        <x:v>COMP</x:v>
      </x:c>
      <x:c r="G179" s="3" t="str">
        <x:v>PAYROLL</x:v>
      </x:c>
      <x:c r="H179" s="3" t="str">
        <x:v>not_applicable</x:v>
      </x:c>
      <x:c r="I179" s="3" t="str">
        <x:v>not_applicable</x:v>
      </x:c>
      <x:c r="J179" s="3" t="str">
        <x:v>not_applicable</x:v>
      </x:c>
      <x:c r="K179" s="21" t="n">
        <x:v>1</x:v>
      </x:c>
    </x:row>
    <x:row r="180" ht="25" customHeight="1">
      <x:c r="A180" s="3" t="str">
        <x:v>MAP.ACTUAL.PAYROLL.INSOLV.ENG.PAYROLL.ENG.L01</x:v>
      </x:c>
      <x:c r="B180" s="3" t="str">
        <x:v>MAP.ACTUAL.PAYROLL.INSOLV.ENG.PAYROLL.ENG</x:v>
      </x:c>
      <x:c r="C180" s="3" t="str">
        <x:v>GL.PEOPLE.INSOLV</x:v>
      </x:c>
      <x:c r="D180" s="3" t="str">
        <x:v>debit</x:v>
      </x:c>
      <x:c r="E180" s="3" t="str">
        <x:v>people</x:v>
      </x:c>
      <x:c r="F180" s="3" t="str">
        <x:v>ENG</x:v>
      </x:c>
      <x:c r="G180" s="3" t="str">
        <x:v>PAYROLL</x:v>
      </x:c>
      <x:c r="H180" s="3" t="str">
        <x:v>recurring</x:v>
      </x:c>
      <x:c r="I180" s="3" t="str">
        <x:v>committed</x:v>
      </x:c>
      <x:c r="J180" s="3" t="str">
        <x:v>fixed</x:v>
      </x:c>
      <x:c r="K180" s="21" t="n">
        <x:v>1</x:v>
      </x:c>
    </x:row>
    <x:row r="181" ht="25" customHeight="1">
      <x:c r="A181" s="3" t="str">
        <x:v>MAP.ACTUAL.PAYROLL.INSOLV.ENG.PAYROLL.ENG.L02</x:v>
      </x:c>
      <x:c r="B181" s="3" t="str">
        <x:v>MAP.ACTUAL.PAYROLL.INSOLV.ENG.PAYROLL.ENG</x:v>
      </x:c>
      <x:c r="C181" s="3" t="str">
        <x:v>GL.CASH</x:v>
      </x:c>
      <x:c r="D181" s="3" t="str">
        <x:v>credit</x:v>
      </x:c>
      <x:c r="E181" s="3" t="str">
        <x:v>cash</x:v>
      </x:c>
      <x:c r="F181" s="3" t="str">
        <x:v>ENG</x:v>
      </x:c>
      <x:c r="G181" s="3" t="str">
        <x:v>PAYROLL</x:v>
      </x:c>
      <x:c r="H181" s="3" t="str">
        <x:v>not_applicable</x:v>
      </x:c>
      <x:c r="I181" s="3" t="str">
        <x:v>not_applicable</x:v>
      </x:c>
      <x:c r="J181" s="3" t="str">
        <x:v>not_applicable</x:v>
      </x:c>
      <x:c r="K181" s="21" t="n">
        <x:v>1</x:v>
      </x:c>
    </x:row>
    <x:row r="182" ht="25" customHeight="1">
      <x:c r="A182" s="3" t="str">
        <x:v>MAP.ACTUAL.PAYROLL.INSOLV.MGMT.PAYROLL.MGMT.L01</x:v>
      </x:c>
      <x:c r="B182" s="3" t="str">
        <x:v>MAP.ACTUAL.PAYROLL.INSOLV.MGMT.PAYROLL.MGMT</x:v>
      </x:c>
      <x:c r="C182" s="3" t="str">
        <x:v>GL.PEOPLE.INSOLV</x:v>
      </x:c>
      <x:c r="D182" s="3" t="str">
        <x:v>debit</x:v>
      </x:c>
      <x:c r="E182" s="3" t="str">
        <x:v>people</x:v>
      </x:c>
      <x:c r="F182" s="3" t="str">
        <x:v>MGMT</x:v>
      </x:c>
      <x:c r="G182" s="3" t="str">
        <x:v>PAYROLL</x:v>
      </x:c>
      <x:c r="H182" s="3" t="str">
        <x:v>recurring</x:v>
      </x:c>
      <x:c r="I182" s="3" t="str">
        <x:v>committed</x:v>
      </x:c>
      <x:c r="J182" s="3" t="str">
        <x:v>fixed</x:v>
      </x:c>
      <x:c r="K182" s="21" t="n">
        <x:v>1</x:v>
      </x:c>
    </x:row>
    <x:row r="183" ht="25" customHeight="1">
      <x:c r="A183" s="3" t="str">
        <x:v>MAP.ACTUAL.PAYROLL.INSOLV.MGMT.PAYROLL.MGMT.L02</x:v>
      </x:c>
      <x:c r="B183" s="3" t="str">
        <x:v>MAP.ACTUAL.PAYROLL.INSOLV.MGMT.PAYROLL.MGMT</x:v>
      </x:c>
      <x:c r="C183" s="3" t="str">
        <x:v>GL.CASH</x:v>
      </x:c>
      <x:c r="D183" s="3" t="str">
        <x:v>credit</x:v>
      </x:c>
      <x:c r="E183" s="3" t="str">
        <x:v>cash</x:v>
      </x:c>
      <x:c r="F183" s="3" t="str">
        <x:v>MGMT</x:v>
      </x:c>
      <x:c r="G183" s="3" t="str">
        <x:v>PAYROLL</x:v>
      </x:c>
      <x:c r="H183" s="3" t="str">
        <x:v>not_applicable</x:v>
      </x:c>
      <x:c r="I183" s="3" t="str">
        <x:v>not_applicable</x:v>
      </x:c>
      <x:c r="J183" s="3" t="str">
        <x:v>not_applicable</x:v>
      </x:c>
      <x:c r="K183" s="21" t="n">
        <x:v>1</x:v>
      </x:c>
    </x:row>
    <x:row r="184" ht="25" customHeight="1">
      <x:c r="A184" s="3" t="str">
        <x:v>MAP.ACTUAL.PAYROLL.INSOLV.MKT.PAYROLL.MKT.L01</x:v>
      </x:c>
      <x:c r="B184" s="3" t="str">
        <x:v>MAP.ACTUAL.PAYROLL.INSOLV.MKT.PAYROLL.MKT</x:v>
      </x:c>
      <x:c r="C184" s="3" t="str">
        <x:v>GL.PEOPLE.INSOLV</x:v>
      </x:c>
      <x:c r="D184" s="3" t="str">
        <x:v>debit</x:v>
      </x:c>
      <x:c r="E184" s="3" t="str">
        <x:v>people</x:v>
      </x:c>
      <x:c r="F184" s="3" t="str">
        <x:v>MKT</x:v>
      </x:c>
      <x:c r="G184" s="3" t="str">
        <x:v>PAYROLL</x:v>
      </x:c>
      <x:c r="H184" s="3" t="str">
        <x:v>recurring</x:v>
      </x:c>
      <x:c r="I184" s="3" t="str">
        <x:v>committed</x:v>
      </x:c>
      <x:c r="J184" s="3" t="str">
        <x:v>fixed</x:v>
      </x:c>
      <x:c r="K184" s="21" t="n">
        <x:v>1</x:v>
      </x:c>
    </x:row>
    <x:row r="185" ht="25" customHeight="1">
      <x:c r="A185" s="3" t="str">
        <x:v>MAP.ACTUAL.PAYROLL.INSOLV.MKT.PAYROLL.MKT.L02</x:v>
      </x:c>
      <x:c r="B185" s="3" t="str">
        <x:v>MAP.ACTUAL.PAYROLL.INSOLV.MKT.PAYROLL.MKT</x:v>
      </x:c>
      <x:c r="C185" s="3" t="str">
        <x:v>GL.CASH</x:v>
      </x:c>
      <x:c r="D185" s="3" t="str">
        <x:v>credit</x:v>
      </x:c>
      <x:c r="E185" s="3" t="str">
        <x:v>cash</x:v>
      </x:c>
      <x:c r="F185" s="3" t="str">
        <x:v>MKT</x:v>
      </x:c>
      <x:c r="G185" s="3" t="str">
        <x:v>PAYROLL</x:v>
      </x:c>
      <x:c r="H185" s="3" t="str">
        <x:v>not_applicable</x:v>
      </x:c>
      <x:c r="I185" s="3" t="str">
        <x:v>not_applicable</x:v>
      </x:c>
      <x:c r="J185" s="3" t="str">
        <x:v>not_applicable</x:v>
      </x:c>
      <x:c r="K185" s="21" t="n">
        <x:v>1</x:v>
      </x:c>
    </x:row>
    <x:row r="186" ht="25" customHeight="1">
      <x:c r="A186" s="3" t="str">
        <x:v>MAP.ACTUAL.PAYROLL.INSOLV.PROD.PAYROLL.PROD.L01</x:v>
      </x:c>
      <x:c r="B186" s="3" t="str">
        <x:v>MAP.ACTUAL.PAYROLL.INSOLV.PROD.PAYROLL.PROD</x:v>
      </x:c>
      <x:c r="C186" s="3" t="str">
        <x:v>GL.PEOPLE.INSOLV</x:v>
      </x:c>
      <x:c r="D186" s="3" t="str">
        <x:v>debit</x:v>
      </x:c>
      <x:c r="E186" s="3" t="str">
        <x:v>people</x:v>
      </x:c>
      <x:c r="F186" s="3" t="str">
        <x:v>PROD</x:v>
      </x:c>
      <x:c r="G186" s="3" t="str">
        <x:v>PAYROLL</x:v>
      </x:c>
      <x:c r="H186" s="3" t="str">
        <x:v>recurring</x:v>
      </x:c>
      <x:c r="I186" s="3" t="str">
        <x:v>committed</x:v>
      </x:c>
      <x:c r="J186" s="3" t="str">
        <x:v>fixed</x:v>
      </x:c>
      <x:c r="K186" s="21" t="n">
        <x:v>1</x:v>
      </x:c>
    </x:row>
    <x:row r="187" ht="25" customHeight="1">
      <x:c r="A187" s="3" t="str">
        <x:v>MAP.ACTUAL.PAYROLL.INSOLV.PROD.PAYROLL.PROD.L02</x:v>
      </x:c>
      <x:c r="B187" s="3" t="str">
        <x:v>MAP.ACTUAL.PAYROLL.INSOLV.PROD.PAYROLL.PROD</x:v>
      </x:c>
      <x:c r="C187" s="3" t="str">
        <x:v>GL.CASH</x:v>
      </x:c>
      <x:c r="D187" s="3" t="str">
        <x:v>credit</x:v>
      </x:c>
      <x:c r="E187" s="3" t="str">
        <x:v>cash</x:v>
      </x:c>
      <x:c r="F187" s="3" t="str">
        <x:v>PROD</x:v>
      </x:c>
      <x:c r="G187" s="3" t="str">
        <x:v>PAYROLL</x:v>
      </x:c>
      <x:c r="H187" s="3" t="str">
        <x:v>not_applicable</x:v>
      </x:c>
      <x:c r="I187" s="3" t="str">
        <x:v>not_applicable</x:v>
      </x:c>
      <x:c r="J187" s="3" t="str">
        <x:v>not_applicable</x:v>
      </x:c>
      <x:c r="K187" s="21" t="n">
        <x:v>1</x:v>
      </x:c>
    </x:row>
    <x:row r="188" ht="25" customHeight="1">
      <x:c r="A188" s="3" t="str">
        <x:v>MAP.ACTUAL.PAYROLL.KV.COMP.PAYROLL.COMP.L01</x:v>
      </x:c>
      <x:c r="B188" s="3" t="str">
        <x:v>MAP.ACTUAL.PAYROLL.KV.COMP.PAYROLL.COMP</x:v>
      </x:c>
      <x:c r="C188" s="3" t="str">
        <x:v>GL.PEOPLE.KV</x:v>
      </x:c>
      <x:c r="D188" s="3" t="str">
        <x:v>debit</x:v>
      </x:c>
      <x:c r="E188" s="3" t="str">
        <x:v>people</x:v>
      </x:c>
      <x:c r="F188" s="3" t="str">
        <x:v>COMP</x:v>
      </x:c>
      <x:c r="G188" s="3" t="str">
        <x:v>PAYROLL</x:v>
      </x:c>
      <x:c r="H188" s="3" t="str">
        <x:v>recurring</x:v>
      </x:c>
      <x:c r="I188" s="3" t="str">
        <x:v>committed</x:v>
      </x:c>
      <x:c r="J188" s="3" t="str">
        <x:v>fixed</x:v>
      </x:c>
      <x:c r="K188" s="21" t="n">
        <x:v>1</x:v>
      </x:c>
    </x:row>
    <x:row r="189" ht="25" customHeight="1">
      <x:c r="A189" s="3" t="str">
        <x:v>MAP.ACTUAL.PAYROLL.KV.COMP.PAYROLL.COMP.L02</x:v>
      </x:c>
      <x:c r="B189" s="3" t="str">
        <x:v>MAP.ACTUAL.PAYROLL.KV.COMP.PAYROLL.COMP</x:v>
      </x:c>
      <x:c r="C189" s="3" t="str">
        <x:v>GL.CASH</x:v>
      </x:c>
      <x:c r="D189" s="3" t="str">
        <x:v>credit</x:v>
      </x:c>
      <x:c r="E189" s="3" t="str">
        <x:v>cash</x:v>
      </x:c>
      <x:c r="F189" s="3" t="str">
        <x:v>COMP</x:v>
      </x:c>
      <x:c r="G189" s="3" t="str">
        <x:v>PAYROLL</x:v>
      </x:c>
      <x:c r="H189" s="3" t="str">
        <x:v>not_applicable</x:v>
      </x:c>
      <x:c r="I189" s="3" t="str">
        <x:v>not_applicable</x:v>
      </x:c>
      <x:c r="J189" s="3" t="str">
        <x:v>not_applicable</x:v>
      </x:c>
      <x:c r="K189" s="21" t="n">
        <x:v>1</x:v>
      </x:c>
    </x:row>
    <x:row r="190" ht="25" customHeight="1">
      <x:c r="A190" s="3" t="str">
        <x:v>MAP.ACTUAL.PAYROLL.KV.ENG.PAYROLL.ENG.L01</x:v>
      </x:c>
      <x:c r="B190" s="3" t="str">
        <x:v>MAP.ACTUAL.PAYROLL.KV.ENG.PAYROLL.ENG</x:v>
      </x:c>
      <x:c r="C190" s="3" t="str">
        <x:v>GL.PEOPLE.KV</x:v>
      </x:c>
      <x:c r="D190" s="3" t="str">
        <x:v>debit</x:v>
      </x:c>
      <x:c r="E190" s="3" t="str">
        <x:v>people</x:v>
      </x:c>
      <x:c r="F190" s="3" t="str">
        <x:v>ENG</x:v>
      </x:c>
      <x:c r="G190" s="3" t="str">
        <x:v>PAYROLL</x:v>
      </x:c>
      <x:c r="H190" s="3" t="str">
        <x:v>recurring</x:v>
      </x:c>
      <x:c r="I190" s="3" t="str">
        <x:v>committed</x:v>
      </x:c>
      <x:c r="J190" s="3" t="str">
        <x:v>fixed</x:v>
      </x:c>
      <x:c r="K190" s="21" t="n">
        <x:v>1</x:v>
      </x:c>
    </x:row>
    <x:row r="191" ht="25" customHeight="1">
      <x:c r="A191" s="3" t="str">
        <x:v>MAP.ACTUAL.PAYROLL.KV.ENG.PAYROLL.ENG.L02</x:v>
      </x:c>
      <x:c r="B191" s="3" t="str">
        <x:v>MAP.ACTUAL.PAYROLL.KV.ENG.PAYROLL.ENG</x:v>
      </x:c>
      <x:c r="C191" s="3" t="str">
        <x:v>GL.CASH</x:v>
      </x:c>
      <x:c r="D191" s="3" t="str">
        <x:v>credit</x:v>
      </x:c>
      <x:c r="E191" s="3" t="str">
        <x:v>cash</x:v>
      </x:c>
      <x:c r="F191" s="3" t="str">
        <x:v>ENG</x:v>
      </x:c>
      <x:c r="G191" s="3" t="str">
        <x:v>PAYROLL</x:v>
      </x:c>
      <x:c r="H191" s="3" t="str">
        <x:v>not_applicable</x:v>
      </x:c>
      <x:c r="I191" s="3" t="str">
        <x:v>not_applicable</x:v>
      </x:c>
      <x:c r="J191" s="3" t="str">
        <x:v>not_applicable</x:v>
      </x:c>
      <x:c r="K191" s="21" t="n">
        <x:v>1</x:v>
      </x:c>
    </x:row>
    <x:row r="192" ht="25" customHeight="1">
      <x:c r="A192" s="3" t="str">
        <x:v>MAP.ACTUAL.PAYROLL.KV.MGMT.PAYROLL.MGMT.L01</x:v>
      </x:c>
      <x:c r="B192" s="3" t="str">
        <x:v>MAP.ACTUAL.PAYROLL.KV.MGMT.PAYROLL.MGMT</x:v>
      </x:c>
      <x:c r="C192" s="3" t="str">
        <x:v>GL.PEOPLE.KV</x:v>
      </x:c>
      <x:c r="D192" s="3" t="str">
        <x:v>debit</x:v>
      </x:c>
      <x:c r="E192" s="3" t="str">
        <x:v>people</x:v>
      </x:c>
      <x:c r="F192" s="3" t="str">
        <x:v>MGMT</x:v>
      </x:c>
      <x:c r="G192" s="3" t="str">
        <x:v>PAYROLL</x:v>
      </x:c>
      <x:c r="H192" s="3" t="str">
        <x:v>recurring</x:v>
      </x:c>
      <x:c r="I192" s="3" t="str">
        <x:v>committed</x:v>
      </x:c>
      <x:c r="J192" s="3" t="str">
        <x:v>fixed</x:v>
      </x:c>
      <x:c r="K192" s="21" t="n">
        <x:v>1</x:v>
      </x:c>
    </x:row>
    <x:row r="193" ht="25" customHeight="1">
      <x:c r="A193" s="3" t="str">
        <x:v>MAP.ACTUAL.PAYROLL.KV.MGMT.PAYROLL.MGMT.L02</x:v>
      </x:c>
      <x:c r="B193" s="3" t="str">
        <x:v>MAP.ACTUAL.PAYROLL.KV.MGMT.PAYROLL.MGMT</x:v>
      </x:c>
      <x:c r="C193" s="3" t="str">
        <x:v>GL.CASH</x:v>
      </x:c>
      <x:c r="D193" s="3" t="str">
        <x:v>credit</x:v>
      </x:c>
      <x:c r="E193" s="3" t="str">
        <x:v>cash</x:v>
      </x:c>
      <x:c r="F193" s="3" t="str">
        <x:v>MGMT</x:v>
      </x:c>
      <x:c r="G193" s="3" t="str">
        <x:v>PAYROLL</x:v>
      </x:c>
      <x:c r="H193" s="3" t="str">
        <x:v>not_applicable</x:v>
      </x:c>
      <x:c r="I193" s="3" t="str">
        <x:v>not_applicable</x:v>
      </x:c>
      <x:c r="J193" s="3" t="str">
        <x:v>not_applicable</x:v>
      </x:c>
      <x:c r="K193" s="21" t="n">
        <x:v>1</x:v>
      </x:c>
    </x:row>
    <x:row r="194" ht="25" customHeight="1">
      <x:c r="A194" s="3" t="str">
        <x:v>MAP.ACTUAL.PAYROLL.KV.MKT.PAYROLL.MKT.L01</x:v>
      </x:c>
      <x:c r="B194" s="3" t="str">
        <x:v>MAP.ACTUAL.PAYROLL.KV.MKT.PAYROLL.MKT</x:v>
      </x:c>
      <x:c r="C194" s="3" t="str">
        <x:v>GL.PEOPLE.KV</x:v>
      </x:c>
      <x:c r="D194" s="3" t="str">
        <x:v>debit</x:v>
      </x:c>
      <x:c r="E194" s="3" t="str">
        <x:v>people</x:v>
      </x:c>
      <x:c r="F194" s="3" t="str">
        <x:v>MKT</x:v>
      </x:c>
      <x:c r="G194" s="3" t="str">
        <x:v>PAYROLL</x:v>
      </x:c>
      <x:c r="H194" s="3" t="str">
        <x:v>recurring</x:v>
      </x:c>
      <x:c r="I194" s="3" t="str">
        <x:v>committed</x:v>
      </x:c>
      <x:c r="J194" s="3" t="str">
        <x:v>fixed</x:v>
      </x:c>
      <x:c r="K194" s="21" t="n">
        <x:v>1</x:v>
      </x:c>
    </x:row>
    <x:row r="195" ht="25" customHeight="1">
      <x:c r="A195" s="3" t="str">
        <x:v>MAP.ACTUAL.PAYROLL.KV.MKT.PAYROLL.MKT.L02</x:v>
      </x:c>
      <x:c r="B195" s="3" t="str">
        <x:v>MAP.ACTUAL.PAYROLL.KV.MKT.PAYROLL.MKT</x:v>
      </x:c>
      <x:c r="C195" s="3" t="str">
        <x:v>GL.CASH</x:v>
      </x:c>
      <x:c r="D195" s="3" t="str">
        <x:v>credit</x:v>
      </x:c>
      <x:c r="E195" s="3" t="str">
        <x:v>cash</x:v>
      </x:c>
      <x:c r="F195" s="3" t="str">
        <x:v>MKT</x:v>
      </x:c>
      <x:c r="G195" s="3" t="str">
        <x:v>PAYROLL</x:v>
      </x:c>
      <x:c r="H195" s="3" t="str">
        <x:v>not_applicable</x:v>
      </x:c>
      <x:c r="I195" s="3" t="str">
        <x:v>not_applicable</x:v>
      </x:c>
      <x:c r="J195" s="3" t="str">
        <x:v>not_applicable</x:v>
      </x:c>
      <x:c r="K195" s="21" t="n">
        <x:v>1</x:v>
      </x:c>
    </x:row>
    <x:row r="196" ht="25" customHeight="1">
      <x:c r="A196" s="3" t="str">
        <x:v>MAP.ACTUAL.PAYROLL.KV.PROD.PAYROLL.PROD.L01</x:v>
      </x:c>
      <x:c r="B196" s="3" t="str">
        <x:v>MAP.ACTUAL.PAYROLL.KV.PROD.PAYROLL.PROD</x:v>
      </x:c>
      <x:c r="C196" s="3" t="str">
        <x:v>GL.PEOPLE.KV</x:v>
      </x:c>
      <x:c r="D196" s="3" t="str">
        <x:v>debit</x:v>
      </x:c>
      <x:c r="E196" s="3" t="str">
        <x:v>people</x:v>
      </x:c>
      <x:c r="F196" s="3" t="str">
        <x:v>PROD</x:v>
      </x:c>
      <x:c r="G196" s="3" t="str">
        <x:v>PAYROLL</x:v>
      </x:c>
      <x:c r="H196" s="3" t="str">
        <x:v>recurring</x:v>
      </x:c>
      <x:c r="I196" s="3" t="str">
        <x:v>committed</x:v>
      </x:c>
      <x:c r="J196" s="3" t="str">
        <x:v>fixed</x:v>
      </x:c>
      <x:c r="K196" s="21" t="n">
        <x:v>1</x:v>
      </x:c>
    </x:row>
    <x:row r="197" ht="25" customHeight="1">
      <x:c r="A197" s="3" t="str">
        <x:v>MAP.ACTUAL.PAYROLL.KV.PROD.PAYROLL.PROD.L02</x:v>
      </x:c>
      <x:c r="B197" s="3" t="str">
        <x:v>MAP.ACTUAL.PAYROLL.KV.PROD.PAYROLL.PROD</x:v>
      </x:c>
      <x:c r="C197" s="3" t="str">
        <x:v>GL.CASH</x:v>
      </x:c>
      <x:c r="D197" s="3" t="str">
        <x:v>credit</x:v>
      </x:c>
      <x:c r="E197" s="3" t="str">
        <x:v>cash</x:v>
      </x:c>
      <x:c r="F197" s="3" t="str">
        <x:v>PROD</x:v>
      </x:c>
      <x:c r="G197" s="3" t="str">
        <x:v>PAYROLL</x:v>
      </x:c>
      <x:c r="H197" s="3" t="str">
        <x:v>not_applicable</x:v>
      </x:c>
      <x:c r="I197" s="3" t="str">
        <x:v>not_applicable</x:v>
      </x:c>
      <x:c r="J197" s="3" t="str">
        <x:v>not_applicable</x:v>
      </x:c>
      <x:c r="K197" s="21" t="n">
        <x:v>1</x:v>
      </x:c>
    </x:row>
    <x:row r="198" ht="25" customHeight="1">
      <x:c r="A198" s="3" t="str">
        <x:v>MAP.ACTUAL.PAYROLL.PV.COMP.PAYROLL.COMP.L01</x:v>
      </x:c>
      <x:c r="B198" s="3" t="str">
        <x:v>MAP.ACTUAL.PAYROLL.PV.COMP.PAYROLL.COMP</x:v>
      </x:c>
      <x:c r="C198" s="3" t="str">
        <x:v>GL.PEOPLE.PV</x:v>
      </x:c>
      <x:c r="D198" s="3" t="str">
        <x:v>debit</x:v>
      </x:c>
      <x:c r="E198" s="3" t="str">
        <x:v>people</x:v>
      </x:c>
      <x:c r="F198" s="3" t="str">
        <x:v>COMP</x:v>
      </x:c>
      <x:c r="G198" s="3" t="str">
        <x:v>PAYROLL</x:v>
      </x:c>
      <x:c r="H198" s="3" t="str">
        <x:v>recurring</x:v>
      </x:c>
      <x:c r="I198" s="3" t="str">
        <x:v>committed</x:v>
      </x:c>
      <x:c r="J198" s="3" t="str">
        <x:v>fixed</x:v>
      </x:c>
      <x:c r="K198" s="21" t="n">
        <x:v>1</x:v>
      </x:c>
    </x:row>
    <x:row r="199" ht="25" customHeight="1">
      <x:c r="A199" s="3" t="str">
        <x:v>MAP.ACTUAL.PAYROLL.PV.COMP.PAYROLL.COMP.L02</x:v>
      </x:c>
      <x:c r="B199" s="3" t="str">
        <x:v>MAP.ACTUAL.PAYROLL.PV.COMP.PAYROLL.COMP</x:v>
      </x:c>
      <x:c r="C199" s="3" t="str">
        <x:v>GL.CASH</x:v>
      </x:c>
      <x:c r="D199" s="3" t="str">
        <x:v>credit</x:v>
      </x:c>
      <x:c r="E199" s="3" t="str">
        <x:v>cash</x:v>
      </x:c>
      <x:c r="F199" s="3" t="str">
        <x:v>COMP</x:v>
      </x:c>
      <x:c r="G199" s="3" t="str">
        <x:v>PAYROLL</x:v>
      </x:c>
      <x:c r="H199" s="3" t="str">
        <x:v>not_applicable</x:v>
      </x:c>
      <x:c r="I199" s="3" t="str">
        <x:v>not_applicable</x:v>
      </x:c>
      <x:c r="J199" s="3" t="str">
        <x:v>not_applicable</x:v>
      </x:c>
      <x:c r="K199" s="21" t="n">
        <x:v>1</x:v>
      </x:c>
    </x:row>
    <x:row r="200" ht="25" customHeight="1">
      <x:c r="A200" s="3" t="str">
        <x:v>MAP.ACTUAL.PAYROLL.PV.ENG.PAYROLL.ENG.L01</x:v>
      </x:c>
      <x:c r="B200" s="3" t="str">
        <x:v>MAP.ACTUAL.PAYROLL.PV.ENG.PAYROLL.ENG</x:v>
      </x:c>
      <x:c r="C200" s="3" t="str">
        <x:v>GL.PEOPLE.PV</x:v>
      </x:c>
      <x:c r="D200" s="3" t="str">
        <x:v>debit</x:v>
      </x:c>
      <x:c r="E200" s="3" t="str">
        <x:v>people</x:v>
      </x:c>
      <x:c r="F200" s="3" t="str">
        <x:v>ENG</x:v>
      </x:c>
      <x:c r="G200" s="3" t="str">
        <x:v>PAYROLL</x:v>
      </x:c>
      <x:c r="H200" s="3" t="str">
        <x:v>recurring</x:v>
      </x:c>
      <x:c r="I200" s="3" t="str">
        <x:v>committed</x:v>
      </x:c>
      <x:c r="J200" s="3" t="str">
        <x:v>fixed</x:v>
      </x:c>
      <x:c r="K200" s="21" t="n">
        <x:v>1</x:v>
      </x:c>
    </x:row>
    <x:row r="201" ht="25" customHeight="1">
      <x:c r="A201" s="3" t="str">
        <x:v>MAP.ACTUAL.PAYROLL.PV.ENG.PAYROLL.ENG.L02</x:v>
      </x:c>
      <x:c r="B201" s="3" t="str">
        <x:v>MAP.ACTUAL.PAYROLL.PV.ENG.PAYROLL.ENG</x:v>
      </x:c>
      <x:c r="C201" s="3" t="str">
        <x:v>GL.CASH</x:v>
      </x:c>
      <x:c r="D201" s="3" t="str">
        <x:v>credit</x:v>
      </x:c>
      <x:c r="E201" s="3" t="str">
        <x:v>cash</x:v>
      </x:c>
      <x:c r="F201" s="3" t="str">
        <x:v>ENG</x:v>
      </x:c>
      <x:c r="G201" s="3" t="str">
        <x:v>PAYROLL</x:v>
      </x:c>
      <x:c r="H201" s="3" t="str">
        <x:v>not_applicable</x:v>
      </x:c>
      <x:c r="I201" s="3" t="str">
        <x:v>not_applicable</x:v>
      </x:c>
      <x:c r="J201" s="3" t="str">
        <x:v>not_applicable</x:v>
      </x:c>
      <x:c r="K201" s="21" t="n">
        <x:v>1</x:v>
      </x:c>
    </x:row>
    <x:row r="202" ht="25" customHeight="1">
      <x:c r="A202" s="3" t="str">
        <x:v>MAP.ACTUAL.PAYROLL.PV.MGMT.PAYROLL.MGMT.L01</x:v>
      </x:c>
      <x:c r="B202" s="3" t="str">
        <x:v>MAP.ACTUAL.PAYROLL.PV.MGMT.PAYROLL.MGMT</x:v>
      </x:c>
      <x:c r="C202" s="3" t="str">
        <x:v>GL.PEOPLE.PV</x:v>
      </x:c>
      <x:c r="D202" s="3" t="str">
        <x:v>debit</x:v>
      </x:c>
      <x:c r="E202" s="3" t="str">
        <x:v>people</x:v>
      </x:c>
      <x:c r="F202" s="3" t="str">
        <x:v>MGMT</x:v>
      </x:c>
      <x:c r="G202" s="3" t="str">
        <x:v>PAYROLL</x:v>
      </x:c>
      <x:c r="H202" s="3" t="str">
        <x:v>recurring</x:v>
      </x:c>
      <x:c r="I202" s="3" t="str">
        <x:v>committed</x:v>
      </x:c>
      <x:c r="J202" s="3" t="str">
        <x:v>fixed</x:v>
      </x:c>
      <x:c r="K202" s="21" t="n">
        <x:v>1</x:v>
      </x:c>
    </x:row>
    <x:row r="203" ht="25" customHeight="1">
      <x:c r="A203" s="3" t="str">
        <x:v>MAP.ACTUAL.PAYROLL.PV.MGMT.PAYROLL.MGMT.L02</x:v>
      </x:c>
      <x:c r="B203" s="3" t="str">
        <x:v>MAP.ACTUAL.PAYROLL.PV.MGMT.PAYROLL.MGMT</x:v>
      </x:c>
      <x:c r="C203" s="3" t="str">
        <x:v>GL.CASH</x:v>
      </x:c>
      <x:c r="D203" s="3" t="str">
        <x:v>credit</x:v>
      </x:c>
      <x:c r="E203" s="3" t="str">
        <x:v>cash</x:v>
      </x:c>
      <x:c r="F203" s="3" t="str">
        <x:v>MGMT</x:v>
      </x:c>
      <x:c r="G203" s="3" t="str">
        <x:v>PAYROLL</x:v>
      </x:c>
      <x:c r="H203" s="3" t="str">
        <x:v>not_applicable</x:v>
      </x:c>
      <x:c r="I203" s="3" t="str">
        <x:v>not_applicable</x:v>
      </x:c>
      <x:c r="J203" s="3" t="str">
        <x:v>not_applicable</x:v>
      </x:c>
      <x:c r="K203" s="21" t="n">
        <x:v>1</x:v>
      </x:c>
    </x:row>
    <x:row r="204" ht="25" customHeight="1">
      <x:c r="A204" s="3" t="str">
        <x:v>MAP.ACTUAL.PAYROLL.PV.MKT.PAYROLL.MKT.L01</x:v>
      </x:c>
      <x:c r="B204" s="3" t="str">
        <x:v>MAP.ACTUAL.PAYROLL.PV.MKT.PAYROLL.MKT</x:v>
      </x:c>
      <x:c r="C204" s="3" t="str">
        <x:v>GL.PEOPLE.PV</x:v>
      </x:c>
      <x:c r="D204" s="3" t="str">
        <x:v>debit</x:v>
      </x:c>
      <x:c r="E204" s="3" t="str">
        <x:v>people</x:v>
      </x:c>
      <x:c r="F204" s="3" t="str">
        <x:v>MKT</x:v>
      </x:c>
      <x:c r="G204" s="3" t="str">
        <x:v>PAYROLL</x:v>
      </x:c>
      <x:c r="H204" s="3" t="str">
        <x:v>recurring</x:v>
      </x:c>
      <x:c r="I204" s="3" t="str">
        <x:v>committed</x:v>
      </x:c>
      <x:c r="J204" s="3" t="str">
        <x:v>fixed</x:v>
      </x:c>
      <x:c r="K204" s="21" t="n">
        <x:v>1</x:v>
      </x:c>
    </x:row>
    <x:row r="205" ht="25" customHeight="1">
      <x:c r="A205" s="3" t="str">
        <x:v>MAP.ACTUAL.PAYROLL.PV.MKT.PAYROLL.MKT.L02</x:v>
      </x:c>
      <x:c r="B205" s="3" t="str">
        <x:v>MAP.ACTUAL.PAYROLL.PV.MKT.PAYROLL.MKT</x:v>
      </x:c>
      <x:c r="C205" s="3" t="str">
        <x:v>GL.CASH</x:v>
      </x:c>
      <x:c r="D205" s="3" t="str">
        <x:v>credit</x:v>
      </x:c>
      <x:c r="E205" s="3" t="str">
        <x:v>cash</x:v>
      </x:c>
      <x:c r="F205" s="3" t="str">
        <x:v>MKT</x:v>
      </x:c>
      <x:c r="G205" s="3" t="str">
        <x:v>PAYROLL</x:v>
      </x:c>
      <x:c r="H205" s="3" t="str">
        <x:v>not_applicable</x:v>
      </x:c>
      <x:c r="I205" s="3" t="str">
        <x:v>not_applicable</x:v>
      </x:c>
      <x:c r="J205" s="3" t="str">
        <x:v>not_applicable</x:v>
      </x:c>
      <x:c r="K205" s="21" t="n">
        <x:v>1</x:v>
      </x:c>
    </x:row>
    <x:row r="206" ht="25" customHeight="1">
      <x:c r="A206" s="3" t="str">
        <x:v>MAP.ACTUAL.PAYROLL.PV.PROD.PAYROLL.PROD.L01</x:v>
      </x:c>
      <x:c r="B206" s="3" t="str">
        <x:v>MAP.ACTUAL.PAYROLL.PV.PROD.PAYROLL.PROD</x:v>
      </x:c>
      <x:c r="C206" s="3" t="str">
        <x:v>GL.PEOPLE.PV</x:v>
      </x:c>
      <x:c r="D206" s="3" t="str">
        <x:v>debit</x:v>
      </x:c>
      <x:c r="E206" s="3" t="str">
        <x:v>people</x:v>
      </x:c>
      <x:c r="F206" s="3" t="str">
        <x:v>PROD</x:v>
      </x:c>
      <x:c r="G206" s="3" t="str">
        <x:v>PAYROLL</x:v>
      </x:c>
      <x:c r="H206" s="3" t="str">
        <x:v>recurring</x:v>
      </x:c>
      <x:c r="I206" s="3" t="str">
        <x:v>committed</x:v>
      </x:c>
      <x:c r="J206" s="3" t="str">
        <x:v>fixed</x:v>
      </x:c>
      <x:c r="K206" s="21" t="n">
        <x:v>1</x:v>
      </x:c>
    </x:row>
    <x:row r="207" ht="25" customHeight="1">
      <x:c r="A207" s="3" t="str">
        <x:v>MAP.ACTUAL.PAYROLL.PV.PROD.PAYROLL.PROD.L02</x:v>
      </x:c>
      <x:c r="B207" s="3" t="str">
        <x:v>MAP.ACTUAL.PAYROLL.PV.PROD.PAYROLL.PROD</x:v>
      </x:c>
      <x:c r="C207" s="3" t="str">
        <x:v>GL.CASH</x:v>
      </x:c>
      <x:c r="D207" s="3" t="str">
        <x:v>credit</x:v>
      </x:c>
      <x:c r="E207" s="3" t="str">
        <x:v>cash</x:v>
      </x:c>
      <x:c r="F207" s="3" t="str">
        <x:v>PROD</x:v>
      </x:c>
      <x:c r="G207" s="3" t="str">
        <x:v>PAYROLL</x:v>
      </x:c>
      <x:c r="H207" s="3" t="str">
        <x:v>not_applicable</x:v>
      </x:c>
      <x:c r="I207" s="3" t="str">
        <x:v>not_applicable</x:v>
      </x:c>
      <x:c r="J207" s="3" t="str">
        <x:v>not_applicable</x:v>
      </x:c>
      <x:c r="K207" s="21" t="n">
        <x:v>1</x:v>
      </x:c>
    </x:row>
    <x:row r="208" ht="25" customHeight="1">
      <x:c r="A208" s="3" t="str">
        <x:v>MAP.ACTUAL.PAYROLL.RV.COMP.PAYROLL.COMP.L01</x:v>
      </x:c>
      <x:c r="B208" s="3" t="str">
        <x:v>MAP.ACTUAL.PAYROLL.RV.COMP.PAYROLL.COMP</x:v>
      </x:c>
      <x:c r="C208" s="3" t="str">
        <x:v>GL.PEOPLE.RV</x:v>
      </x:c>
      <x:c r="D208" s="3" t="str">
        <x:v>debit</x:v>
      </x:c>
      <x:c r="E208" s="3" t="str">
        <x:v>people</x:v>
      </x:c>
      <x:c r="F208" s="3" t="str">
        <x:v>COMP</x:v>
      </x:c>
      <x:c r="G208" s="3" t="str">
        <x:v>PAYROLL</x:v>
      </x:c>
      <x:c r="H208" s="3" t="str">
        <x:v>recurring</x:v>
      </x:c>
      <x:c r="I208" s="3" t="str">
        <x:v>committed</x:v>
      </x:c>
      <x:c r="J208" s="3" t="str">
        <x:v>fixed</x:v>
      </x:c>
      <x:c r="K208" s="21" t="n">
        <x:v>1</x:v>
      </x:c>
    </x:row>
    <x:row r="209" ht="25" customHeight="1">
      <x:c r="A209" s="3" t="str">
        <x:v>MAP.ACTUAL.PAYROLL.RV.COMP.PAYROLL.COMP.L02</x:v>
      </x:c>
      <x:c r="B209" s="3" t="str">
        <x:v>MAP.ACTUAL.PAYROLL.RV.COMP.PAYROLL.COMP</x:v>
      </x:c>
      <x:c r="C209" s="3" t="str">
        <x:v>GL.CASH</x:v>
      </x:c>
      <x:c r="D209" s="3" t="str">
        <x:v>credit</x:v>
      </x:c>
      <x:c r="E209" s="3" t="str">
        <x:v>cash</x:v>
      </x:c>
      <x:c r="F209" s="3" t="str">
        <x:v>COMP</x:v>
      </x:c>
      <x:c r="G209" s="3" t="str">
        <x:v>PAYROLL</x:v>
      </x:c>
      <x:c r="H209" s="3" t="str">
        <x:v>not_applicable</x:v>
      </x:c>
      <x:c r="I209" s="3" t="str">
        <x:v>not_applicable</x:v>
      </x:c>
      <x:c r="J209" s="3" t="str">
        <x:v>not_applicable</x:v>
      </x:c>
      <x:c r="K209" s="21" t="n">
        <x:v>1</x:v>
      </x:c>
    </x:row>
    <x:row r="210" ht="25" customHeight="1">
      <x:c r="A210" s="3" t="str">
        <x:v>MAP.ACTUAL.PAYROLL.RV.ENG.PAYROLL.ENG.L01</x:v>
      </x:c>
      <x:c r="B210" s="3" t="str">
        <x:v>MAP.ACTUAL.PAYROLL.RV.ENG.PAYROLL.ENG</x:v>
      </x:c>
      <x:c r="C210" s="3" t="str">
        <x:v>GL.PEOPLE.RV</x:v>
      </x:c>
      <x:c r="D210" s="3" t="str">
        <x:v>debit</x:v>
      </x:c>
      <x:c r="E210" s="3" t="str">
        <x:v>people</x:v>
      </x:c>
      <x:c r="F210" s="3" t="str">
        <x:v>ENG</x:v>
      </x:c>
      <x:c r="G210" s="3" t="str">
        <x:v>PAYROLL</x:v>
      </x:c>
      <x:c r="H210" s="3" t="str">
        <x:v>recurring</x:v>
      </x:c>
      <x:c r="I210" s="3" t="str">
        <x:v>committed</x:v>
      </x:c>
      <x:c r="J210" s="3" t="str">
        <x:v>fixed</x:v>
      </x:c>
      <x:c r="K210" s="21" t="n">
        <x:v>1</x:v>
      </x:c>
    </x:row>
    <x:row r="211" ht="25" customHeight="1">
      <x:c r="A211" s="3" t="str">
        <x:v>MAP.ACTUAL.PAYROLL.RV.ENG.PAYROLL.ENG.L02</x:v>
      </x:c>
      <x:c r="B211" s="3" t="str">
        <x:v>MAP.ACTUAL.PAYROLL.RV.ENG.PAYROLL.ENG</x:v>
      </x:c>
      <x:c r="C211" s="3" t="str">
        <x:v>GL.CASH</x:v>
      </x:c>
      <x:c r="D211" s="3" t="str">
        <x:v>credit</x:v>
      </x:c>
      <x:c r="E211" s="3" t="str">
        <x:v>cash</x:v>
      </x:c>
      <x:c r="F211" s="3" t="str">
        <x:v>ENG</x:v>
      </x:c>
      <x:c r="G211" s="3" t="str">
        <x:v>PAYROLL</x:v>
      </x:c>
      <x:c r="H211" s="3" t="str">
        <x:v>not_applicable</x:v>
      </x:c>
      <x:c r="I211" s="3" t="str">
        <x:v>not_applicable</x:v>
      </x:c>
      <x:c r="J211" s="3" t="str">
        <x:v>not_applicable</x:v>
      </x:c>
      <x:c r="K211" s="21" t="n">
        <x:v>1</x:v>
      </x:c>
    </x:row>
    <x:row r="212" ht="25" customHeight="1">
      <x:c r="A212" s="3" t="str">
        <x:v>MAP.ACTUAL.PAYROLL.RV.MGMT.PAYROLL.MGMT.L01</x:v>
      </x:c>
      <x:c r="B212" s="3" t="str">
        <x:v>MAP.ACTUAL.PAYROLL.RV.MGMT.PAYROLL.MGMT</x:v>
      </x:c>
      <x:c r="C212" s="3" t="str">
        <x:v>GL.PEOPLE.RV</x:v>
      </x:c>
      <x:c r="D212" s="3" t="str">
        <x:v>debit</x:v>
      </x:c>
      <x:c r="E212" s="3" t="str">
        <x:v>people</x:v>
      </x:c>
      <x:c r="F212" s="3" t="str">
        <x:v>MGMT</x:v>
      </x:c>
      <x:c r="G212" s="3" t="str">
        <x:v>PAYROLL</x:v>
      </x:c>
      <x:c r="H212" s="3" t="str">
        <x:v>recurring</x:v>
      </x:c>
      <x:c r="I212" s="3" t="str">
        <x:v>committed</x:v>
      </x:c>
      <x:c r="J212" s="3" t="str">
        <x:v>fixed</x:v>
      </x:c>
      <x:c r="K212" s="21" t="n">
        <x:v>1</x:v>
      </x:c>
    </x:row>
    <x:row r="213" ht="25" customHeight="1">
      <x:c r="A213" s="3" t="str">
        <x:v>MAP.ACTUAL.PAYROLL.RV.MGMT.PAYROLL.MGMT.L02</x:v>
      </x:c>
      <x:c r="B213" s="3" t="str">
        <x:v>MAP.ACTUAL.PAYROLL.RV.MGMT.PAYROLL.MGMT</x:v>
      </x:c>
      <x:c r="C213" s="3" t="str">
        <x:v>GL.CASH</x:v>
      </x:c>
      <x:c r="D213" s="3" t="str">
        <x:v>credit</x:v>
      </x:c>
      <x:c r="E213" s="3" t="str">
        <x:v>cash</x:v>
      </x:c>
      <x:c r="F213" s="3" t="str">
        <x:v>MGMT</x:v>
      </x:c>
      <x:c r="G213" s="3" t="str">
        <x:v>PAYROLL</x:v>
      </x:c>
      <x:c r="H213" s="3" t="str">
        <x:v>not_applicable</x:v>
      </x:c>
      <x:c r="I213" s="3" t="str">
        <x:v>not_applicable</x:v>
      </x:c>
      <x:c r="J213" s="3" t="str">
        <x:v>not_applicable</x:v>
      </x:c>
      <x:c r="K213" s="21" t="n">
        <x:v>1</x:v>
      </x:c>
    </x:row>
    <x:row r="214" ht="25" customHeight="1">
      <x:c r="A214" s="3" t="str">
        <x:v>MAP.ACTUAL.PAYROLL.RV.MKT.PAYROLL.MKT.L01</x:v>
      </x:c>
      <x:c r="B214" s="3" t="str">
        <x:v>MAP.ACTUAL.PAYROLL.RV.MKT.PAYROLL.MKT</x:v>
      </x:c>
      <x:c r="C214" s="3" t="str">
        <x:v>GL.PEOPLE.RV</x:v>
      </x:c>
      <x:c r="D214" s="3" t="str">
        <x:v>debit</x:v>
      </x:c>
      <x:c r="E214" s="3" t="str">
        <x:v>people</x:v>
      </x:c>
      <x:c r="F214" s="3" t="str">
        <x:v>MKT</x:v>
      </x:c>
      <x:c r="G214" s="3" t="str">
        <x:v>PAYROLL</x:v>
      </x:c>
      <x:c r="H214" s="3" t="str">
        <x:v>recurring</x:v>
      </x:c>
      <x:c r="I214" s="3" t="str">
        <x:v>committed</x:v>
      </x:c>
      <x:c r="J214" s="3" t="str">
        <x:v>fixed</x:v>
      </x:c>
      <x:c r="K214" s="21" t="n">
        <x:v>1</x:v>
      </x:c>
    </x:row>
    <x:row r="215" ht="25" customHeight="1">
      <x:c r="A215" s="3" t="str">
        <x:v>MAP.ACTUAL.PAYROLL.RV.MKT.PAYROLL.MKT.L02</x:v>
      </x:c>
      <x:c r="B215" s="3" t="str">
        <x:v>MAP.ACTUAL.PAYROLL.RV.MKT.PAYROLL.MKT</x:v>
      </x:c>
      <x:c r="C215" s="3" t="str">
        <x:v>GL.CASH</x:v>
      </x:c>
      <x:c r="D215" s="3" t="str">
        <x:v>credit</x:v>
      </x:c>
      <x:c r="E215" s="3" t="str">
        <x:v>cash</x:v>
      </x:c>
      <x:c r="F215" s="3" t="str">
        <x:v>MKT</x:v>
      </x:c>
      <x:c r="G215" s="3" t="str">
        <x:v>PAYROLL</x:v>
      </x:c>
      <x:c r="H215" s="3" t="str">
        <x:v>not_applicable</x:v>
      </x:c>
      <x:c r="I215" s="3" t="str">
        <x:v>not_applicable</x:v>
      </x:c>
      <x:c r="J215" s="3" t="str">
        <x:v>not_applicable</x:v>
      </x:c>
      <x:c r="K215" s="21" t="n">
        <x:v>1</x:v>
      </x:c>
    </x:row>
    <x:row r="216" ht="25" customHeight="1">
      <x:c r="A216" s="3" t="str">
        <x:v>MAP.ACTUAL.PAYROLL.RV.PROD.PAYROLL.PROD.L01</x:v>
      </x:c>
      <x:c r="B216" s="3" t="str">
        <x:v>MAP.ACTUAL.PAYROLL.RV.PROD.PAYROLL.PROD</x:v>
      </x:c>
      <x:c r="C216" s="3" t="str">
        <x:v>GL.PEOPLE.RV</x:v>
      </x:c>
      <x:c r="D216" s="3" t="str">
        <x:v>debit</x:v>
      </x:c>
      <x:c r="E216" s="3" t="str">
        <x:v>people</x:v>
      </x:c>
      <x:c r="F216" s="3" t="str">
        <x:v>PROD</x:v>
      </x:c>
      <x:c r="G216" s="3" t="str">
        <x:v>PAYROLL</x:v>
      </x:c>
      <x:c r="H216" s="3" t="str">
        <x:v>recurring</x:v>
      </x:c>
      <x:c r="I216" s="3" t="str">
        <x:v>committed</x:v>
      </x:c>
      <x:c r="J216" s="3" t="str">
        <x:v>fixed</x:v>
      </x:c>
      <x:c r="K216" s="21" t="n">
        <x:v>1</x:v>
      </x:c>
    </x:row>
    <x:row r="217" ht="25" customHeight="1">
      <x:c r="A217" s="3" t="str">
        <x:v>MAP.ACTUAL.PAYROLL.RV.PROD.PAYROLL.PROD.L02</x:v>
      </x:c>
      <x:c r="B217" s="3" t="str">
        <x:v>MAP.ACTUAL.PAYROLL.RV.PROD.PAYROLL.PROD</x:v>
      </x:c>
      <x:c r="C217" s="3" t="str">
        <x:v>GL.CASH</x:v>
      </x:c>
      <x:c r="D217" s="3" t="str">
        <x:v>credit</x:v>
      </x:c>
      <x:c r="E217" s="3" t="str">
        <x:v>cash</x:v>
      </x:c>
      <x:c r="F217" s="3" t="str">
        <x:v>PROD</x:v>
      </x:c>
      <x:c r="G217" s="3" t="str">
        <x:v>PAYROLL</x:v>
      </x:c>
      <x:c r="H217" s="3" t="str">
        <x:v>not_applicable</x:v>
      </x:c>
      <x:c r="I217" s="3" t="str">
        <x:v>not_applicable</x:v>
      </x:c>
      <x:c r="J217" s="3" t="str">
        <x:v>not_applicable</x:v>
      </x:c>
      <x:c r="K217" s="21" t="n">
        <x:v>1</x:v>
      </x:c>
    </x:row>
    <x:row r="218" ht="25" customHeight="1">
      <x:c r="A218" s="3" t="str">
        <x:v>MAP.ACTUAL.PAYROLL.SALARY.COMP.PAYROLL.COMP.L01</x:v>
      </x:c>
      <x:c r="B218" s="3" t="str">
        <x:v>MAP.ACTUAL.PAYROLL.SALARY.COMP.PAYROLL.COMP</x:v>
      </x:c>
      <x:c r="C218" s="3" t="str">
        <x:v>GL.PEOPLE.SALARY</x:v>
      </x:c>
      <x:c r="D218" s="3" t="str">
        <x:v>debit</x:v>
      </x:c>
      <x:c r="E218" s="3" t="str">
        <x:v>people</x:v>
      </x:c>
      <x:c r="F218" s="3" t="str">
        <x:v>COMP</x:v>
      </x:c>
      <x:c r="G218" s="3" t="str">
        <x:v>PAYROLL</x:v>
      </x:c>
      <x:c r="H218" s="3" t="str">
        <x:v>recurring</x:v>
      </x:c>
      <x:c r="I218" s="3" t="str">
        <x:v>committed</x:v>
      </x:c>
      <x:c r="J218" s="3" t="str">
        <x:v>fixed</x:v>
      </x:c>
      <x:c r="K218" s="21" t="n">
        <x:v>1</x:v>
      </x:c>
    </x:row>
    <x:row r="219" ht="25" customHeight="1">
      <x:c r="A219" s="3" t="str">
        <x:v>MAP.ACTUAL.PAYROLL.SALARY.COMP.PAYROLL.COMP.L02</x:v>
      </x:c>
      <x:c r="B219" s="3" t="str">
        <x:v>MAP.ACTUAL.PAYROLL.SALARY.COMP.PAYROLL.COMP</x:v>
      </x:c>
      <x:c r="C219" s="3" t="str">
        <x:v>GL.CASH</x:v>
      </x:c>
      <x:c r="D219" s="3" t="str">
        <x:v>credit</x:v>
      </x:c>
      <x:c r="E219" s="3" t="str">
        <x:v>cash</x:v>
      </x:c>
      <x:c r="F219" s="3" t="str">
        <x:v>COMP</x:v>
      </x:c>
      <x:c r="G219" s="3" t="str">
        <x:v>PAYROLL</x:v>
      </x:c>
      <x:c r="H219" s="3" t="str">
        <x:v>not_applicable</x:v>
      </x:c>
      <x:c r="I219" s="3" t="str">
        <x:v>not_applicable</x:v>
      </x:c>
      <x:c r="J219" s="3" t="str">
        <x:v>not_applicable</x:v>
      </x:c>
      <x:c r="K219" s="21" t="n">
        <x:v>1</x:v>
      </x:c>
    </x:row>
    <x:row r="220" ht="25" customHeight="1">
      <x:c r="A220" s="3" t="str">
        <x:v>MAP.ACTUAL.PAYROLL.SALARY.ENG.PAYROLL.ENG.L01</x:v>
      </x:c>
      <x:c r="B220" s="3" t="str">
        <x:v>MAP.ACTUAL.PAYROLL.SALARY.ENG.PAYROLL.ENG</x:v>
      </x:c>
      <x:c r="C220" s="3" t="str">
        <x:v>GL.PEOPLE.SALARY</x:v>
      </x:c>
      <x:c r="D220" s="3" t="str">
        <x:v>debit</x:v>
      </x:c>
      <x:c r="E220" s="3" t="str">
        <x:v>people</x:v>
      </x:c>
      <x:c r="F220" s="3" t="str">
        <x:v>ENG</x:v>
      </x:c>
      <x:c r="G220" s="3" t="str">
        <x:v>PAYROLL</x:v>
      </x:c>
      <x:c r="H220" s="3" t="str">
        <x:v>recurring</x:v>
      </x:c>
      <x:c r="I220" s="3" t="str">
        <x:v>committed</x:v>
      </x:c>
      <x:c r="J220" s="3" t="str">
        <x:v>fixed</x:v>
      </x:c>
      <x:c r="K220" s="21" t="n">
        <x:v>1</x:v>
      </x:c>
    </x:row>
    <x:row r="221" ht="25" customHeight="1">
      <x:c r="A221" s="3" t="str">
        <x:v>MAP.ACTUAL.PAYROLL.SALARY.ENG.PAYROLL.ENG.L02</x:v>
      </x:c>
      <x:c r="B221" s="3" t="str">
        <x:v>MAP.ACTUAL.PAYROLL.SALARY.ENG.PAYROLL.ENG</x:v>
      </x:c>
      <x:c r="C221" s="3" t="str">
        <x:v>GL.CASH</x:v>
      </x:c>
      <x:c r="D221" s="3" t="str">
        <x:v>credit</x:v>
      </x:c>
      <x:c r="E221" s="3" t="str">
        <x:v>cash</x:v>
      </x:c>
      <x:c r="F221" s="3" t="str">
        <x:v>ENG</x:v>
      </x:c>
      <x:c r="G221" s="3" t="str">
        <x:v>PAYROLL</x:v>
      </x:c>
      <x:c r="H221" s="3" t="str">
        <x:v>not_applicable</x:v>
      </x:c>
      <x:c r="I221" s="3" t="str">
        <x:v>not_applicable</x:v>
      </x:c>
      <x:c r="J221" s="3" t="str">
        <x:v>not_applicable</x:v>
      </x:c>
      <x:c r="K221" s="21" t="n">
        <x:v>1</x:v>
      </x:c>
    </x:row>
    <x:row r="222" ht="25" customHeight="1">
      <x:c r="A222" s="3" t="str">
        <x:v>MAP.ACTUAL.PAYROLL.SALARY.MGMT.PAYROLL.MGMT.L01</x:v>
      </x:c>
      <x:c r="B222" s="3" t="str">
        <x:v>MAP.ACTUAL.PAYROLL.SALARY.MGMT.PAYROLL.MGMT</x:v>
      </x:c>
      <x:c r="C222" s="3" t="str">
        <x:v>GL.PEOPLE.SALARY</x:v>
      </x:c>
      <x:c r="D222" s="3" t="str">
        <x:v>debit</x:v>
      </x:c>
      <x:c r="E222" s="3" t="str">
        <x:v>people</x:v>
      </x:c>
      <x:c r="F222" s="3" t="str">
        <x:v>MGMT</x:v>
      </x:c>
      <x:c r="G222" s="3" t="str">
        <x:v>PAYROLL</x:v>
      </x:c>
      <x:c r="H222" s="3" t="str">
        <x:v>recurring</x:v>
      </x:c>
      <x:c r="I222" s="3" t="str">
        <x:v>committed</x:v>
      </x:c>
      <x:c r="J222" s="3" t="str">
        <x:v>fixed</x:v>
      </x:c>
      <x:c r="K222" s="21" t="n">
        <x:v>1</x:v>
      </x:c>
    </x:row>
    <x:row r="223" ht="25" customHeight="1">
      <x:c r="A223" s="3" t="str">
        <x:v>MAP.ACTUAL.PAYROLL.SALARY.MGMT.PAYROLL.MGMT.L02</x:v>
      </x:c>
      <x:c r="B223" s="3" t="str">
        <x:v>MAP.ACTUAL.PAYROLL.SALARY.MGMT.PAYROLL.MGMT</x:v>
      </x:c>
      <x:c r="C223" s="3" t="str">
        <x:v>GL.CASH</x:v>
      </x:c>
      <x:c r="D223" s="3" t="str">
        <x:v>credit</x:v>
      </x:c>
      <x:c r="E223" s="3" t="str">
        <x:v>cash</x:v>
      </x:c>
      <x:c r="F223" s="3" t="str">
        <x:v>MGMT</x:v>
      </x:c>
      <x:c r="G223" s="3" t="str">
        <x:v>PAYROLL</x:v>
      </x:c>
      <x:c r="H223" s="3" t="str">
        <x:v>not_applicable</x:v>
      </x:c>
      <x:c r="I223" s="3" t="str">
        <x:v>not_applicable</x:v>
      </x:c>
      <x:c r="J223" s="3" t="str">
        <x:v>not_applicable</x:v>
      </x:c>
      <x:c r="K223" s="21" t="n">
        <x:v>1</x:v>
      </x:c>
    </x:row>
    <x:row r="224" ht="25" customHeight="1">
      <x:c r="A224" s="3" t="str">
        <x:v>MAP.ACTUAL.PAYROLL.SALARY.MKT.PAYROLL.MKT.L01</x:v>
      </x:c>
      <x:c r="B224" s="3" t="str">
        <x:v>MAP.ACTUAL.PAYROLL.SALARY.MKT.PAYROLL.MKT</x:v>
      </x:c>
      <x:c r="C224" s="3" t="str">
        <x:v>GL.PEOPLE.SALARY</x:v>
      </x:c>
      <x:c r="D224" s="3" t="str">
        <x:v>debit</x:v>
      </x:c>
      <x:c r="E224" s="3" t="str">
        <x:v>people</x:v>
      </x:c>
      <x:c r="F224" s="3" t="str">
        <x:v>MKT</x:v>
      </x:c>
      <x:c r="G224" s="3" t="str">
        <x:v>PAYROLL</x:v>
      </x:c>
      <x:c r="H224" s="3" t="str">
        <x:v>recurring</x:v>
      </x:c>
      <x:c r="I224" s="3" t="str">
        <x:v>committed</x:v>
      </x:c>
      <x:c r="J224" s="3" t="str">
        <x:v>fixed</x:v>
      </x:c>
      <x:c r="K224" s="21" t="n">
        <x:v>1</x:v>
      </x:c>
    </x:row>
    <x:row r="225" ht="25" customHeight="1">
      <x:c r="A225" s="3" t="str">
        <x:v>MAP.ACTUAL.PAYROLL.SALARY.MKT.PAYROLL.MKT.L02</x:v>
      </x:c>
      <x:c r="B225" s="3" t="str">
        <x:v>MAP.ACTUAL.PAYROLL.SALARY.MKT.PAYROLL.MKT</x:v>
      </x:c>
      <x:c r="C225" s="3" t="str">
        <x:v>GL.CASH</x:v>
      </x:c>
      <x:c r="D225" s="3" t="str">
        <x:v>credit</x:v>
      </x:c>
      <x:c r="E225" s="3" t="str">
        <x:v>cash</x:v>
      </x:c>
      <x:c r="F225" s="3" t="str">
        <x:v>MKT</x:v>
      </x:c>
      <x:c r="G225" s="3" t="str">
        <x:v>PAYROLL</x:v>
      </x:c>
      <x:c r="H225" s="3" t="str">
        <x:v>not_applicable</x:v>
      </x:c>
      <x:c r="I225" s="3" t="str">
        <x:v>not_applicable</x:v>
      </x:c>
      <x:c r="J225" s="3" t="str">
        <x:v>not_applicable</x:v>
      </x:c>
      <x:c r="K225" s="21" t="n">
        <x:v>1</x:v>
      </x:c>
    </x:row>
    <x:row r="226" ht="25" customHeight="1">
      <x:c r="A226" s="3" t="str">
        <x:v>MAP.ACTUAL.PAYROLL.SALARY.PROD.PAYROLL.PROD.L01</x:v>
      </x:c>
      <x:c r="B226" s="3" t="str">
        <x:v>MAP.ACTUAL.PAYROLL.SALARY.PROD.PAYROLL.PROD</x:v>
      </x:c>
      <x:c r="C226" s="3" t="str">
        <x:v>GL.PEOPLE.SALARY</x:v>
      </x:c>
      <x:c r="D226" s="3" t="str">
        <x:v>debit</x:v>
      </x:c>
      <x:c r="E226" s="3" t="str">
        <x:v>people</x:v>
      </x:c>
      <x:c r="F226" s="3" t="str">
        <x:v>PROD</x:v>
      </x:c>
      <x:c r="G226" s="3" t="str">
        <x:v>PAYROLL</x:v>
      </x:c>
      <x:c r="H226" s="3" t="str">
        <x:v>recurring</x:v>
      </x:c>
      <x:c r="I226" s="3" t="str">
        <x:v>committed</x:v>
      </x:c>
      <x:c r="J226" s="3" t="str">
        <x:v>fixed</x:v>
      </x:c>
      <x:c r="K226" s="21" t="n">
        <x:v>1</x:v>
      </x:c>
    </x:row>
    <x:row r="227" ht="25" customHeight="1">
      <x:c r="A227" s="3" t="str">
        <x:v>MAP.ACTUAL.PAYROLL.SALARY.PROD.PAYROLL.PROD.L02</x:v>
      </x:c>
      <x:c r="B227" s="3" t="str">
        <x:v>MAP.ACTUAL.PAYROLL.SALARY.PROD.PAYROLL.PROD</x:v>
      </x:c>
      <x:c r="C227" s="3" t="str">
        <x:v>GL.CASH</x:v>
      </x:c>
      <x:c r="D227" s="3" t="str">
        <x:v>credit</x:v>
      </x:c>
      <x:c r="E227" s="3" t="str">
        <x:v>cash</x:v>
      </x:c>
      <x:c r="F227" s="3" t="str">
        <x:v>PROD</x:v>
      </x:c>
      <x:c r="G227" s="3" t="str">
        <x:v>PAYROLL</x:v>
      </x:c>
      <x:c r="H227" s="3" t="str">
        <x:v>not_applicable</x:v>
      </x:c>
      <x:c r="I227" s="3" t="str">
        <x:v>not_applicable</x:v>
      </x:c>
      <x:c r="J227" s="3" t="str">
        <x:v>not_applicable</x:v>
      </x:c>
      <x:c r="K227" s="21" t="n">
        <x:v>1</x:v>
      </x:c>
    </x:row>
    <x:row r="228" ht="25" customHeight="1">
      <x:c r="A228" s="3" t="str">
        <x:v>MAP.ACTUAL.PAYROLL.U1.COMP.PAYROLL.COMP.L01</x:v>
      </x:c>
      <x:c r="B228" s="3" t="str">
        <x:v>MAP.ACTUAL.PAYROLL.U1.COMP.PAYROLL.COMP</x:v>
      </x:c>
      <x:c r="C228" s="3" t="str">
        <x:v>GL.PEOPLE.U1</x:v>
      </x:c>
      <x:c r="D228" s="3" t="str">
        <x:v>debit</x:v>
      </x:c>
      <x:c r="E228" s="3" t="str">
        <x:v>people</x:v>
      </x:c>
      <x:c r="F228" s="3" t="str">
        <x:v>COMP</x:v>
      </x:c>
      <x:c r="G228" s="3" t="str">
        <x:v>PAYROLL</x:v>
      </x:c>
      <x:c r="H228" s="3" t="str">
        <x:v>recurring</x:v>
      </x:c>
      <x:c r="I228" s="3" t="str">
        <x:v>committed</x:v>
      </x:c>
      <x:c r="J228" s="3" t="str">
        <x:v>fixed</x:v>
      </x:c>
      <x:c r="K228" s="21" t="n">
        <x:v>1</x:v>
      </x:c>
    </x:row>
    <x:row r="229" ht="25" customHeight="1">
      <x:c r="A229" s="3" t="str">
        <x:v>MAP.ACTUAL.PAYROLL.U1.COMP.PAYROLL.COMP.L02</x:v>
      </x:c>
      <x:c r="B229" s="3" t="str">
        <x:v>MAP.ACTUAL.PAYROLL.U1.COMP.PAYROLL.COMP</x:v>
      </x:c>
      <x:c r="C229" s="3" t="str">
        <x:v>GL.CASH</x:v>
      </x:c>
      <x:c r="D229" s="3" t="str">
        <x:v>credit</x:v>
      </x:c>
      <x:c r="E229" s="3" t="str">
        <x:v>cash</x:v>
      </x:c>
      <x:c r="F229" s="3" t="str">
        <x:v>COMP</x:v>
      </x:c>
      <x:c r="G229" s="3" t="str">
        <x:v>PAYROLL</x:v>
      </x:c>
      <x:c r="H229" s="3" t="str">
        <x:v>not_applicable</x:v>
      </x:c>
      <x:c r="I229" s="3" t="str">
        <x:v>not_applicable</x:v>
      </x:c>
      <x:c r="J229" s="3" t="str">
        <x:v>not_applicable</x:v>
      </x:c>
      <x:c r="K229" s="21" t="n">
        <x:v>1</x:v>
      </x:c>
    </x:row>
    <x:row r="230" ht="25" customHeight="1">
      <x:c r="A230" s="3" t="str">
        <x:v>MAP.ACTUAL.PAYROLL.U1.ENG.PAYROLL.ENG.L01</x:v>
      </x:c>
      <x:c r="B230" s="3" t="str">
        <x:v>MAP.ACTUAL.PAYROLL.U1.ENG.PAYROLL.ENG</x:v>
      </x:c>
      <x:c r="C230" s="3" t="str">
        <x:v>GL.PEOPLE.U1</x:v>
      </x:c>
      <x:c r="D230" s="3" t="str">
        <x:v>debit</x:v>
      </x:c>
      <x:c r="E230" s="3" t="str">
        <x:v>people</x:v>
      </x:c>
      <x:c r="F230" s="3" t="str">
        <x:v>ENG</x:v>
      </x:c>
      <x:c r="G230" s="3" t="str">
        <x:v>PAYROLL</x:v>
      </x:c>
      <x:c r="H230" s="3" t="str">
        <x:v>recurring</x:v>
      </x:c>
      <x:c r="I230" s="3" t="str">
        <x:v>committed</x:v>
      </x:c>
      <x:c r="J230" s="3" t="str">
        <x:v>fixed</x:v>
      </x:c>
      <x:c r="K230" s="21" t="n">
        <x:v>1</x:v>
      </x:c>
    </x:row>
    <x:row r="231" ht="25" customHeight="1">
      <x:c r="A231" s="3" t="str">
        <x:v>MAP.ACTUAL.PAYROLL.U1.ENG.PAYROLL.ENG.L02</x:v>
      </x:c>
      <x:c r="B231" s="3" t="str">
        <x:v>MAP.ACTUAL.PAYROLL.U1.ENG.PAYROLL.ENG</x:v>
      </x:c>
      <x:c r="C231" s="3" t="str">
        <x:v>GL.CASH</x:v>
      </x:c>
      <x:c r="D231" s="3" t="str">
        <x:v>credit</x:v>
      </x:c>
      <x:c r="E231" s="3" t="str">
        <x:v>cash</x:v>
      </x:c>
      <x:c r="F231" s="3" t="str">
        <x:v>ENG</x:v>
      </x:c>
      <x:c r="G231" s="3" t="str">
        <x:v>PAYROLL</x:v>
      </x:c>
      <x:c r="H231" s="3" t="str">
        <x:v>not_applicable</x:v>
      </x:c>
      <x:c r="I231" s="3" t="str">
        <x:v>not_applicable</x:v>
      </x:c>
      <x:c r="J231" s="3" t="str">
        <x:v>not_applicable</x:v>
      </x:c>
      <x:c r="K231" s="21" t="n">
        <x:v>1</x:v>
      </x:c>
    </x:row>
    <x:row r="232" ht="25" customHeight="1">
      <x:c r="A232" s="3" t="str">
        <x:v>MAP.ACTUAL.PAYROLL.U1.MGMT.PAYROLL.MGMT.L01</x:v>
      </x:c>
      <x:c r="B232" s="3" t="str">
        <x:v>MAP.ACTUAL.PAYROLL.U1.MGMT.PAYROLL.MGMT</x:v>
      </x:c>
      <x:c r="C232" s="3" t="str">
        <x:v>GL.PEOPLE.U1</x:v>
      </x:c>
      <x:c r="D232" s="3" t="str">
        <x:v>debit</x:v>
      </x:c>
      <x:c r="E232" s="3" t="str">
        <x:v>people</x:v>
      </x:c>
      <x:c r="F232" s="3" t="str">
        <x:v>MGMT</x:v>
      </x:c>
      <x:c r="G232" s="3" t="str">
        <x:v>PAYROLL</x:v>
      </x:c>
      <x:c r="H232" s="3" t="str">
        <x:v>recurring</x:v>
      </x:c>
      <x:c r="I232" s="3" t="str">
        <x:v>committed</x:v>
      </x:c>
      <x:c r="J232" s="3" t="str">
        <x:v>fixed</x:v>
      </x:c>
      <x:c r="K232" s="21" t="n">
        <x:v>1</x:v>
      </x:c>
    </x:row>
    <x:row r="233" ht="25" customHeight="1">
      <x:c r="A233" s="3" t="str">
        <x:v>MAP.ACTUAL.PAYROLL.U1.MGMT.PAYROLL.MGMT.L02</x:v>
      </x:c>
      <x:c r="B233" s="3" t="str">
        <x:v>MAP.ACTUAL.PAYROLL.U1.MGMT.PAYROLL.MGMT</x:v>
      </x:c>
      <x:c r="C233" s="3" t="str">
        <x:v>GL.CASH</x:v>
      </x:c>
      <x:c r="D233" s="3" t="str">
        <x:v>credit</x:v>
      </x:c>
      <x:c r="E233" s="3" t="str">
        <x:v>cash</x:v>
      </x:c>
      <x:c r="F233" s="3" t="str">
        <x:v>MGMT</x:v>
      </x:c>
      <x:c r="G233" s="3" t="str">
        <x:v>PAYROLL</x:v>
      </x:c>
      <x:c r="H233" s="3" t="str">
        <x:v>not_applicable</x:v>
      </x:c>
      <x:c r="I233" s="3" t="str">
        <x:v>not_applicable</x:v>
      </x:c>
      <x:c r="J233" s="3" t="str">
        <x:v>not_applicable</x:v>
      </x:c>
      <x:c r="K233" s="21" t="n">
        <x:v>1</x:v>
      </x:c>
    </x:row>
    <x:row r="234" ht="25" customHeight="1">
      <x:c r="A234" s="3" t="str">
        <x:v>MAP.ACTUAL.PAYROLL.U1.MKT.PAYROLL.MKT.L01</x:v>
      </x:c>
      <x:c r="B234" s="3" t="str">
        <x:v>MAP.ACTUAL.PAYROLL.U1.MKT.PAYROLL.MKT</x:v>
      </x:c>
      <x:c r="C234" s="3" t="str">
        <x:v>GL.PEOPLE.U1</x:v>
      </x:c>
      <x:c r="D234" s="3" t="str">
        <x:v>debit</x:v>
      </x:c>
      <x:c r="E234" s="3" t="str">
        <x:v>people</x:v>
      </x:c>
      <x:c r="F234" s="3" t="str">
        <x:v>MKT</x:v>
      </x:c>
      <x:c r="G234" s="3" t="str">
        <x:v>PAYROLL</x:v>
      </x:c>
      <x:c r="H234" s="3" t="str">
        <x:v>recurring</x:v>
      </x:c>
      <x:c r="I234" s="3" t="str">
        <x:v>committed</x:v>
      </x:c>
      <x:c r="J234" s="3" t="str">
        <x:v>fixed</x:v>
      </x:c>
      <x:c r="K234" s="21" t="n">
        <x:v>1</x:v>
      </x:c>
    </x:row>
    <x:row r="235" ht="25" customHeight="1">
      <x:c r="A235" s="3" t="str">
        <x:v>MAP.ACTUAL.PAYROLL.U1.MKT.PAYROLL.MKT.L02</x:v>
      </x:c>
      <x:c r="B235" s="3" t="str">
        <x:v>MAP.ACTUAL.PAYROLL.U1.MKT.PAYROLL.MKT</x:v>
      </x:c>
      <x:c r="C235" s="3" t="str">
        <x:v>GL.CASH</x:v>
      </x:c>
      <x:c r="D235" s="3" t="str">
        <x:v>credit</x:v>
      </x:c>
      <x:c r="E235" s="3" t="str">
        <x:v>cash</x:v>
      </x:c>
      <x:c r="F235" s="3" t="str">
        <x:v>MKT</x:v>
      </x:c>
      <x:c r="G235" s="3" t="str">
        <x:v>PAYROLL</x:v>
      </x:c>
      <x:c r="H235" s="3" t="str">
        <x:v>not_applicable</x:v>
      </x:c>
      <x:c r="I235" s="3" t="str">
        <x:v>not_applicable</x:v>
      </x:c>
      <x:c r="J235" s="3" t="str">
        <x:v>not_applicable</x:v>
      </x:c>
      <x:c r="K235" s="21" t="n">
        <x:v>1</x:v>
      </x:c>
    </x:row>
    <x:row r="236" ht="25" customHeight="1">
      <x:c r="A236" s="3" t="str">
        <x:v>MAP.ACTUAL.PAYROLL.U1.PROD.PAYROLL.PROD.L01</x:v>
      </x:c>
      <x:c r="B236" s="3" t="str">
        <x:v>MAP.ACTUAL.PAYROLL.U1.PROD.PAYROLL.PROD</x:v>
      </x:c>
      <x:c r="C236" s="3" t="str">
        <x:v>GL.PEOPLE.U1</x:v>
      </x:c>
      <x:c r="D236" s="3" t="str">
        <x:v>debit</x:v>
      </x:c>
      <x:c r="E236" s="3" t="str">
        <x:v>people</x:v>
      </x:c>
      <x:c r="F236" s="3" t="str">
        <x:v>PROD</x:v>
      </x:c>
      <x:c r="G236" s="3" t="str">
        <x:v>PAYROLL</x:v>
      </x:c>
      <x:c r="H236" s="3" t="str">
        <x:v>recurring</x:v>
      </x:c>
      <x:c r="I236" s="3" t="str">
        <x:v>committed</x:v>
      </x:c>
      <x:c r="J236" s="3" t="str">
        <x:v>fixed</x:v>
      </x:c>
      <x:c r="K236" s="21" t="n">
        <x:v>1</x:v>
      </x:c>
    </x:row>
    <x:row r="237" ht="25" customHeight="1">
      <x:c r="A237" s="3" t="str">
        <x:v>MAP.ACTUAL.PAYROLL.U1.PROD.PAYROLL.PROD.L02</x:v>
      </x:c>
      <x:c r="B237" s="3" t="str">
        <x:v>MAP.ACTUAL.PAYROLL.U1.PROD.PAYROLL.PROD</x:v>
      </x:c>
      <x:c r="C237" s="3" t="str">
        <x:v>GL.CASH</x:v>
      </x:c>
      <x:c r="D237" s="3" t="str">
        <x:v>credit</x:v>
      </x:c>
      <x:c r="E237" s="3" t="str">
        <x:v>cash</x:v>
      </x:c>
      <x:c r="F237" s="3" t="str">
        <x:v>PROD</x:v>
      </x:c>
      <x:c r="G237" s="3" t="str">
        <x:v>PAYROLL</x:v>
      </x:c>
      <x:c r="H237" s="3" t="str">
        <x:v>not_applicable</x:v>
      </x:c>
      <x:c r="I237" s="3" t="str">
        <x:v>not_applicable</x:v>
      </x:c>
      <x:c r="J237" s="3" t="str">
        <x:v>not_applicable</x:v>
      </x:c>
      <x:c r="K237" s="21" t="n">
        <x:v>1</x:v>
      </x:c>
    </x:row>
    <x:row r="238" ht="25" customHeight="1">
      <x:c r="A238" s="3" t="str">
        <x:v>MAP.ACTUAL.PAYROLL.U2.COMP.PAYROLL.COMP.L01</x:v>
      </x:c>
      <x:c r="B238" s="3" t="str">
        <x:v>MAP.ACTUAL.PAYROLL.U2.COMP.PAYROLL.COMP</x:v>
      </x:c>
      <x:c r="C238" s="3" t="str">
        <x:v>GL.PEOPLE.U2</x:v>
      </x:c>
      <x:c r="D238" s="3" t="str">
        <x:v>debit</x:v>
      </x:c>
      <x:c r="E238" s="3" t="str">
        <x:v>people</x:v>
      </x:c>
      <x:c r="F238" s="3" t="str">
        <x:v>COMP</x:v>
      </x:c>
      <x:c r="G238" s="3" t="str">
        <x:v>PAYROLL</x:v>
      </x:c>
      <x:c r="H238" s="3" t="str">
        <x:v>recurring</x:v>
      </x:c>
      <x:c r="I238" s="3" t="str">
        <x:v>committed</x:v>
      </x:c>
      <x:c r="J238" s="3" t="str">
        <x:v>fixed</x:v>
      </x:c>
      <x:c r="K238" s="21" t="n">
        <x:v>1</x:v>
      </x:c>
    </x:row>
    <x:row r="239" ht="25" customHeight="1">
      <x:c r="A239" s="3" t="str">
        <x:v>MAP.ACTUAL.PAYROLL.U2.COMP.PAYROLL.COMP.L02</x:v>
      </x:c>
      <x:c r="B239" s="3" t="str">
        <x:v>MAP.ACTUAL.PAYROLL.U2.COMP.PAYROLL.COMP</x:v>
      </x:c>
      <x:c r="C239" s="3" t="str">
        <x:v>GL.CASH</x:v>
      </x:c>
      <x:c r="D239" s="3" t="str">
        <x:v>credit</x:v>
      </x:c>
      <x:c r="E239" s="3" t="str">
        <x:v>cash</x:v>
      </x:c>
      <x:c r="F239" s="3" t="str">
        <x:v>COMP</x:v>
      </x:c>
      <x:c r="G239" s="3" t="str">
        <x:v>PAYROLL</x:v>
      </x:c>
      <x:c r="H239" s="3" t="str">
        <x:v>not_applicable</x:v>
      </x:c>
      <x:c r="I239" s="3" t="str">
        <x:v>not_applicable</x:v>
      </x:c>
      <x:c r="J239" s="3" t="str">
        <x:v>not_applicable</x:v>
      </x:c>
      <x:c r="K239" s="21" t="n">
        <x:v>1</x:v>
      </x:c>
    </x:row>
    <x:row r="240" ht="25" customHeight="1">
      <x:c r="A240" s="3" t="str">
        <x:v>MAP.ACTUAL.PAYROLL.U2.ENG.PAYROLL.ENG.L01</x:v>
      </x:c>
      <x:c r="B240" s="3" t="str">
        <x:v>MAP.ACTUAL.PAYROLL.U2.ENG.PAYROLL.ENG</x:v>
      </x:c>
      <x:c r="C240" s="3" t="str">
        <x:v>GL.PEOPLE.U2</x:v>
      </x:c>
      <x:c r="D240" s="3" t="str">
        <x:v>debit</x:v>
      </x:c>
      <x:c r="E240" s="3" t="str">
        <x:v>people</x:v>
      </x:c>
      <x:c r="F240" s="3" t="str">
        <x:v>ENG</x:v>
      </x:c>
      <x:c r="G240" s="3" t="str">
        <x:v>PAYROLL</x:v>
      </x:c>
      <x:c r="H240" s="3" t="str">
        <x:v>recurring</x:v>
      </x:c>
      <x:c r="I240" s="3" t="str">
        <x:v>committed</x:v>
      </x:c>
      <x:c r="J240" s="3" t="str">
        <x:v>fixed</x:v>
      </x:c>
      <x:c r="K240" s="21" t="n">
        <x:v>1</x:v>
      </x:c>
    </x:row>
    <x:row r="241" ht="25" customHeight="1">
      <x:c r="A241" s="3" t="str">
        <x:v>MAP.ACTUAL.PAYROLL.U2.ENG.PAYROLL.ENG.L02</x:v>
      </x:c>
      <x:c r="B241" s="3" t="str">
        <x:v>MAP.ACTUAL.PAYROLL.U2.ENG.PAYROLL.ENG</x:v>
      </x:c>
      <x:c r="C241" s="3" t="str">
        <x:v>GL.CASH</x:v>
      </x:c>
      <x:c r="D241" s="3" t="str">
        <x:v>credit</x:v>
      </x:c>
      <x:c r="E241" s="3" t="str">
        <x:v>cash</x:v>
      </x:c>
      <x:c r="F241" s="3" t="str">
        <x:v>ENG</x:v>
      </x:c>
      <x:c r="G241" s="3" t="str">
        <x:v>PAYROLL</x:v>
      </x:c>
      <x:c r="H241" s="3" t="str">
        <x:v>not_applicable</x:v>
      </x:c>
      <x:c r="I241" s="3" t="str">
        <x:v>not_applicable</x:v>
      </x:c>
      <x:c r="J241" s="3" t="str">
        <x:v>not_applicable</x:v>
      </x:c>
      <x:c r="K241" s="21" t="n">
        <x:v>1</x:v>
      </x:c>
    </x:row>
    <x:row r="242" ht="25" customHeight="1">
      <x:c r="A242" s="3" t="str">
        <x:v>MAP.ACTUAL.PAYROLL.U2.MGMT.PAYROLL.MGMT.L01</x:v>
      </x:c>
      <x:c r="B242" s="3" t="str">
        <x:v>MAP.ACTUAL.PAYROLL.U2.MGMT.PAYROLL.MGMT</x:v>
      </x:c>
      <x:c r="C242" s="3" t="str">
        <x:v>GL.PEOPLE.U2</x:v>
      </x:c>
      <x:c r="D242" s="3" t="str">
        <x:v>debit</x:v>
      </x:c>
      <x:c r="E242" s="3" t="str">
        <x:v>people</x:v>
      </x:c>
      <x:c r="F242" s="3" t="str">
        <x:v>MGMT</x:v>
      </x:c>
      <x:c r="G242" s="3" t="str">
        <x:v>PAYROLL</x:v>
      </x:c>
      <x:c r="H242" s="3" t="str">
        <x:v>recurring</x:v>
      </x:c>
      <x:c r="I242" s="3" t="str">
        <x:v>committed</x:v>
      </x:c>
      <x:c r="J242" s="3" t="str">
        <x:v>fixed</x:v>
      </x:c>
      <x:c r="K242" s="21" t="n">
        <x:v>1</x:v>
      </x:c>
    </x:row>
    <x:row r="243" ht="25" customHeight="1">
      <x:c r="A243" s="3" t="str">
        <x:v>MAP.ACTUAL.PAYROLL.U2.MGMT.PAYROLL.MGMT.L02</x:v>
      </x:c>
      <x:c r="B243" s="3" t="str">
        <x:v>MAP.ACTUAL.PAYROLL.U2.MGMT.PAYROLL.MGMT</x:v>
      </x:c>
      <x:c r="C243" s="3" t="str">
        <x:v>GL.CASH</x:v>
      </x:c>
      <x:c r="D243" s="3" t="str">
        <x:v>credit</x:v>
      </x:c>
      <x:c r="E243" s="3" t="str">
        <x:v>cash</x:v>
      </x:c>
      <x:c r="F243" s="3" t="str">
        <x:v>MGMT</x:v>
      </x:c>
      <x:c r="G243" s="3" t="str">
        <x:v>PAYROLL</x:v>
      </x:c>
      <x:c r="H243" s="3" t="str">
        <x:v>not_applicable</x:v>
      </x:c>
      <x:c r="I243" s="3" t="str">
        <x:v>not_applicable</x:v>
      </x:c>
      <x:c r="J243" s="3" t="str">
        <x:v>not_applicable</x:v>
      </x:c>
      <x:c r="K243" s="21" t="n">
        <x:v>1</x:v>
      </x:c>
    </x:row>
    <x:row r="244" ht="25" customHeight="1">
      <x:c r="A244" s="3" t="str">
        <x:v>MAP.ACTUAL.PAYROLL.U2.MKT.PAYROLL.MKT.L01</x:v>
      </x:c>
      <x:c r="B244" s="3" t="str">
        <x:v>MAP.ACTUAL.PAYROLL.U2.MKT.PAYROLL.MKT</x:v>
      </x:c>
      <x:c r="C244" s="3" t="str">
        <x:v>GL.PEOPLE.U2</x:v>
      </x:c>
      <x:c r="D244" s="3" t="str">
        <x:v>debit</x:v>
      </x:c>
      <x:c r="E244" s="3" t="str">
        <x:v>people</x:v>
      </x:c>
      <x:c r="F244" s="3" t="str">
        <x:v>MKT</x:v>
      </x:c>
      <x:c r="G244" s="3" t="str">
        <x:v>PAYROLL</x:v>
      </x:c>
      <x:c r="H244" s="3" t="str">
        <x:v>recurring</x:v>
      </x:c>
      <x:c r="I244" s="3" t="str">
        <x:v>committed</x:v>
      </x:c>
      <x:c r="J244" s="3" t="str">
        <x:v>fixed</x:v>
      </x:c>
      <x:c r="K244" s="21" t="n">
        <x:v>1</x:v>
      </x:c>
    </x:row>
    <x:row r="245" ht="25" customHeight="1">
      <x:c r="A245" s="3" t="str">
        <x:v>MAP.ACTUAL.PAYROLL.U2.MKT.PAYROLL.MKT.L02</x:v>
      </x:c>
      <x:c r="B245" s="3" t="str">
        <x:v>MAP.ACTUAL.PAYROLL.U2.MKT.PAYROLL.MKT</x:v>
      </x:c>
      <x:c r="C245" s="3" t="str">
        <x:v>GL.CASH</x:v>
      </x:c>
      <x:c r="D245" s="3" t="str">
        <x:v>credit</x:v>
      </x:c>
      <x:c r="E245" s="3" t="str">
        <x:v>cash</x:v>
      </x:c>
      <x:c r="F245" s="3" t="str">
        <x:v>MKT</x:v>
      </x:c>
      <x:c r="G245" s="3" t="str">
        <x:v>PAYROLL</x:v>
      </x:c>
      <x:c r="H245" s="3" t="str">
        <x:v>not_applicable</x:v>
      </x:c>
      <x:c r="I245" s="3" t="str">
        <x:v>not_applicable</x:v>
      </x:c>
      <x:c r="J245" s="3" t="str">
        <x:v>not_applicable</x:v>
      </x:c>
      <x:c r="K245" s="21" t="n">
        <x:v>1</x:v>
      </x:c>
    </x:row>
    <x:row r="246" ht="25" customHeight="1">
      <x:c r="A246" s="3" t="str">
        <x:v>MAP.ACTUAL.PAYROLL.U2.PROD.PAYROLL.PROD.L01</x:v>
      </x:c>
      <x:c r="B246" s="3" t="str">
        <x:v>MAP.ACTUAL.PAYROLL.U2.PROD.PAYROLL.PROD</x:v>
      </x:c>
      <x:c r="C246" s="3" t="str">
        <x:v>GL.PEOPLE.U2</x:v>
      </x:c>
      <x:c r="D246" s="3" t="str">
        <x:v>debit</x:v>
      </x:c>
      <x:c r="E246" s="3" t="str">
        <x:v>people</x:v>
      </x:c>
      <x:c r="F246" s="3" t="str">
        <x:v>PROD</x:v>
      </x:c>
      <x:c r="G246" s="3" t="str">
        <x:v>PAYROLL</x:v>
      </x:c>
      <x:c r="H246" s="3" t="str">
        <x:v>recurring</x:v>
      </x:c>
      <x:c r="I246" s="3" t="str">
        <x:v>committed</x:v>
      </x:c>
      <x:c r="J246" s="3" t="str">
        <x:v>fixed</x:v>
      </x:c>
      <x:c r="K246" s="21" t="n">
        <x:v>1</x:v>
      </x:c>
    </x:row>
    <x:row r="247" ht="25" customHeight="1">
      <x:c r="A247" s="3" t="str">
        <x:v>MAP.ACTUAL.PAYROLL.U2.PROD.PAYROLL.PROD.L02</x:v>
      </x:c>
      <x:c r="B247" s="3" t="str">
        <x:v>MAP.ACTUAL.PAYROLL.U2.PROD.PAYROLL.PROD</x:v>
      </x:c>
      <x:c r="C247" s="3" t="str">
        <x:v>GL.CASH</x:v>
      </x:c>
      <x:c r="D247" s="3" t="str">
        <x:v>credit</x:v>
      </x:c>
      <x:c r="E247" s="3" t="str">
        <x:v>cash</x:v>
      </x:c>
      <x:c r="F247" s="3" t="str">
        <x:v>PROD</x:v>
      </x:c>
      <x:c r="G247" s="3" t="str">
        <x:v>PAYROLL</x:v>
      </x:c>
      <x:c r="H247" s="3" t="str">
        <x:v>not_applicable</x:v>
      </x:c>
      <x:c r="I247" s="3" t="str">
        <x:v>not_applicable</x:v>
      </x:c>
      <x:c r="J247" s="3" t="str">
        <x:v>not_applicable</x:v>
      </x:c>
      <x:c r="K247" s="21" t="n">
        <x:v>1</x:v>
      </x:c>
    </x:row>
    <x:row r="248" ht="35" customHeight="1">
      <x:c r="A248" s="3" t="str">
        <x:v>MAP.ACTUAL.VAT.SETTLE.DOM.OFFSET.TAX_AUTHORITY.COMP.L01</x:v>
      </x:c>
      <x:c r="B248" s="3" t="str">
        <x:v>MAP.ACTUAL.VAT.SETTLE.DOM.OFFSET.TAX_AUTHORITY.COMP</x:v>
      </x:c>
      <x:c r="C248" s="3" t="str">
        <x:v>GL.VAT.DOM_LIAB</x:v>
      </x:c>
      <x:c r="D248" s="3" t="str">
        <x:v>debit</x:v>
      </x:c>
      <x:c r="E248" s="3" t="str">
        <x:v>tax_liabilities</x:v>
      </x:c>
      <x:c r="F248" s="3" t="str">
        <x:v>COMP</x:v>
      </x:c>
      <x:c r="G248" s="3" t="str">
        <x:v>TAX_AUTHORITY</x:v>
      </x:c>
      <x:c r="H248" s="3" t="str">
        <x:v>not_applicable</x:v>
      </x:c>
      <x:c r="I248" s="3" t="str">
        <x:v>not_applicable</x:v>
      </x:c>
      <x:c r="J248" s="3" t="str">
        <x:v>not_applicable</x:v>
      </x:c>
      <x:c r="K248" s="21" t="n">
        <x:v>1</x:v>
      </x:c>
    </x:row>
    <x:row r="249" ht="35" customHeight="1">
      <x:c r="A249" s="3" t="str">
        <x:v>MAP.ACTUAL.VAT.SETTLE.DOM.OFFSET.TAX_AUTHORITY.COMP.L02</x:v>
      </x:c>
      <x:c r="B249" s="3" t="str">
        <x:v>MAP.ACTUAL.VAT.SETTLE.DOM.OFFSET.TAX_AUTHORITY.COMP</x:v>
      </x:c>
      <x:c r="C249" s="3" t="str">
        <x:v>GL.VAT.DOM_ASSET</x:v>
      </x:c>
      <x:c r="D249" s="3" t="str">
        <x:v>credit</x:v>
      </x:c>
      <x:c r="E249" s="3" t="str">
        <x:v>tax_assets</x:v>
      </x:c>
      <x:c r="F249" s="3" t="str">
        <x:v>COMP</x:v>
      </x:c>
      <x:c r="G249" s="3" t="str">
        <x:v>TAX_AUTHORITY</x:v>
      </x:c>
      <x:c r="H249" s="3" t="str">
        <x:v>not_applicable</x:v>
      </x:c>
      <x:c r="I249" s="3" t="str">
        <x:v>not_applicable</x:v>
      </x:c>
      <x:c r="J249" s="3" t="str">
        <x:v>not_applicable</x:v>
      </x:c>
      <x:c r="K249" s="21" t="n">
        <x:v>1</x:v>
      </x:c>
    </x:row>
    <x:row r="250" ht="35" customHeight="1">
      <x:c r="A250" s="3" t="str">
        <x:v>MAP.ACTUAL.VAT.SETTLE.DOM.OFFSET.TAX_AUTHORITY.CORP.L01</x:v>
      </x:c>
      <x:c r="B250" s="3" t="str">
        <x:v>MAP.ACTUAL.VAT.SETTLE.DOM.OFFSET.TAX_AUTHORITY.CORP</x:v>
      </x:c>
      <x:c r="C250" s="3" t="str">
        <x:v>GL.VAT.DOM_LIAB</x:v>
      </x:c>
      <x:c r="D250" s="3" t="str">
        <x:v>debit</x:v>
      </x:c>
      <x:c r="E250" s="3" t="str">
        <x:v>tax_liabilities</x:v>
      </x:c>
      <x:c r="F250" s="3" t="str">
        <x:v>CORP</x:v>
      </x:c>
      <x:c r="G250" s="3" t="str">
        <x:v>TAX_AUTHORITY</x:v>
      </x:c>
      <x:c r="H250" s="3" t="str">
        <x:v>not_applicable</x:v>
      </x:c>
      <x:c r="I250" s="3" t="str">
        <x:v>not_applicable</x:v>
      </x:c>
      <x:c r="J250" s="3" t="str">
        <x:v>not_applicable</x:v>
      </x:c>
      <x:c r="K250" s="21" t="n">
        <x:v>1</x:v>
      </x:c>
    </x:row>
    <x:row r="251" ht="35" customHeight="1">
      <x:c r="A251" s="3" t="str">
        <x:v>MAP.ACTUAL.VAT.SETTLE.DOM.OFFSET.TAX_AUTHORITY.CORP.L02</x:v>
      </x:c>
      <x:c r="B251" s="3" t="str">
        <x:v>MAP.ACTUAL.VAT.SETTLE.DOM.OFFSET.TAX_AUTHORITY.CORP</x:v>
      </x:c>
      <x:c r="C251" s="3" t="str">
        <x:v>GL.VAT.DOM_ASSET</x:v>
      </x:c>
      <x:c r="D251" s="3" t="str">
        <x:v>credit</x:v>
      </x:c>
      <x:c r="E251" s="3" t="str">
        <x:v>tax_assets</x:v>
      </x:c>
      <x:c r="F251" s="3" t="str">
        <x:v>CORP</x:v>
      </x:c>
      <x:c r="G251" s="3" t="str">
        <x:v>TAX_AUTHORITY</x:v>
      </x:c>
      <x:c r="H251" s="3" t="str">
        <x:v>not_applicable</x:v>
      </x:c>
      <x:c r="I251" s="3" t="str">
        <x:v>not_applicable</x:v>
      </x:c>
      <x:c r="J251" s="3" t="str">
        <x:v>not_applicable</x:v>
      </x:c>
      <x:c r="K251" s="21" t="n">
        <x:v>1</x:v>
      </x:c>
    </x:row>
    <x:row r="252" ht="35" customHeight="1">
      <x:c r="A252" s="3" t="str">
        <x:v>MAP.ACTUAL.VAT.SETTLE.DOM.OFFSET.TAX_AUTHORITY.ENG.L01</x:v>
      </x:c>
      <x:c r="B252" s="3" t="str">
        <x:v>MAP.ACTUAL.VAT.SETTLE.DOM.OFFSET.TAX_AUTHORITY.ENG</x:v>
      </x:c>
      <x:c r="C252" s="3" t="str">
        <x:v>GL.VAT.DOM_LIAB</x:v>
      </x:c>
      <x:c r="D252" s="3" t="str">
        <x:v>debit</x:v>
      </x:c>
      <x:c r="E252" s="3" t="str">
        <x:v>tax_liabilities</x:v>
      </x:c>
      <x:c r="F252" s="3" t="str">
        <x:v>ENG</x:v>
      </x:c>
      <x:c r="G252" s="3" t="str">
        <x:v>TAX_AUTHORITY</x:v>
      </x:c>
      <x:c r="H252" s="3" t="str">
        <x:v>not_applicable</x:v>
      </x:c>
      <x:c r="I252" s="3" t="str">
        <x:v>not_applicable</x:v>
      </x:c>
      <x:c r="J252" s="3" t="str">
        <x:v>not_applicable</x:v>
      </x:c>
      <x:c r="K252" s="21" t="n">
        <x:v>1</x:v>
      </x:c>
    </x:row>
    <x:row r="253" ht="35" customHeight="1">
      <x:c r="A253" s="3" t="str">
        <x:v>MAP.ACTUAL.VAT.SETTLE.DOM.OFFSET.TAX_AUTHORITY.ENG.L02</x:v>
      </x:c>
      <x:c r="B253" s="3" t="str">
        <x:v>MAP.ACTUAL.VAT.SETTLE.DOM.OFFSET.TAX_AUTHORITY.ENG</x:v>
      </x:c>
      <x:c r="C253" s="3" t="str">
        <x:v>GL.VAT.DOM_ASSET</x:v>
      </x:c>
      <x:c r="D253" s="3" t="str">
        <x:v>credit</x:v>
      </x:c>
      <x:c r="E253" s="3" t="str">
        <x:v>tax_assets</x:v>
      </x:c>
      <x:c r="F253" s="3" t="str">
        <x:v>ENG</x:v>
      </x:c>
      <x:c r="G253" s="3" t="str">
        <x:v>TAX_AUTHORITY</x:v>
      </x:c>
      <x:c r="H253" s="3" t="str">
        <x:v>not_applicable</x:v>
      </x:c>
      <x:c r="I253" s="3" t="str">
        <x:v>not_applicable</x:v>
      </x:c>
      <x:c r="J253" s="3" t="str">
        <x:v>not_applicable</x:v>
      </x:c>
      <x:c r="K253" s="21" t="n">
        <x:v>1</x:v>
      </x:c>
    </x:row>
    <x:row r="254" ht="35" customHeight="1">
      <x:c r="A254" s="3" t="str">
        <x:v>MAP.ACTUAL.VAT.SETTLE.DOM.OFFSET.TAX_AUTHORITY.FIN.L01</x:v>
      </x:c>
      <x:c r="B254" s="3" t="str">
        <x:v>MAP.ACTUAL.VAT.SETTLE.DOM.OFFSET.TAX_AUTHORITY.FIN</x:v>
      </x:c>
      <x:c r="C254" s="3" t="str">
        <x:v>GL.VAT.DOM_LIAB</x:v>
      </x:c>
      <x:c r="D254" s="3" t="str">
        <x:v>debit</x:v>
      </x:c>
      <x:c r="E254" s="3" t="str">
        <x:v>tax_liabilities</x:v>
      </x:c>
      <x:c r="F254" s="3" t="str">
        <x:v>FIN</x:v>
      </x:c>
      <x:c r="G254" s="3" t="str">
        <x:v>TAX_AUTHORITY</x:v>
      </x:c>
      <x:c r="H254" s="3" t="str">
        <x:v>not_applicable</x:v>
      </x:c>
      <x:c r="I254" s="3" t="str">
        <x:v>not_applicable</x:v>
      </x:c>
      <x:c r="J254" s="3" t="str">
        <x:v>not_applicable</x:v>
      </x:c>
      <x:c r="K254" s="21" t="n">
        <x:v>1</x:v>
      </x:c>
    </x:row>
    <x:row r="255" ht="35" customHeight="1">
      <x:c r="A255" s="3" t="str">
        <x:v>MAP.ACTUAL.VAT.SETTLE.DOM.OFFSET.TAX_AUTHORITY.FIN.L02</x:v>
      </x:c>
      <x:c r="B255" s="3" t="str">
        <x:v>MAP.ACTUAL.VAT.SETTLE.DOM.OFFSET.TAX_AUTHORITY.FIN</x:v>
      </x:c>
      <x:c r="C255" s="3" t="str">
        <x:v>GL.VAT.DOM_ASSET</x:v>
      </x:c>
      <x:c r="D255" s="3" t="str">
        <x:v>credit</x:v>
      </x:c>
      <x:c r="E255" s="3" t="str">
        <x:v>tax_assets</x:v>
      </x:c>
      <x:c r="F255" s="3" t="str">
        <x:v>FIN</x:v>
      </x:c>
      <x:c r="G255" s="3" t="str">
        <x:v>TAX_AUTHORITY</x:v>
      </x:c>
      <x:c r="H255" s="3" t="str">
        <x:v>not_applicable</x:v>
      </x:c>
      <x:c r="I255" s="3" t="str">
        <x:v>not_applicable</x:v>
      </x:c>
      <x:c r="J255" s="3" t="str">
        <x:v>not_applicable</x:v>
      </x:c>
      <x:c r="K255" s="21" t="n">
        <x:v>1</x:v>
      </x:c>
    </x:row>
    <x:row r="256" ht="35" customHeight="1">
      <x:c r="A256" s="3" t="str">
        <x:v>MAP.ACTUAL.VAT.SETTLE.DOM.OFFSET.TAX_AUTHORITY.MGMT.L01</x:v>
      </x:c>
      <x:c r="B256" s="3" t="str">
        <x:v>MAP.ACTUAL.VAT.SETTLE.DOM.OFFSET.TAX_AUTHORITY.MGMT</x:v>
      </x:c>
      <x:c r="C256" s="3" t="str">
        <x:v>GL.VAT.DOM_LIAB</x:v>
      </x:c>
      <x:c r="D256" s="3" t="str">
        <x:v>debit</x:v>
      </x:c>
      <x:c r="E256" s="3" t="str">
        <x:v>tax_liabilities</x:v>
      </x:c>
      <x:c r="F256" s="3" t="str">
        <x:v>MGMT</x:v>
      </x:c>
      <x:c r="G256" s="3" t="str">
        <x:v>TAX_AUTHORITY</x:v>
      </x:c>
      <x:c r="H256" s="3" t="str">
        <x:v>not_applicable</x:v>
      </x:c>
      <x:c r="I256" s="3" t="str">
        <x:v>not_applicable</x:v>
      </x:c>
      <x:c r="J256" s="3" t="str">
        <x:v>not_applicable</x:v>
      </x:c>
      <x:c r="K256" s="21" t="n">
        <x:v>1</x:v>
      </x:c>
    </x:row>
    <x:row r="257" ht="35" customHeight="1">
      <x:c r="A257" s="3" t="str">
        <x:v>MAP.ACTUAL.VAT.SETTLE.DOM.OFFSET.TAX_AUTHORITY.MGMT.L02</x:v>
      </x:c>
      <x:c r="B257" s="3" t="str">
        <x:v>MAP.ACTUAL.VAT.SETTLE.DOM.OFFSET.TAX_AUTHORITY.MGMT</x:v>
      </x:c>
      <x:c r="C257" s="3" t="str">
        <x:v>GL.VAT.DOM_ASSET</x:v>
      </x:c>
      <x:c r="D257" s="3" t="str">
        <x:v>credit</x:v>
      </x:c>
      <x:c r="E257" s="3" t="str">
        <x:v>tax_assets</x:v>
      </x:c>
      <x:c r="F257" s="3" t="str">
        <x:v>MGMT</x:v>
      </x:c>
      <x:c r="G257" s="3" t="str">
        <x:v>TAX_AUTHORITY</x:v>
      </x:c>
      <x:c r="H257" s="3" t="str">
        <x:v>not_applicable</x:v>
      </x:c>
      <x:c r="I257" s="3" t="str">
        <x:v>not_applicable</x:v>
      </x:c>
      <x:c r="J257" s="3" t="str">
        <x:v>not_applicable</x:v>
      </x:c>
      <x:c r="K257" s="21" t="n">
        <x:v>1</x:v>
      </x:c>
    </x:row>
    <x:row r="258" ht="35" customHeight="1">
      <x:c r="A258" s="3" t="str">
        <x:v>MAP.ACTUAL.VAT.SETTLE.DOM.OFFSET.TAX_AUTHORITY.MKT.L01</x:v>
      </x:c>
      <x:c r="B258" s="3" t="str">
        <x:v>MAP.ACTUAL.VAT.SETTLE.DOM.OFFSET.TAX_AUTHORITY.MKT</x:v>
      </x:c>
      <x:c r="C258" s="3" t="str">
        <x:v>GL.VAT.DOM_LIAB</x:v>
      </x:c>
      <x:c r="D258" s="3" t="str">
        <x:v>debit</x:v>
      </x:c>
      <x:c r="E258" s="3" t="str">
        <x:v>tax_liabilities</x:v>
      </x:c>
      <x:c r="F258" s="3" t="str">
        <x:v>MKT</x:v>
      </x:c>
      <x:c r="G258" s="3" t="str">
        <x:v>TAX_AUTHORITY</x:v>
      </x:c>
      <x:c r="H258" s="3" t="str">
        <x:v>not_applicable</x:v>
      </x:c>
      <x:c r="I258" s="3" t="str">
        <x:v>not_applicable</x:v>
      </x:c>
      <x:c r="J258" s="3" t="str">
        <x:v>not_applicable</x:v>
      </x:c>
      <x:c r="K258" s="21" t="n">
        <x:v>1</x:v>
      </x:c>
    </x:row>
    <x:row r="259" ht="35" customHeight="1">
      <x:c r="A259" s="3" t="str">
        <x:v>MAP.ACTUAL.VAT.SETTLE.DOM.OFFSET.TAX_AUTHORITY.MKT.L02</x:v>
      </x:c>
      <x:c r="B259" s="3" t="str">
        <x:v>MAP.ACTUAL.VAT.SETTLE.DOM.OFFSET.TAX_AUTHORITY.MKT</x:v>
      </x:c>
      <x:c r="C259" s="3" t="str">
        <x:v>GL.VAT.DOM_ASSET</x:v>
      </x:c>
      <x:c r="D259" s="3" t="str">
        <x:v>credit</x:v>
      </x:c>
      <x:c r="E259" s="3" t="str">
        <x:v>tax_assets</x:v>
      </x:c>
      <x:c r="F259" s="3" t="str">
        <x:v>MKT</x:v>
      </x:c>
      <x:c r="G259" s="3" t="str">
        <x:v>TAX_AUTHORITY</x:v>
      </x:c>
      <x:c r="H259" s="3" t="str">
        <x:v>not_applicable</x:v>
      </x:c>
      <x:c r="I259" s="3" t="str">
        <x:v>not_applicable</x:v>
      </x:c>
      <x:c r="J259" s="3" t="str">
        <x:v>not_applicable</x:v>
      </x:c>
      <x:c r="K259" s="21" t="n">
        <x:v>1</x:v>
      </x:c>
    </x:row>
    <x:row r="260" ht="35" customHeight="1">
      <x:c r="A260" s="3" t="str">
        <x:v>MAP.ACTUAL.VAT.SETTLE.DOM.OFFSET.TAX_AUTHORITY.PROD.L01</x:v>
      </x:c>
      <x:c r="B260" s="3" t="str">
        <x:v>MAP.ACTUAL.VAT.SETTLE.DOM.OFFSET.TAX_AUTHORITY.PROD</x:v>
      </x:c>
      <x:c r="C260" s="3" t="str">
        <x:v>GL.VAT.DOM_LIAB</x:v>
      </x:c>
      <x:c r="D260" s="3" t="str">
        <x:v>debit</x:v>
      </x:c>
      <x:c r="E260" s="3" t="str">
        <x:v>tax_liabilities</x:v>
      </x:c>
      <x:c r="F260" s="3" t="str">
        <x:v>PROD</x:v>
      </x:c>
      <x:c r="G260" s="3" t="str">
        <x:v>TAX_AUTHORITY</x:v>
      </x:c>
      <x:c r="H260" s="3" t="str">
        <x:v>not_applicable</x:v>
      </x:c>
      <x:c r="I260" s="3" t="str">
        <x:v>not_applicable</x:v>
      </x:c>
      <x:c r="J260" s="3" t="str">
        <x:v>not_applicable</x:v>
      </x:c>
      <x:c r="K260" s="21" t="n">
        <x:v>1</x:v>
      </x:c>
    </x:row>
    <x:row r="261" ht="35" customHeight="1">
      <x:c r="A261" s="3" t="str">
        <x:v>MAP.ACTUAL.VAT.SETTLE.DOM.OFFSET.TAX_AUTHORITY.PROD.L02</x:v>
      </x:c>
      <x:c r="B261" s="3" t="str">
        <x:v>MAP.ACTUAL.VAT.SETTLE.DOM.OFFSET.TAX_AUTHORITY.PROD</x:v>
      </x:c>
      <x:c r="C261" s="3" t="str">
        <x:v>GL.VAT.DOM_ASSET</x:v>
      </x:c>
      <x:c r="D261" s="3" t="str">
        <x:v>credit</x:v>
      </x:c>
      <x:c r="E261" s="3" t="str">
        <x:v>tax_assets</x:v>
      </x:c>
      <x:c r="F261" s="3" t="str">
        <x:v>PROD</x:v>
      </x:c>
      <x:c r="G261" s="3" t="str">
        <x:v>TAX_AUTHORITY</x:v>
      </x:c>
      <x:c r="H261" s="3" t="str">
        <x:v>not_applicable</x:v>
      </x:c>
      <x:c r="I261" s="3" t="str">
        <x:v>not_applicable</x:v>
      </x:c>
      <x:c r="J261" s="3" t="str">
        <x:v>not_applicable</x:v>
      </x:c>
      <x:c r="K261" s="21" t="n">
        <x:v>1</x:v>
      </x:c>
    </x:row>
    <x:row r="262" ht="35" customHeight="1">
      <x:c r="A262" s="3" t="str">
        <x:v>MAP.ACTUAL.VAT.SETTLE.DOM.REFUND.TAX_AUTHORITY.COMP.L01</x:v>
      </x:c>
      <x:c r="B262" s="3" t="str">
        <x:v>MAP.ACTUAL.VAT.SETTLE.DOM.REFUND.TAX_AUTHORITY.COMP</x:v>
      </x:c>
      <x:c r="C262" s="3" t="str">
        <x:v>GL.CASH</x:v>
      </x:c>
      <x:c r="D262" s="3" t="str">
        <x:v>debit</x:v>
      </x:c>
      <x:c r="E262" s="3" t="str">
        <x:v>cash</x:v>
      </x:c>
      <x:c r="F262" s="3" t="str">
        <x:v>COMP</x:v>
      </x:c>
      <x:c r="G262" s="3" t="str">
        <x:v>TAX_AUTHORITY</x:v>
      </x:c>
      <x:c r="H262" s="3" t="str">
        <x:v>not_applicable</x:v>
      </x:c>
      <x:c r="I262" s="3" t="str">
        <x:v>not_applicable</x:v>
      </x:c>
      <x:c r="J262" s="3" t="str">
        <x:v>not_applicable</x:v>
      </x:c>
      <x:c r="K262" s="21" t="n">
        <x:v>1</x:v>
      </x:c>
    </x:row>
    <x:row r="263" ht="35" customHeight="1">
      <x:c r="A263" s="3" t="str">
        <x:v>MAP.ACTUAL.VAT.SETTLE.DOM.REFUND.TAX_AUTHORITY.COMP.L02</x:v>
      </x:c>
      <x:c r="B263" s="3" t="str">
        <x:v>MAP.ACTUAL.VAT.SETTLE.DOM.REFUND.TAX_AUTHORITY.COMP</x:v>
      </x:c>
      <x:c r="C263" s="3" t="str">
        <x:v>GL.VAT.DOM_ASSET</x:v>
      </x:c>
      <x:c r="D263" s="3" t="str">
        <x:v>credit</x:v>
      </x:c>
      <x:c r="E263" s="3" t="str">
        <x:v>tax_assets</x:v>
      </x:c>
      <x:c r="F263" s="3" t="str">
        <x:v>COMP</x:v>
      </x:c>
      <x:c r="G263" s="3" t="str">
        <x:v>TAX_AUTHORITY</x:v>
      </x:c>
      <x:c r="H263" s="3" t="str">
        <x:v>not_applicable</x:v>
      </x:c>
      <x:c r="I263" s="3" t="str">
        <x:v>not_applicable</x:v>
      </x:c>
      <x:c r="J263" s="3" t="str">
        <x:v>not_applicable</x:v>
      </x:c>
      <x:c r="K263" s="21" t="n">
        <x:v>1</x:v>
      </x:c>
    </x:row>
    <x:row r="264" ht="35" customHeight="1">
      <x:c r="A264" s="3" t="str">
        <x:v>MAP.ACTUAL.VAT.SETTLE.DOM.REFUND.TAX_AUTHORITY.CORP.L01</x:v>
      </x:c>
      <x:c r="B264" s="3" t="str">
        <x:v>MAP.ACTUAL.VAT.SETTLE.DOM.REFUND.TAX_AUTHORITY.CORP</x:v>
      </x:c>
      <x:c r="C264" s="3" t="str">
        <x:v>GL.CASH</x:v>
      </x:c>
      <x:c r="D264" s="3" t="str">
        <x:v>debit</x:v>
      </x:c>
      <x:c r="E264" s="3" t="str">
        <x:v>cash</x:v>
      </x:c>
      <x:c r="F264" s="3" t="str">
        <x:v>CORP</x:v>
      </x:c>
      <x:c r="G264" s="3" t="str">
        <x:v>TAX_AUTHORITY</x:v>
      </x:c>
      <x:c r="H264" s="3" t="str">
        <x:v>not_applicable</x:v>
      </x:c>
      <x:c r="I264" s="3" t="str">
        <x:v>not_applicable</x:v>
      </x:c>
      <x:c r="J264" s="3" t="str">
        <x:v>not_applicable</x:v>
      </x:c>
      <x:c r="K264" s="21" t="n">
        <x:v>1</x:v>
      </x:c>
    </x:row>
    <x:row r="265" ht="35" customHeight="1">
      <x:c r="A265" s="3" t="str">
        <x:v>MAP.ACTUAL.VAT.SETTLE.DOM.REFUND.TAX_AUTHORITY.CORP.L02</x:v>
      </x:c>
      <x:c r="B265" s="3" t="str">
        <x:v>MAP.ACTUAL.VAT.SETTLE.DOM.REFUND.TAX_AUTHORITY.CORP</x:v>
      </x:c>
      <x:c r="C265" s="3" t="str">
        <x:v>GL.VAT.DOM_ASSET</x:v>
      </x:c>
      <x:c r="D265" s="3" t="str">
        <x:v>credit</x:v>
      </x:c>
      <x:c r="E265" s="3" t="str">
        <x:v>tax_assets</x:v>
      </x:c>
      <x:c r="F265" s="3" t="str">
        <x:v>CORP</x:v>
      </x:c>
      <x:c r="G265" s="3" t="str">
        <x:v>TAX_AUTHORITY</x:v>
      </x:c>
      <x:c r="H265" s="3" t="str">
        <x:v>not_applicable</x:v>
      </x:c>
      <x:c r="I265" s="3" t="str">
        <x:v>not_applicable</x:v>
      </x:c>
      <x:c r="J265" s="3" t="str">
        <x:v>not_applicable</x:v>
      </x:c>
      <x:c r="K265" s="21" t="n">
        <x:v>1</x:v>
      </x:c>
    </x:row>
    <x:row r="266" ht="35" customHeight="1">
      <x:c r="A266" s="3" t="str">
        <x:v>MAP.ACTUAL.VAT.SETTLE.DOM.REFUND.TAX_AUTHORITY.ENG.L01</x:v>
      </x:c>
      <x:c r="B266" s="3" t="str">
        <x:v>MAP.ACTUAL.VAT.SETTLE.DOM.REFUND.TAX_AUTHORITY.ENG</x:v>
      </x:c>
      <x:c r="C266" s="3" t="str">
        <x:v>GL.CASH</x:v>
      </x:c>
      <x:c r="D266" s="3" t="str">
        <x:v>debit</x:v>
      </x:c>
      <x:c r="E266" s="3" t="str">
        <x:v>cash</x:v>
      </x:c>
      <x:c r="F266" s="3" t="str">
        <x:v>ENG</x:v>
      </x:c>
      <x:c r="G266" s="3" t="str">
        <x:v>TAX_AUTHORITY</x:v>
      </x:c>
      <x:c r="H266" s="3" t="str">
        <x:v>not_applicable</x:v>
      </x:c>
      <x:c r="I266" s="3" t="str">
        <x:v>not_applicable</x:v>
      </x:c>
      <x:c r="J266" s="3" t="str">
        <x:v>not_applicable</x:v>
      </x:c>
      <x:c r="K266" s="21" t="n">
        <x:v>1</x:v>
      </x:c>
    </x:row>
    <x:row r="267" ht="35" customHeight="1">
      <x:c r="A267" s="3" t="str">
        <x:v>MAP.ACTUAL.VAT.SETTLE.DOM.REFUND.TAX_AUTHORITY.ENG.L02</x:v>
      </x:c>
      <x:c r="B267" s="3" t="str">
        <x:v>MAP.ACTUAL.VAT.SETTLE.DOM.REFUND.TAX_AUTHORITY.ENG</x:v>
      </x:c>
      <x:c r="C267" s="3" t="str">
        <x:v>GL.VAT.DOM_ASSET</x:v>
      </x:c>
      <x:c r="D267" s="3" t="str">
        <x:v>credit</x:v>
      </x:c>
      <x:c r="E267" s="3" t="str">
        <x:v>tax_assets</x:v>
      </x:c>
      <x:c r="F267" s="3" t="str">
        <x:v>ENG</x:v>
      </x:c>
      <x:c r="G267" s="3" t="str">
        <x:v>TAX_AUTHORITY</x:v>
      </x:c>
      <x:c r="H267" s="3" t="str">
        <x:v>not_applicable</x:v>
      </x:c>
      <x:c r="I267" s="3" t="str">
        <x:v>not_applicable</x:v>
      </x:c>
      <x:c r="J267" s="3" t="str">
        <x:v>not_applicable</x:v>
      </x:c>
      <x:c r="K267" s="21" t="n">
        <x:v>1</x:v>
      </x:c>
    </x:row>
    <x:row r="268" ht="35" customHeight="1">
      <x:c r="A268" s="3" t="str">
        <x:v>MAP.ACTUAL.VAT.SETTLE.DOM.REFUND.TAX_AUTHORITY.FIN.L01</x:v>
      </x:c>
      <x:c r="B268" s="3" t="str">
        <x:v>MAP.ACTUAL.VAT.SETTLE.DOM.REFUND.TAX_AUTHORITY.FIN</x:v>
      </x:c>
      <x:c r="C268" s="3" t="str">
        <x:v>GL.CASH</x:v>
      </x:c>
      <x:c r="D268" s="3" t="str">
        <x:v>debit</x:v>
      </x:c>
      <x:c r="E268" s="3" t="str">
        <x:v>cash</x:v>
      </x:c>
      <x:c r="F268" s="3" t="str">
        <x:v>FIN</x:v>
      </x:c>
      <x:c r="G268" s="3" t="str">
        <x:v>TAX_AUTHORITY</x:v>
      </x:c>
      <x:c r="H268" s="3" t="str">
        <x:v>not_applicable</x:v>
      </x:c>
      <x:c r="I268" s="3" t="str">
        <x:v>not_applicable</x:v>
      </x:c>
      <x:c r="J268" s="3" t="str">
        <x:v>not_applicable</x:v>
      </x:c>
      <x:c r="K268" s="21" t="n">
        <x:v>1</x:v>
      </x:c>
    </x:row>
    <x:row r="269" ht="35" customHeight="1">
      <x:c r="A269" s="3" t="str">
        <x:v>MAP.ACTUAL.VAT.SETTLE.DOM.REFUND.TAX_AUTHORITY.FIN.L02</x:v>
      </x:c>
      <x:c r="B269" s="3" t="str">
        <x:v>MAP.ACTUAL.VAT.SETTLE.DOM.REFUND.TAX_AUTHORITY.FIN</x:v>
      </x:c>
      <x:c r="C269" s="3" t="str">
        <x:v>GL.VAT.DOM_ASSET</x:v>
      </x:c>
      <x:c r="D269" s="3" t="str">
        <x:v>credit</x:v>
      </x:c>
      <x:c r="E269" s="3" t="str">
        <x:v>tax_assets</x:v>
      </x:c>
      <x:c r="F269" s="3" t="str">
        <x:v>FIN</x:v>
      </x:c>
      <x:c r="G269" s="3" t="str">
        <x:v>TAX_AUTHORITY</x:v>
      </x:c>
      <x:c r="H269" s="3" t="str">
        <x:v>not_applicable</x:v>
      </x:c>
      <x:c r="I269" s="3" t="str">
        <x:v>not_applicable</x:v>
      </x:c>
      <x:c r="J269" s="3" t="str">
        <x:v>not_applicable</x:v>
      </x:c>
      <x:c r="K269" s="21" t="n">
        <x:v>1</x:v>
      </x:c>
    </x:row>
    <x:row r="270" ht="35" customHeight="1">
      <x:c r="A270" s="3" t="str">
        <x:v>MAP.ACTUAL.VAT.SETTLE.DOM.REFUND.TAX_AUTHORITY.MGMT.L01</x:v>
      </x:c>
      <x:c r="B270" s="3" t="str">
        <x:v>MAP.ACTUAL.VAT.SETTLE.DOM.REFUND.TAX_AUTHORITY.MGMT</x:v>
      </x:c>
      <x:c r="C270" s="3" t="str">
        <x:v>GL.CASH</x:v>
      </x:c>
      <x:c r="D270" s="3" t="str">
        <x:v>debit</x:v>
      </x:c>
      <x:c r="E270" s="3" t="str">
        <x:v>cash</x:v>
      </x:c>
      <x:c r="F270" s="3" t="str">
        <x:v>MGMT</x:v>
      </x:c>
      <x:c r="G270" s="3" t="str">
        <x:v>TAX_AUTHORITY</x:v>
      </x:c>
      <x:c r="H270" s="3" t="str">
        <x:v>not_applicable</x:v>
      </x:c>
      <x:c r="I270" s="3" t="str">
        <x:v>not_applicable</x:v>
      </x:c>
      <x:c r="J270" s="3" t="str">
        <x:v>not_applicable</x:v>
      </x:c>
      <x:c r="K270" s="21" t="n">
        <x:v>1</x:v>
      </x:c>
    </x:row>
    <x:row r="271" ht="35" customHeight="1">
      <x:c r="A271" s="3" t="str">
        <x:v>MAP.ACTUAL.VAT.SETTLE.DOM.REFUND.TAX_AUTHORITY.MGMT.L02</x:v>
      </x:c>
      <x:c r="B271" s="3" t="str">
        <x:v>MAP.ACTUAL.VAT.SETTLE.DOM.REFUND.TAX_AUTHORITY.MGMT</x:v>
      </x:c>
      <x:c r="C271" s="3" t="str">
        <x:v>GL.VAT.DOM_ASSET</x:v>
      </x:c>
      <x:c r="D271" s="3" t="str">
        <x:v>credit</x:v>
      </x:c>
      <x:c r="E271" s="3" t="str">
        <x:v>tax_assets</x:v>
      </x:c>
      <x:c r="F271" s="3" t="str">
        <x:v>MGMT</x:v>
      </x:c>
      <x:c r="G271" s="3" t="str">
        <x:v>TAX_AUTHORITY</x:v>
      </x:c>
      <x:c r="H271" s="3" t="str">
        <x:v>not_applicable</x:v>
      </x:c>
      <x:c r="I271" s="3" t="str">
        <x:v>not_applicable</x:v>
      </x:c>
      <x:c r="J271" s="3" t="str">
        <x:v>not_applicable</x:v>
      </x:c>
      <x:c r="K271" s="21" t="n">
        <x:v>1</x:v>
      </x:c>
    </x:row>
    <x:row r="272" ht="35" customHeight="1">
      <x:c r="A272" s="3" t="str">
        <x:v>MAP.ACTUAL.VAT.SETTLE.DOM.REFUND.TAX_AUTHORITY.PROD.L01</x:v>
      </x:c>
      <x:c r="B272" s="3" t="str">
        <x:v>MAP.ACTUAL.VAT.SETTLE.DOM.REFUND.TAX_AUTHORITY.PROD</x:v>
      </x:c>
      <x:c r="C272" s="3" t="str">
        <x:v>GL.CASH</x:v>
      </x:c>
      <x:c r="D272" s="3" t="str">
        <x:v>debit</x:v>
      </x:c>
      <x:c r="E272" s="3" t="str">
        <x:v>cash</x:v>
      </x:c>
      <x:c r="F272" s="3" t="str">
        <x:v>PROD</x:v>
      </x:c>
      <x:c r="G272" s="3" t="str">
        <x:v>TAX_AUTHORITY</x:v>
      </x:c>
      <x:c r="H272" s="3" t="str">
        <x:v>not_applicable</x:v>
      </x:c>
      <x:c r="I272" s="3" t="str">
        <x:v>not_applicable</x:v>
      </x:c>
      <x:c r="J272" s="3" t="str">
        <x:v>not_applicable</x:v>
      </x:c>
      <x:c r="K272" s="21" t="n">
        <x:v>1</x:v>
      </x:c>
    </x:row>
    <x:row r="273" ht="35" customHeight="1">
      <x:c r="A273" s="3" t="str">
        <x:v>MAP.ACTUAL.VAT.SETTLE.DOM.REFUND.TAX_AUTHORITY.PROD.L02</x:v>
      </x:c>
      <x:c r="B273" s="3" t="str">
        <x:v>MAP.ACTUAL.VAT.SETTLE.DOM.REFUND.TAX_AUTHORITY.PROD</x:v>
      </x:c>
      <x:c r="C273" s="3" t="str">
        <x:v>GL.VAT.DOM_ASSET</x:v>
      </x:c>
      <x:c r="D273" s="3" t="str">
        <x:v>credit</x:v>
      </x:c>
      <x:c r="E273" s="3" t="str">
        <x:v>tax_assets</x:v>
      </x:c>
      <x:c r="F273" s="3" t="str">
        <x:v>PROD</x:v>
      </x:c>
      <x:c r="G273" s="3" t="str">
        <x:v>TAX_AUTHORITY</x:v>
      </x:c>
      <x:c r="H273" s="3" t="str">
        <x:v>not_applicable</x:v>
      </x:c>
      <x:c r="I273" s="3" t="str">
        <x:v>not_applicable</x:v>
      </x:c>
      <x:c r="J273" s="3" t="str">
        <x:v>not_applicable</x:v>
      </x:c>
      <x:c r="K273" s="21" t="n">
        <x:v>1</x:v>
      </x:c>
    </x:row>
  </x:sheetData>
  <x:mergeCells>
    <x:mergeCell ref="A7:F8"/>
  </x:mergeCells>
  <x:pageMargins left="0.7" right="0.7" top="0.75" bottom="0.75" header="0.3" footer="0.3"/>
  <x:tableParts count="1">
    <x:tablePart xmlns:r="http://schemas.openxmlformats.org/officeDocument/2006/relationships" r:id="R1d6a55b8521f41e0"/>
  </x:tableParts>
</x:worksheet>
</file>

<file path=xl/worksheets/sheet9.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31" hidden="0" customWidth="1"/>
    <x:col min="2" max="2" width="22" hidden="0" customWidth="1"/>
    <x:col min="3" max="3" width="20" hidden="0" customWidth="1"/>
    <x:col min="4" max="4" width="22" hidden="0" customWidth="1"/>
    <x:col min="5" max="5" width="22" hidden="0" customWidth="1"/>
    <x:col min="6" max="6" width="22" hidden="0" customWidth="1"/>
    <x:col min="7" max="7" width="22" hidden="0" customWidth="1"/>
    <x:col min="8" max="8" width="22" hidden="0" customWidth="1"/>
    <x:col min="9" max="9" width="27" hidden="0" customWidth="1"/>
    <x:col min="10" max="10" width="25" hidden="0" customWidth="1"/>
  </x:cols>
  <x:sheetData>
    <x:row r="1" ht="25" customHeight="1">
      <x:c r="A1" s="17" t="str">
        <x:v>Invoice VAT and cash adjustment</x:v>
      </x:c>
      <x:c r="B1" s="2"/>
      <x:c r="C1" s="2"/>
      <x:c r="D1" s="2"/>
      <x:c r="E1" s="2"/>
      <x:c r="F1" s="2"/>
      <x:c r="G1" s="2"/>
      <x:c r="H1" s="2"/>
      <x:c r="I1" s="2"/>
      <x:c r="J1" s="2"/>
    </x:row>
    <x:row r="2" ht="25" customHeight="1">
      <x:c r="A2" s="16" t="str">
        <x:v>Mirovest GmbH — fictional</x:v>
      </x:c>
      <x:c r="B2" s="2"/>
      <x:c r="C2" s="2"/>
      <x:c r="D2" s="2"/>
      <x:c r="E2" s="2"/>
      <x:c r="F2" s="2"/>
      <x:c r="G2" s="2"/>
      <x:c r="H2" s="2"/>
      <x:c r="I2" s="2"/>
      <x:c r="J2" s="2"/>
    </x:row>
    <x:row r="3" ht="25" customHeight="1">
      <x:c r="A3" s="3" t="str">
        <x:v>Selected case</x:v>
      </x:c>
      <x:c r="B3" s="10" t="str">
        <x:f>'Cover'!C29</x:f>
        <x:v>Base</x:v>
      </x:c>
      <x:c r="C3" s="2"/>
      <x:c r="D3" s="2"/>
      <x:c r="E3" s="2"/>
      <x:c r="F3" s="2"/>
      <x:c r="G3" s="2"/>
      <x:c r="H3" s="2"/>
      <x:c r="I3" s="2"/>
      <x:c r="J3" s="2"/>
    </x:row>
    <x:row r="4" ht="25" customHeight="1">
      <x:c r="A4" s="16" t="str">
        <x:v>EUR. Actual January–June 2027; source versions remain separate.</x:v>
      </x:c>
      <x:c r="B4" s="2"/>
      <x:c r="C4" s="2"/>
      <x:c r="D4" s="2"/>
      <x:c r="E4" s="2"/>
      <x:c r="F4" s="2"/>
      <x:c r="G4" s="2"/>
      <x:c r="H4" s="2"/>
      <x:c r="I4" s="2"/>
      <x:c r="J4" s="2"/>
    </x:row>
    <x:row r="5" ht="25" customHeight="1">
      <x:c r="A5" s="16" t="str">
        <x:v>Release CR02-2026-10-13-v1 · Release bundle / local user copy</x:v>
      </x:c>
      <x:c r="B5" s="2"/>
      <x:c r="C5" s="2"/>
      <x:c r="D5" s="2"/>
      <x:c r="E5" s="2"/>
      <x:c r="F5" s="2"/>
      <x:c r="G5" s="2"/>
      <x:c r="H5" s="2"/>
      <x:c r="I5" s="2"/>
      <x:c r="J5" s="2"/>
    </x:row>
    <x:row r="6" ht="25" customHeight="1">
      <x:c r="A6" s="2"/>
      <x:c r="B6" s="2"/>
      <x:c r="C6" s="2"/>
      <x:c r="D6" s="2"/>
      <x:c r="E6" s="2"/>
      <x:c r="F6" s="2"/>
      <x:c r="G6" s="2"/>
      <x:c r="H6" s="2"/>
      <x:c r="I6" s="2"/>
      <x:c r="J6" s="2"/>
    </x:row>
    <x:row r="7" ht="32" customHeight="1">
      <x:c r="A7" s="3" t="str">
        <x:v>Source: the actual invoice events, tied to the journal. VAT memo is already in expenses. Capitalised VAT is excluded.</x:v>
      </x:c>
      <x:c r="B7" s="2"/>
      <x:c r="C7" s="2"/>
      <x:c r="D7" s="2"/>
      <x:c r="E7" s="2"/>
      <x:c r="F7" s="2"/>
      <x:c r="G7" s="2"/>
      <x:c r="H7" s="2"/>
      <x:c r="I7" s="2"/>
      <x:c r="J7" s="2"/>
    </x:row>
    <x:row r="8" ht="25" customHeight="1">
      <x:c r="A8" s="2"/>
      <x:c r="B8" s="2"/>
      <x:c r="C8" s="2"/>
      <x:c r="D8" s="2"/>
      <x:c r="E8" s="2"/>
      <x:c r="F8" s="2"/>
      <x:c r="G8" s="2"/>
      <x:c r="H8" s="2"/>
      <x:c r="I8" s="2"/>
      <x:c r="J8" s="2"/>
    </x:row>
    <x:row r="9" ht="25" customHeight="1">
      <x:c r="A9" s="2"/>
      <x:c r="B9" s="2"/>
      <x:c r="C9" s="2"/>
      <x:c r="D9" s="2"/>
      <x:c r="E9" s="2"/>
      <x:c r="F9" s="2"/>
      <x:c r="G9" s="2"/>
      <x:c r="H9" s="2"/>
      <x:c r="I9" s="2"/>
      <x:c r="J9" s="2"/>
    </x:row>
    <x:row r="10" ht="38" customHeight="1">
      <x:c r="A10" s="15" t="str">
        <x:v>Document</x:v>
      </x:c>
      <x:c r="B10" s="15" t="str">
        <x:v>Month</x:v>
      </x:c>
      <x:c r="C10" s="15" t="str">
        <x:v>Tax code</x:v>
      </x:c>
      <x:c r="D10" s="15" t="str">
        <x:v>Net invoice</x:v>
      </x:c>
      <x:c r="E10" s="15" t="str">
        <x:v>Invoice VAT</x:v>
      </x:c>
      <x:c r="F10" s="15" t="str">
        <x:v>Self-assessed VAT</x:v>
      </x:c>
      <x:c r="G10" s="15" t="str">
        <x:v>Non-recoverable VAT</x:v>
      </x:c>
      <x:c r="H10" s="15" t="str">
        <x:v>Cost invoice</x:v>
      </x:c>
      <x:c r="I10" s="15" t="str">
        <x:v>Cash VAT adjustment</x:v>
      </x:c>
      <x:c r="J10" s="15" t="str">
        <x:v>Expense VAT memo</x:v>
      </x:c>
    </x:row>
    <x:row r="11" ht="25" customHeight="1">
      <x:c r="A11" s="3" t="str">
        <x:v>SW-M01-P01</x:v>
      </x:c>
      <x:c r="B11" s="21" t="n">
        <x:v>1</x:v>
      </x:c>
      <x:c r="C11" s="3" t="str">
        <x:v>RC_IN19</x:v>
      </x:c>
      <x:c r="D11" s="30" t="n">
        <x:v>450</x:v>
      </x:c>
      <x:c r="E11" s="30" t="n">
        <x:v>0</x:v>
      </x:c>
      <x:c r="F11" s="30" t="n">
        <x:v>85.5</x:v>
      </x:c>
      <x:c r="G11" s="30" t="n">
        <x:v>0</x:v>
      </x:c>
      <x:c r="H11" s="21" t="n">
        <x:v>1</x:v>
      </x:c>
      <x:c r="I11" s="19" t="n">
        <x:f>IF(H11=1,E11-G11,0)</x:f>
        <x:v>0</x:v>
      </x:c>
      <x:c r="J11" s="19" t="n">
        <x:f>IF(H11=1,G11,0)</x:f>
        <x:v>0</x:v>
      </x:c>
    </x:row>
    <x:row r="12" ht="25" customHeight="1">
      <x:c r="A12" s="3" t="str">
        <x:v>IT-P01</x:v>
      </x:c>
      <x:c r="B12" s="21" t="n">
        <x:v>1</x:v>
      </x:c>
      <x:c r="C12" s="3" t="str">
        <x:v>DE_IN19</x:v>
      </x:c>
      <x:c r="D12" s="30" t="n">
        <x:v>2500</x:v>
      </x:c>
      <x:c r="E12" s="30" t="n">
        <x:v>475</x:v>
      </x:c>
      <x:c r="F12" s="30" t="n">
        <x:v>0</x:v>
      </x:c>
      <x:c r="G12" s="30" t="n">
        <x:v>0</x:v>
      </x:c>
      <x:c r="H12" s="21" t="n">
        <x:v>0</x:v>
      </x:c>
      <x:c r="I12" s="19" t="n">
        <x:f>IF(H12=1,E12-G12,0)</x:f>
        <x:v>0</x:v>
      </x:c>
      <x:c r="J12" s="19" t="n">
        <x:f>IF(H12=1,G12,0)</x:f>
        <x:v>0</x:v>
      </x:c>
    </x:row>
    <x:row r="13" ht="25" customHeight="1">
      <x:c r="A13" s="3" t="str">
        <x:v>SW-M01-P02</x:v>
      </x:c>
      <x:c r="B13" s="21" t="n">
        <x:v>1</x:v>
      </x:c>
      <x:c r="C13" s="3" t="str">
        <x:v>RC_IN19</x:v>
      </x:c>
      <x:c r="D13" s="30" t="n">
        <x:v>450</x:v>
      </x:c>
      <x:c r="E13" s="30" t="n">
        <x:v>0</x:v>
      </x:c>
      <x:c r="F13" s="30" t="n">
        <x:v>85.5</x:v>
      </x:c>
      <x:c r="G13" s="30" t="n">
        <x:v>0</x:v>
      </x:c>
      <x:c r="H13" s="21" t="n">
        <x:v>1</x:v>
      </x:c>
      <x:c r="I13" s="19" t="n">
        <x:f>IF(H13=1,E13-G13,0)</x:f>
        <x:v>0</x:v>
      </x:c>
      <x:c r="J13" s="19" t="n">
        <x:f>IF(H13=1,G13,0)</x:f>
        <x:v>0</x:v>
      </x:c>
    </x:row>
    <x:row r="14" ht="25" customHeight="1">
      <x:c r="A14" s="3" t="str">
        <x:v>IT-P02</x:v>
      </x:c>
      <x:c r="B14" s="21" t="n">
        <x:v>1</x:v>
      </x:c>
      <x:c r="C14" s="3" t="str">
        <x:v>DE_IN19</x:v>
      </x:c>
      <x:c r="D14" s="30" t="n">
        <x:v>2500</x:v>
      </x:c>
      <x:c r="E14" s="30" t="n">
        <x:v>475</x:v>
      </x:c>
      <x:c r="F14" s="30" t="n">
        <x:v>0</x:v>
      </x:c>
      <x:c r="G14" s="30" t="n">
        <x:v>0</x:v>
      </x:c>
      <x:c r="H14" s="21" t="n">
        <x:v>0</x:v>
      </x:c>
      <x:c r="I14" s="19" t="n">
        <x:f>IF(H14=1,E14-G14,0)</x:f>
        <x:v>0</x:v>
      </x:c>
      <x:c r="J14" s="19" t="n">
        <x:f>IF(H14=1,G14,0)</x:f>
        <x:v>0</x:v>
      </x:c>
    </x:row>
    <x:row r="15" ht="25" customHeight="1">
      <x:c r="A15" s="3" t="str">
        <x:v>SW-M01-P03</x:v>
      </x:c>
      <x:c r="B15" s="21" t="n">
        <x:v>1</x:v>
      </x:c>
      <x:c r="C15" s="3" t="str">
        <x:v>RC_IN19</x:v>
      </x:c>
      <x:c r="D15" s="30" t="n">
        <x:v>450</x:v>
      </x:c>
      <x:c r="E15" s="30" t="n">
        <x:v>0</x:v>
      </x:c>
      <x:c r="F15" s="30" t="n">
        <x:v>85.5</x:v>
      </x:c>
      <x:c r="G15" s="30" t="n">
        <x:v>0</x:v>
      </x:c>
      <x:c r="H15" s="21" t="n">
        <x:v>1</x:v>
      </x:c>
      <x:c r="I15" s="19" t="n">
        <x:f>IF(H15=1,E15-G15,0)</x:f>
        <x:v>0</x:v>
      </x:c>
      <x:c r="J15" s="19" t="n">
        <x:f>IF(H15=1,G15,0)</x:f>
        <x:v>0</x:v>
      </x:c>
    </x:row>
    <x:row r="16" ht="25" customHeight="1">
      <x:c r="A16" s="3" t="str">
        <x:v>IT-P03</x:v>
      </x:c>
      <x:c r="B16" s="21" t="n">
        <x:v>1</x:v>
      </x:c>
      <x:c r="C16" s="3" t="str">
        <x:v>DE_IN19</x:v>
      </x:c>
      <x:c r="D16" s="30" t="n">
        <x:v>2500</x:v>
      </x:c>
      <x:c r="E16" s="30" t="n">
        <x:v>475</x:v>
      </x:c>
      <x:c r="F16" s="30" t="n">
        <x:v>0</x:v>
      </x:c>
      <x:c r="G16" s="30" t="n">
        <x:v>0</x:v>
      </x:c>
      <x:c r="H16" s="21" t="n">
        <x:v>0</x:v>
      </x:c>
      <x:c r="I16" s="19" t="n">
        <x:f>IF(H16=1,E16-G16,0)</x:f>
        <x:v>0</x:v>
      </x:c>
      <x:c r="J16" s="19" t="n">
        <x:f>IF(H16=1,G16,0)</x:f>
        <x:v>0</x:v>
      </x:c>
    </x:row>
    <x:row r="17" ht="25" customHeight="1">
      <x:c r="A17" s="3" t="str">
        <x:v>HIRE-P03</x:v>
      </x:c>
      <x:c r="B17" s="21" t="n">
        <x:v>1</x:v>
      </x:c>
      <x:c r="C17" s="3" t="str">
        <x:v>DE_IN19</x:v>
      </x:c>
      <x:c r="D17" s="30" t="n">
        <x:v>500</x:v>
      </x:c>
      <x:c r="E17" s="30" t="n">
        <x:v>95</x:v>
      </x:c>
      <x:c r="F17" s="30" t="n">
        <x:v>0</x:v>
      </x:c>
      <x:c r="G17" s="30" t="n">
        <x:v>0</x:v>
      </x:c>
      <x:c r="H17" s="21" t="n">
        <x:v>1</x:v>
      </x:c>
      <x:c r="I17" s="19" t="n">
        <x:f>IF(H17=1,E17-G17,0)</x:f>
        <x:v>95</x:v>
      </x:c>
      <x:c r="J17" s="19" t="n">
        <x:f>IF(H17=1,G17,0)</x:f>
        <x:v>0</x:v>
      </x:c>
    </x:row>
    <x:row r="18" ht="25" customHeight="1">
      <x:c r="A18" s="3" t="str">
        <x:v>DESK-M01</x:v>
      </x:c>
      <x:c r="B18" s="21" t="n">
        <x:v>1</x:v>
      </x:c>
      <x:c r="C18" s="3" t="str">
        <x:v>DE_IN19</x:v>
      </x:c>
      <x:c r="D18" s="30" t="n">
        <x:v>897</x:v>
      </x:c>
      <x:c r="E18" s="30" t="n">
        <x:v>170.43</x:v>
      </x:c>
      <x:c r="F18" s="30" t="n">
        <x:v>0</x:v>
      </x:c>
      <x:c r="G18" s="30" t="n">
        <x:v>0</x:v>
      </x:c>
      <x:c r="H18" s="21" t="n">
        <x:v>1</x:v>
      </x:c>
      <x:c r="I18" s="19" t="n">
        <x:f>IF(H18=1,E18-G18,0)</x:f>
        <x:v>170.43</x:v>
      </x:c>
      <x:c r="J18" s="19" t="n">
        <x:f>IF(H18=1,G18,0)</x:f>
        <x:v>0</x:v>
      </x:c>
    </x:row>
    <x:row r="19" ht="25" customHeight="1">
      <x:c r="A19" s="3" t="str">
        <x:v>BOOK-M01</x:v>
      </x:c>
      <x:c r="B19" s="21" t="n">
        <x:v>1</x:v>
      </x:c>
      <x:c r="C19" s="3" t="str">
        <x:v>DE_IN19</x:v>
      </x:c>
      <x:c r="D19" s="30" t="n">
        <x:v>500</x:v>
      </x:c>
      <x:c r="E19" s="30" t="n">
        <x:v>95</x:v>
      </x:c>
      <x:c r="F19" s="30" t="n">
        <x:v>0</x:v>
      </x:c>
      <x:c r="G19" s="30" t="n">
        <x:v>0</x:v>
      </x:c>
      <x:c r="H19" s="21" t="n">
        <x:v>1</x:v>
      </x:c>
      <x:c r="I19" s="19" t="n">
        <x:f>IF(H19=1,E19-G19,0)</x:f>
        <x:v>95</x:v>
      </x:c>
      <x:c r="J19" s="19" t="n">
        <x:f>IF(H19=1,G19,0)</x:f>
        <x:v>0</x:v>
      </x:c>
    </x:row>
    <x:row r="20" ht="25" customHeight="1">
      <x:c r="A20" s="3" t="str">
        <x:v>PAYADMIN-M01</x:v>
      </x:c>
      <x:c r="B20" s="21" t="n">
        <x:v>1</x:v>
      </x:c>
      <x:c r="C20" s="3" t="str">
        <x:v>DE_IN19</x:v>
      </x:c>
      <x:c r="D20" s="30" t="n">
        <x:v>75</x:v>
      </x:c>
      <x:c r="E20" s="30" t="n">
        <x:v>14.25</x:v>
      </x:c>
      <x:c r="F20" s="30" t="n">
        <x:v>0</x:v>
      </x:c>
      <x:c r="G20" s="30" t="n">
        <x:v>0</x:v>
      </x:c>
      <x:c r="H20" s="21" t="n">
        <x:v>1</x:v>
      </x:c>
      <x:c r="I20" s="19" t="n">
        <x:f>IF(H20=1,E20-G20,0)</x:f>
        <x:v>14.25</x:v>
      </x:c>
      <x:c r="J20" s="19" t="n">
        <x:f>IF(H20=1,G20,0)</x:f>
        <x:v>0</x:v>
      </x:c>
    </x:row>
    <x:row r="21" ht="25" customHeight="1">
      <x:c r="A21" s="3" t="str">
        <x:v>CHAMBER-M01</x:v>
      </x:c>
      <x:c r="B21" s="21" t="n">
        <x:v>1</x:v>
      </x:c>
      <x:c r="C21" s="3" t="str">
        <x:v>NONE</x:v>
      </x:c>
      <x:c r="D21" s="30" t="n">
        <x:v>9.17</x:v>
      </x:c>
      <x:c r="E21" s="30" t="n">
        <x:v>0</x:v>
      </x:c>
      <x:c r="F21" s="30" t="n">
        <x:v>0</x:v>
      </x:c>
      <x:c r="G21" s="30" t="n">
        <x:v>0</x:v>
      </x:c>
      <x:c r="H21" s="21" t="n">
        <x:v>1</x:v>
      </x:c>
      <x:c r="I21" s="19" t="n">
        <x:f>IF(H21=1,E21-G21,0)</x:f>
        <x:v>0</x:v>
      </x:c>
      <x:c r="J21" s="19" t="n">
        <x:f>IF(H21=1,G21,0)</x:f>
        <x:v>0</x:v>
      </x:c>
    </x:row>
    <x:row r="22" ht="25" customHeight="1">
      <x:c r="A22" s="3" t="str">
        <x:v>INSURANCE-M01</x:v>
      </x:c>
      <x:c r="B22" s="21" t="n">
        <x:v>1</x:v>
      </x:c>
      <x:c r="C22" s="3" t="str">
        <x:v>NONE</x:v>
      </x:c>
      <x:c r="D22" s="30" t="n">
        <x:v>1250</x:v>
      </x:c>
      <x:c r="E22" s="30" t="n">
        <x:v>0</x:v>
      </x:c>
      <x:c r="F22" s="30" t="n">
        <x:v>0</x:v>
      </x:c>
      <x:c r="G22" s="30" t="n">
        <x:v>0</x:v>
      </x:c>
      <x:c r="H22" s="21" t="n">
        <x:v>1</x:v>
      </x:c>
      <x:c r="I22" s="19" t="n">
        <x:f>IF(H22=1,E22-G22,0)</x:f>
        <x:v>0</x:v>
      </x:c>
      <x:c r="J22" s="19" t="n">
        <x:f>IF(H22=1,G22,0)</x:f>
        <x:v>0</x:v>
      </x:c>
    </x:row>
    <x:row r="23" ht="25" customHeight="1">
      <x:c r="A23" s="3" t="str">
        <x:v>OFFICE-M01</x:v>
      </x:c>
      <x:c r="B23" s="21" t="n">
        <x:v>1</x:v>
      </x:c>
      <x:c r="C23" s="3" t="str">
        <x:v>DE_IN19</x:v>
      </x:c>
      <x:c r="D23" s="30" t="n">
        <x:v>4237.74</x:v>
      </x:c>
      <x:c r="E23" s="30" t="n">
        <x:v>805.17</x:v>
      </x:c>
      <x:c r="F23" s="30" t="n">
        <x:v>0</x:v>
      </x:c>
      <x:c r="G23" s="30" t="n">
        <x:v>0</x:v>
      </x:c>
      <x:c r="H23" s="21" t="n">
        <x:v>1</x:v>
      </x:c>
      <x:c r="I23" s="19" t="n">
        <x:f>IF(H23=1,E23-G23,0)</x:f>
        <x:v>805.17</x:v>
      </x:c>
      <x:c r="J23" s="19" t="n">
        <x:f>IF(H23=1,G23,0)</x:f>
        <x:v>0</x:v>
      </x:c>
    </x:row>
    <x:row r="24" ht="25" customHeight="1">
      <x:c r="A24" s="3" t="str">
        <x:v>LEGAL-M01</x:v>
      </x:c>
      <x:c r="B24" s="21" t="n">
        <x:v>1</x:v>
      </x:c>
      <x:c r="C24" s="3" t="str">
        <x:v>DE_IN19</x:v>
      </x:c>
      <x:c r="D24" s="30" t="n">
        <x:v>10000</x:v>
      </x:c>
      <x:c r="E24" s="30" t="n">
        <x:v>1900</x:v>
      </x:c>
      <x:c r="F24" s="30" t="n">
        <x:v>0</x:v>
      </x:c>
      <x:c r="G24" s="30" t="n">
        <x:v>0</x:v>
      </x:c>
      <x:c r="H24" s="21" t="n">
        <x:v>1</x:v>
      </x:c>
      <x:c r="I24" s="19" t="n">
        <x:f>IF(H24=1,E24-G24,0)</x:f>
        <x:v>1900</x:v>
      </x:c>
      <x:c r="J24" s="19" t="n">
        <x:f>IF(H24=1,G24,0)</x:f>
        <x:v>0</x:v>
      </x:c>
    </x:row>
    <x:row r="25" ht="25" customHeight="1">
      <x:c r="A25" s="3" t="str">
        <x:v>FOUNDING-REGISTER</x:v>
      </x:c>
      <x:c r="B25" s="21" t="n">
        <x:v>1</x:v>
      </x:c>
      <x:c r="C25" s="3" t="str">
        <x:v>NONE</x:v>
      </x:c>
      <x:c r="D25" s="30" t="n">
        <x:v>225</x:v>
      </x:c>
      <x:c r="E25" s="30" t="n">
        <x:v>0</x:v>
      </x:c>
      <x:c r="F25" s="30" t="n">
        <x:v>0</x:v>
      </x:c>
      <x:c r="G25" s="30" t="n">
        <x:v>0</x:v>
      </x:c>
      <x:c r="H25" s="21" t="n">
        <x:v>1</x:v>
      </x:c>
      <x:c r="I25" s="19" t="n">
        <x:f>IF(H25=1,E25-G25,0)</x:f>
        <x:v>0</x:v>
      </x:c>
      <x:c r="J25" s="19" t="n">
        <x:f>IF(H25=1,G25,0)</x:f>
        <x:v>0</x:v>
      </x:c>
    </x:row>
    <x:row r="26" ht="25" customHeight="1">
      <x:c r="A26" s="3" t="str">
        <x:v>FOUNDING-NOTARY</x:v>
      </x:c>
      <x:c r="B26" s="21" t="n">
        <x:v>1</x:v>
      </x:c>
      <x:c r="C26" s="3" t="str">
        <x:v>DE_IN19</x:v>
      </x:c>
      <x:c r="D26" s="30" t="n">
        <x:v>819.33</x:v>
      </x:c>
      <x:c r="E26" s="30" t="n">
        <x:v>155.67</x:v>
      </x:c>
      <x:c r="F26" s="30" t="n">
        <x:v>0</x:v>
      </x:c>
      <x:c r="G26" s="30" t="n">
        <x:v>0</x:v>
      </x:c>
      <x:c r="H26" s="21" t="n">
        <x:v>1</x:v>
      </x:c>
      <x:c r="I26" s="19" t="n">
        <x:f>IF(H26=1,E26-G26,0)</x:f>
        <x:v>155.67</x:v>
      </x:c>
      <x:c r="J26" s="19" t="n">
        <x:f>IF(H26=1,G26,0)</x:f>
        <x:v>0</x:v>
      </x:c>
    </x:row>
    <x:row r="27" ht="25" customHeight="1">
      <x:c r="A27" s="3" t="str">
        <x:v>SW-M02-P01</x:v>
      </x:c>
      <x:c r="B27" s="21" t="n">
        <x:v>2</x:v>
      </x:c>
      <x:c r="C27" s="3" t="str">
        <x:v>RC_IN19</x:v>
      </x:c>
      <x:c r="D27" s="30" t="n">
        <x:v>450</x:v>
      </x:c>
      <x:c r="E27" s="30" t="n">
        <x:v>0</x:v>
      </x:c>
      <x:c r="F27" s="30" t="n">
        <x:v>85.5</x:v>
      </x:c>
      <x:c r="G27" s="30" t="n">
        <x:v>0</x:v>
      </x:c>
      <x:c r="H27" s="21" t="n">
        <x:v>1</x:v>
      </x:c>
      <x:c r="I27" s="19" t="n">
        <x:f>IF(H27=1,E27-G27,0)</x:f>
        <x:v>0</x:v>
      </x:c>
      <x:c r="J27" s="19" t="n">
        <x:f>IF(H27=1,G27,0)</x:f>
        <x:v>0</x:v>
      </x:c>
    </x:row>
    <x:row r="28" ht="25" customHeight="1">
      <x:c r="A28" s="3" t="str">
        <x:v>SW-M02-P02</x:v>
      </x:c>
      <x:c r="B28" s="21" t="n">
        <x:v>2</x:v>
      </x:c>
      <x:c r="C28" s="3" t="str">
        <x:v>RC_IN19</x:v>
      </x:c>
      <x:c r="D28" s="30" t="n">
        <x:v>450</x:v>
      </x:c>
      <x:c r="E28" s="30" t="n">
        <x:v>0</x:v>
      </x:c>
      <x:c r="F28" s="30" t="n">
        <x:v>85.5</x:v>
      </x:c>
      <x:c r="G28" s="30" t="n">
        <x:v>0</x:v>
      </x:c>
      <x:c r="H28" s="21" t="n">
        <x:v>1</x:v>
      </x:c>
      <x:c r="I28" s="19" t="n">
        <x:f>IF(H28=1,E28-G28,0)</x:f>
        <x:v>0</x:v>
      </x:c>
      <x:c r="J28" s="19" t="n">
        <x:f>IF(H28=1,G28,0)</x:f>
        <x:v>0</x:v>
      </x:c>
    </x:row>
    <x:row r="29" ht="25" customHeight="1">
      <x:c r="A29" s="3" t="str">
        <x:v>SW-M02-P03</x:v>
      </x:c>
      <x:c r="B29" s="21" t="n">
        <x:v>2</x:v>
      </x:c>
      <x:c r="C29" s="3" t="str">
        <x:v>RC_IN19</x:v>
      </x:c>
      <x:c r="D29" s="30" t="n">
        <x:v>450</x:v>
      </x:c>
      <x:c r="E29" s="30" t="n">
        <x:v>0</x:v>
      </x:c>
      <x:c r="F29" s="30" t="n">
        <x:v>85.5</x:v>
      </x:c>
      <x:c r="G29" s="30" t="n">
        <x:v>0</x:v>
      </x:c>
      <x:c r="H29" s="21" t="n">
        <x:v>1</x:v>
      </x:c>
      <x:c r="I29" s="19" t="n">
        <x:f>IF(H29=1,E29-G29,0)</x:f>
        <x:v>0</x:v>
      </x:c>
      <x:c r="J29" s="19" t="n">
        <x:f>IF(H29=1,G29,0)</x:f>
        <x:v>0</x:v>
      </x:c>
    </x:row>
    <x:row r="30" ht="25" customHeight="1">
      <x:c r="A30" s="3" t="str">
        <x:v>DESK-M02</x:v>
      </x:c>
      <x:c r="B30" s="21" t="n">
        <x:v>2</x:v>
      </x:c>
      <x:c r="C30" s="3" t="str">
        <x:v>DE_IN19</x:v>
      </x:c>
      <x:c r="D30" s="30" t="n">
        <x:v>897</x:v>
      </x:c>
      <x:c r="E30" s="30" t="n">
        <x:v>170.43</x:v>
      </x:c>
      <x:c r="F30" s="30" t="n">
        <x:v>0</x:v>
      </x:c>
      <x:c r="G30" s="30" t="n">
        <x:v>0</x:v>
      </x:c>
      <x:c r="H30" s="21" t="n">
        <x:v>1</x:v>
      </x:c>
      <x:c r="I30" s="19" t="n">
        <x:f>IF(H30=1,E30-G30,0)</x:f>
        <x:v>170.43</x:v>
      </x:c>
      <x:c r="J30" s="19" t="n">
        <x:f>IF(H30=1,G30,0)</x:f>
        <x:v>0</x:v>
      </x:c>
    </x:row>
    <x:row r="31" ht="25" customHeight="1">
      <x:c r="A31" s="3" t="str">
        <x:v>BOOK-M02</x:v>
      </x:c>
      <x:c r="B31" s="21" t="n">
        <x:v>2</x:v>
      </x:c>
      <x:c r="C31" s="3" t="str">
        <x:v>DE_IN19</x:v>
      </x:c>
      <x:c r="D31" s="30" t="n">
        <x:v>500</x:v>
      </x:c>
      <x:c r="E31" s="30" t="n">
        <x:v>95</x:v>
      </x:c>
      <x:c r="F31" s="30" t="n">
        <x:v>0</x:v>
      </x:c>
      <x:c r="G31" s="30" t="n">
        <x:v>0</x:v>
      </x:c>
      <x:c r="H31" s="21" t="n">
        <x:v>1</x:v>
      </x:c>
      <x:c r="I31" s="19" t="n">
        <x:f>IF(H31=1,E31-G31,0)</x:f>
        <x:v>95</x:v>
      </x:c>
      <x:c r="J31" s="19" t="n">
        <x:f>IF(H31=1,G31,0)</x:f>
        <x:v>0</x:v>
      </x:c>
    </x:row>
    <x:row r="32" ht="25" customHeight="1">
      <x:c r="A32" s="3" t="str">
        <x:v>PAYADMIN-M02</x:v>
      </x:c>
      <x:c r="B32" s="21" t="n">
        <x:v>2</x:v>
      </x:c>
      <x:c r="C32" s="3" t="str">
        <x:v>DE_IN19</x:v>
      </x:c>
      <x:c r="D32" s="30" t="n">
        <x:v>75</x:v>
      </x:c>
      <x:c r="E32" s="30" t="n">
        <x:v>14.25</x:v>
      </x:c>
      <x:c r="F32" s="30" t="n">
        <x:v>0</x:v>
      </x:c>
      <x:c r="G32" s="30" t="n">
        <x:v>0</x:v>
      </x:c>
      <x:c r="H32" s="21" t="n">
        <x:v>1</x:v>
      </x:c>
      <x:c r="I32" s="19" t="n">
        <x:f>IF(H32=1,E32-G32,0)</x:f>
        <x:v>14.25</x:v>
      </x:c>
      <x:c r="J32" s="19" t="n">
        <x:f>IF(H32=1,G32,0)</x:f>
        <x:v>0</x:v>
      </x:c>
    </x:row>
    <x:row r="33" ht="25" customHeight="1">
      <x:c r="A33" s="3" t="str">
        <x:v>CHAMBER-M02</x:v>
      </x:c>
      <x:c r="B33" s="21" t="n">
        <x:v>2</x:v>
      </x:c>
      <x:c r="C33" s="3" t="str">
        <x:v>NONE</x:v>
      </x:c>
      <x:c r="D33" s="30" t="n">
        <x:v>9.17</x:v>
      </x:c>
      <x:c r="E33" s="30" t="n">
        <x:v>0</x:v>
      </x:c>
      <x:c r="F33" s="30" t="n">
        <x:v>0</x:v>
      </x:c>
      <x:c r="G33" s="30" t="n">
        <x:v>0</x:v>
      </x:c>
      <x:c r="H33" s="21" t="n">
        <x:v>1</x:v>
      </x:c>
      <x:c r="I33" s="19" t="n">
        <x:f>IF(H33=1,E33-G33,0)</x:f>
        <x:v>0</x:v>
      </x:c>
      <x:c r="J33" s="19" t="n">
        <x:f>IF(H33=1,G33,0)</x:f>
        <x:v>0</x:v>
      </x:c>
    </x:row>
    <x:row r="34" ht="25" customHeight="1">
      <x:c r="A34" s="3" t="str">
        <x:v>INSURANCE-M02</x:v>
      </x:c>
      <x:c r="B34" s="21" t="n">
        <x:v>2</x:v>
      </x:c>
      <x:c r="C34" s="3" t="str">
        <x:v>NONE</x:v>
      </x:c>
      <x:c r="D34" s="30" t="n">
        <x:v>1250</x:v>
      </x:c>
      <x:c r="E34" s="30" t="n">
        <x:v>0</x:v>
      </x:c>
      <x:c r="F34" s="30" t="n">
        <x:v>0</x:v>
      </x:c>
      <x:c r="G34" s="30" t="n">
        <x:v>0</x:v>
      </x:c>
      <x:c r="H34" s="21" t="n">
        <x:v>1</x:v>
      </x:c>
      <x:c r="I34" s="19" t="n">
        <x:f>IF(H34=1,E34-G34,0)</x:f>
        <x:v>0</x:v>
      </x:c>
      <x:c r="J34" s="19" t="n">
        <x:f>IF(H34=1,G34,0)</x:f>
        <x:v>0</x:v>
      </x:c>
    </x:row>
    <x:row r="35" ht="25" customHeight="1">
      <x:c r="A35" s="3" t="str">
        <x:v>OFFICE-M02</x:v>
      </x:c>
      <x:c r="B35" s="21" t="n">
        <x:v>2</x:v>
      </x:c>
      <x:c r="C35" s="3" t="str">
        <x:v>DE_IN19</x:v>
      </x:c>
      <x:c r="D35" s="30" t="n">
        <x:v>4009.13</x:v>
      </x:c>
      <x:c r="E35" s="30" t="n">
        <x:v>761.73</x:v>
      </x:c>
      <x:c r="F35" s="30" t="n">
        <x:v>0</x:v>
      </x:c>
      <x:c r="G35" s="30" t="n">
        <x:v>0</x:v>
      </x:c>
      <x:c r="H35" s="21" t="n">
        <x:v>1</x:v>
      </x:c>
      <x:c r="I35" s="19" t="n">
        <x:f>IF(H35=1,E35-G35,0)</x:f>
        <x:v>761.73</x:v>
      </x:c>
      <x:c r="J35" s="19" t="n">
        <x:f>IF(H35=1,G35,0)</x:f>
        <x:v>0</x:v>
      </x:c>
    </x:row>
    <x:row r="36" ht="25" customHeight="1">
      <x:c r="A36" s="3" t="str">
        <x:v>LEGAL-M02</x:v>
      </x:c>
      <x:c r="B36" s="21" t="n">
        <x:v>2</x:v>
      </x:c>
      <x:c r="C36" s="3" t="str">
        <x:v>DE_IN19</x:v>
      </x:c>
      <x:c r="D36" s="30" t="n">
        <x:v>10000</x:v>
      </x:c>
      <x:c r="E36" s="30" t="n">
        <x:v>1900</x:v>
      </x:c>
      <x:c r="F36" s="30" t="n">
        <x:v>0</x:v>
      </x:c>
      <x:c r="G36" s="30" t="n">
        <x:v>0</x:v>
      </x:c>
      <x:c r="H36" s="21" t="n">
        <x:v>1</x:v>
      </x:c>
      <x:c r="I36" s="19" t="n">
        <x:f>IF(H36=1,E36-G36,0)</x:f>
        <x:v>1900</x:v>
      </x:c>
      <x:c r="J36" s="19" t="n">
        <x:f>IF(H36=1,G36,0)</x:f>
        <x:v>0</x:v>
      </x:c>
    </x:row>
    <x:row r="37" ht="25" customHeight="1">
      <x:c r="A37" s="3" t="str">
        <x:v>SW-M03-P01</x:v>
      </x:c>
      <x:c r="B37" s="21" t="n">
        <x:v>3</x:v>
      </x:c>
      <x:c r="C37" s="3" t="str">
        <x:v>RC_IN19</x:v>
      </x:c>
      <x:c r="D37" s="30" t="n">
        <x:v>450</x:v>
      </x:c>
      <x:c r="E37" s="30" t="n">
        <x:v>0</x:v>
      </x:c>
      <x:c r="F37" s="30" t="n">
        <x:v>85.5</x:v>
      </x:c>
      <x:c r="G37" s="30" t="n">
        <x:v>0</x:v>
      </x:c>
      <x:c r="H37" s="21" t="n">
        <x:v>1</x:v>
      </x:c>
      <x:c r="I37" s="19" t="n">
        <x:f>IF(H37=1,E37-G37,0)</x:f>
        <x:v>0</x:v>
      </x:c>
      <x:c r="J37" s="19" t="n">
        <x:f>IF(H37=1,G37,0)</x:f>
        <x:v>0</x:v>
      </x:c>
    </x:row>
    <x:row r="38" ht="25" customHeight="1">
      <x:c r="A38" s="3" t="str">
        <x:v>SW-M03-P02</x:v>
      </x:c>
      <x:c r="B38" s="21" t="n">
        <x:v>3</x:v>
      </x:c>
      <x:c r="C38" s="3" t="str">
        <x:v>RC_IN19</x:v>
      </x:c>
      <x:c r="D38" s="30" t="n">
        <x:v>450</x:v>
      </x:c>
      <x:c r="E38" s="30" t="n">
        <x:v>0</x:v>
      </x:c>
      <x:c r="F38" s="30" t="n">
        <x:v>85.5</x:v>
      </x:c>
      <x:c r="G38" s="30" t="n">
        <x:v>0</x:v>
      </x:c>
      <x:c r="H38" s="21" t="n">
        <x:v>1</x:v>
      </x:c>
      <x:c r="I38" s="19" t="n">
        <x:f>IF(H38=1,E38-G38,0)</x:f>
        <x:v>0</x:v>
      </x:c>
      <x:c r="J38" s="19" t="n">
        <x:f>IF(H38=1,G38,0)</x:f>
        <x:v>0</x:v>
      </x:c>
    </x:row>
    <x:row r="39" ht="25" customHeight="1">
      <x:c r="A39" s="3" t="str">
        <x:v>SW-M03-P03</x:v>
      </x:c>
      <x:c r="B39" s="21" t="n">
        <x:v>3</x:v>
      </x:c>
      <x:c r="C39" s="3" t="str">
        <x:v>RC_IN19</x:v>
      </x:c>
      <x:c r="D39" s="30" t="n">
        <x:v>450</x:v>
      </x:c>
      <x:c r="E39" s="30" t="n">
        <x:v>0</x:v>
      </x:c>
      <x:c r="F39" s="30" t="n">
        <x:v>85.5</x:v>
      </x:c>
      <x:c r="G39" s="30" t="n">
        <x:v>0</x:v>
      </x:c>
      <x:c r="H39" s="21" t="n">
        <x:v>1</x:v>
      </x:c>
      <x:c r="I39" s="19" t="n">
        <x:f>IF(H39=1,E39-G39,0)</x:f>
        <x:v>0</x:v>
      </x:c>
      <x:c r="J39" s="19" t="n">
        <x:f>IF(H39=1,G39,0)</x:f>
        <x:v>0</x:v>
      </x:c>
    </x:row>
    <x:row r="40" ht="25" customHeight="1">
      <x:c r="A40" s="3" t="str">
        <x:v>SW-M03-P04</x:v>
      </x:c>
      <x:c r="B40" s="21" t="n">
        <x:v>3</x:v>
      </x:c>
      <x:c r="C40" s="3" t="str">
        <x:v>RC_IN19</x:v>
      </x:c>
      <x:c r="D40" s="30" t="n">
        <x:v>450</x:v>
      </x:c>
      <x:c r="E40" s="30" t="n">
        <x:v>0</x:v>
      </x:c>
      <x:c r="F40" s="30" t="n">
        <x:v>85.5</x:v>
      </x:c>
      <x:c r="G40" s="30" t="n">
        <x:v>0</x:v>
      </x:c>
      <x:c r="H40" s="21" t="n">
        <x:v>1</x:v>
      </x:c>
      <x:c r="I40" s="19" t="n">
        <x:f>IF(H40=1,E40-G40,0)</x:f>
        <x:v>0</x:v>
      </x:c>
      <x:c r="J40" s="19" t="n">
        <x:f>IF(H40=1,G40,0)</x:f>
        <x:v>0</x:v>
      </x:c>
    </x:row>
    <x:row r="41" ht="25" customHeight="1">
      <x:c r="A41" s="3" t="str">
        <x:v>IT-P04</x:v>
      </x:c>
      <x:c r="B41" s="21" t="n">
        <x:v>3</x:v>
      </x:c>
      <x:c r="C41" s="3" t="str">
        <x:v>DE_IN19</x:v>
      </x:c>
      <x:c r="D41" s="30" t="n">
        <x:v>2500</x:v>
      </x:c>
      <x:c r="E41" s="30" t="n">
        <x:v>475</x:v>
      </x:c>
      <x:c r="F41" s="30" t="n">
        <x:v>0</x:v>
      </x:c>
      <x:c r="G41" s="30" t="n">
        <x:v>0</x:v>
      </x:c>
      <x:c r="H41" s="21" t="n">
        <x:v>0</x:v>
      </x:c>
      <x:c r="I41" s="19" t="n">
        <x:f>IF(H41=1,E41-G41,0)</x:f>
        <x:v>0</x:v>
      </x:c>
      <x:c r="J41" s="19" t="n">
        <x:f>IF(H41=1,G41,0)</x:f>
        <x:v>0</x:v>
      </x:c>
    </x:row>
    <x:row r="42" ht="25" customHeight="1">
      <x:c r="A42" s="3" t="str">
        <x:v>HIRE-P04</x:v>
      </x:c>
      <x:c r="B42" s="21" t="n">
        <x:v>3</x:v>
      </x:c>
      <x:c r="C42" s="3" t="str">
        <x:v>DE_IN19</x:v>
      </x:c>
      <x:c r="D42" s="30" t="n">
        <x:v>23287.5</x:v>
      </x:c>
      <x:c r="E42" s="30" t="n">
        <x:v>4424.63</x:v>
      </x:c>
      <x:c r="F42" s="30" t="n">
        <x:v>0</x:v>
      </x:c>
      <x:c r="G42" s="30" t="n">
        <x:v>0</x:v>
      </x:c>
      <x:c r="H42" s="21" t="n">
        <x:v>1</x:v>
      </x:c>
      <x:c r="I42" s="19" t="n">
        <x:f>IF(H42=1,E42-G42,0)</x:f>
        <x:v>4424.63</x:v>
      </x:c>
      <x:c r="J42" s="19" t="n">
        <x:f>IF(H42=1,G42,0)</x:f>
        <x:v>0</x:v>
      </x:c>
    </x:row>
    <x:row r="43" ht="25" customHeight="1">
      <x:c r="A43" s="3" t="str">
        <x:v>SW-M03-P05</x:v>
      </x:c>
      <x:c r="B43" s="21" t="n">
        <x:v>3</x:v>
      </x:c>
      <x:c r="C43" s="3" t="str">
        <x:v>RC_IN19</x:v>
      </x:c>
      <x:c r="D43" s="30" t="n">
        <x:v>450</x:v>
      </x:c>
      <x:c r="E43" s="30" t="n">
        <x:v>0</x:v>
      </x:c>
      <x:c r="F43" s="30" t="n">
        <x:v>85.5</x:v>
      </x:c>
      <x:c r="G43" s="30" t="n">
        <x:v>0</x:v>
      </x:c>
      <x:c r="H43" s="21" t="n">
        <x:v>1</x:v>
      </x:c>
      <x:c r="I43" s="19" t="n">
        <x:f>IF(H43=1,E43-G43,0)</x:f>
        <x:v>0</x:v>
      </x:c>
      <x:c r="J43" s="19" t="n">
        <x:f>IF(H43=1,G43,0)</x:f>
        <x:v>0</x:v>
      </x:c>
    </x:row>
    <x:row r="44" ht="25" customHeight="1">
      <x:c r="A44" s="3" t="str">
        <x:v>IT-P05</x:v>
      </x:c>
      <x:c r="B44" s="21" t="n">
        <x:v>3</x:v>
      </x:c>
      <x:c r="C44" s="3" t="str">
        <x:v>DE_IN19</x:v>
      </x:c>
      <x:c r="D44" s="30" t="n">
        <x:v>2500</x:v>
      </x:c>
      <x:c r="E44" s="30" t="n">
        <x:v>475</x:v>
      </x:c>
      <x:c r="F44" s="30" t="n">
        <x:v>0</x:v>
      </x:c>
      <x:c r="G44" s="30" t="n">
        <x:v>0</x:v>
      </x:c>
      <x:c r="H44" s="21" t="n">
        <x:v>0</x:v>
      </x:c>
      <x:c r="I44" s="19" t="n">
        <x:f>IF(H44=1,E44-G44,0)</x:f>
        <x:v>0</x:v>
      </x:c>
      <x:c r="J44" s="19" t="n">
        <x:f>IF(H44=1,G44,0)</x:f>
        <x:v>0</x:v>
      </x:c>
    </x:row>
    <x:row r="45" ht="25" customHeight="1">
      <x:c r="A45" s="3" t="str">
        <x:v>HIRE-P05</x:v>
      </x:c>
      <x:c r="B45" s="21" t="n">
        <x:v>3</x:v>
      </x:c>
      <x:c r="C45" s="3" t="str">
        <x:v>DE_IN19</x:v>
      </x:c>
      <x:c r="D45" s="30" t="n">
        <x:v>500</x:v>
      </x:c>
      <x:c r="E45" s="30" t="n">
        <x:v>95</x:v>
      </x:c>
      <x:c r="F45" s="30" t="n">
        <x:v>0</x:v>
      </x:c>
      <x:c r="G45" s="30" t="n">
        <x:v>0</x:v>
      </x:c>
      <x:c r="H45" s="21" t="n">
        <x:v>1</x:v>
      </x:c>
      <x:c r="I45" s="19" t="n">
        <x:f>IF(H45=1,E45-G45,0)</x:f>
        <x:v>95</x:v>
      </x:c>
      <x:c r="J45" s="19" t="n">
        <x:f>IF(H45=1,G45,0)</x:f>
        <x:v>0</x:v>
      </x:c>
    </x:row>
    <x:row r="46" ht="25" customHeight="1">
      <x:c r="A46" s="3" t="str">
        <x:v>DESK-M03</x:v>
      </x:c>
      <x:c r="B46" s="21" t="n">
        <x:v>3</x:v>
      </x:c>
      <x:c r="C46" s="3" t="str">
        <x:v>DE_IN19</x:v>
      </x:c>
      <x:c r="D46" s="30" t="n">
        <x:v>1495</x:v>
      </x:c>
      <x:c r="E46" s="30" t="n">
        <x:v>284.05</x:v>
      </x:c>
      <x:c r="F46" s="30" t="n">
        <x:v>0</x:v>
      </x:c>
      <x:c r="G46" s="30" t="n">
        <x:v>0</x:v>
      </x:c>
      <x:c r="H46" s="21" t="n">
        <x:v>1</x:v>
      </x:c>
      <x:c r="I46" s="19" t="n">
        <x:f>IF(H46=1,E46-G46,0)</x:f>
        <x:v>284.05</x:v>
      </x:c>
      <x:c r="J46" s="19" t="n">
        <x:f>IF(H46=1,G46,0)</x:f>
        <x:v>0</x:v>
      </x:c>
    </x:row>
    <x:row r="47" ht="25" customHeight="1">
      <x:c r="A47" s="3" t="str">
        <x:v>BOOK-M03</x:v>
      </x:c>
      <x:c r="B47" s="21" t="n">
        <x:v>3</x:v>
      </x:c>
      <x:c r="C47" s="3" t="str">
        <x:v>DE_IN19</x:v>
      </x:c>
      <x:c r="D47" s="30" t="n">
        <x:v>500</x:v>
      </x:c>
      <x:c r="E47" s="30" t="n">
        <x:v>95</x:v>
      </x:c>
      <x:c r="F47" s="30" t="n">
        <x:v>0</x:v>
      </x:c>
      <x:c r="G47" s="30" t="n">
        <x:v>0</x:v>
      </x:c>
      <x:c r="H47" s="21" t="n">
        <x:v>1</x:v>
      </x:c>
      <x:c r="I47" s="19" t="n">
        <x:f>IF(H47=1,E47-G47,0)</x:f>
        <x:v>95</x:v>
      </x:c>
      <x:c r="J47" s="19" t="n">
        <x:f>IF(H47=1,G47,0)</x:f>
        <x:v>0</x:v>
      </x:c>
    </x:row>
    <x:row r="48" ht="25" customHeight="1">
      <x:c r="A48" s="3" t="str">
        <x:v>PAYADMIN-M03</x:v>
      </x:c>
      <x:c r="B48" s="21" t="n">
        <x:v>3</x:v>
      </x:c>
      <x:c r="C48" s="3" t="str">
        <x:v>DE_IN19</x:v>
      </x:c>
      <x:c r="D48" s="30" t="n">
        <x:v>125</x:v>
      </x:c>
      <x:c r="E48" s="30" t="n">
        <x:v>23.75</x:v>
      </x:c>
      <x:c r="F48" s="30" t="n">
        <x:v>0</x:v>
      </x:c>
      <x:c r="G48" s="30" t="n">
        <x:v>0</x:v>
      </x:c>
      <x:c r="H48" s="21" t="n">
        <x:v>1</x:v>
      </x:c>
      <x:c r="I48" s="19" t="n">
        <x:f>IF(H48=1,E48-G48,0)</x:f>
        <x:v>23.75</x:v>
      </x:c>
      <x:c r="J48" s="19" t="n">
        <x:f>IF(H48=1,G48,0)</x:f>
        <x:v>0</x:v>
      </x:c>
    </x:row>
    <x:row r="49" ht="25" customHeight="1">
      <x:c r="A49" s="3" t="str">
        <x:v>CHAMBER-M03</x:v>
      </x:c>
      <x:c r="B49" s="21" t="n">
        <x:v>3</x:v>
      </x:c>
      <x:c r="C49" s="3" t="str">
        <x:v>NONE</x:v>
      </x:c>
      <x:c r="D49" s="30" t="n">
        <x:v>9.17</x:v>
      </x:c>
      <x:c r="E49" s="30" t="n">
        <x:v>0</x:v>
      </x:c>
      <x:c r="F49" s="30" t="n">
        <x:v>0</x:v>
      </x:c>
      <x:c r="G49" s="30" t="n">
        <x:v>0</x:v>
      </x:c>
      <x:c r="H49" s="21" t="n">
        <x:v>1</x:v>
      </x:c>
      <x:c r="I49" s="19" t="n">
        <x:f>IF(H49=1,E49-G49,0)</x:f>
        <x:v>0</x:v>
      </x:c>
      <x:c r="J49" s="19" t="n">
        <x:f>IF(H49=1,G49,0)</x:f>
        <x:v>0</x:v>
      </x:c>
    </x:row>
    <x:row r="50" ht="25" customHeight="1">
      <x:c r="A50" s="3" t="str">
        <x:v>INSURANCE-M03</x:v>
      </x:c>
      <x:c r="B50" s="21" t="n">
        <x:v>3</x:v>
      </x:c>
      <x:c r="C50" s="3" t="str">
        <x:v>NONE</x:v>
      </x:c>
      <x:c r="D50" s="30" t="n">
        <x:v>1250</x:v>
      </x:c>
      <x:c r="E50" s="30" t="n">
        <x:v>0</x:v>
      </x:c>
      <x:c r="F50" s="30" t="n">
        <x:v>0</x:v>
      </x:c>
      <x:c r="G50" s="30" t="n">
        <x:v>0</x:v>
      </x:c>
      <x:c r="H50" s="21" t="n">
        <x:v>1</x:v>
      </x:c>
      <x:c r="I50" s="19" t="n">
        <x:f>IF(H50=1,E50-G50,0)</x:f>
        <x:v>0</x:v>
      </x:c>
      <x:c r="J50" s="19" t="n">
        <x:f>IF(H50=1,G50,0)</x:f>
        <x:v>0</x:v>
      </x:c>
    </x:row>
    <x:row r="51" ht="25" customHeight="1">
      <x:c r="A51" s="3" t="str">
        <x:v>OFFICE-M03</x:v>
      </x:c>
      <x:c r="B51" s="21" t="n">
        <x:v>3</x:v>
      </x:c>
      <x:c r="C51" s="3" t="str">
        <x:v>DE_IN19</x:v>
      </x:c>
      <x:c r="D51" s="30" t="n">
        <x:v>3821.15</x:v>
      </x:c>
      <x:c r="E51" s="30" t="n">
        <x:v>726.02</x:v>
      </x:c>
      <x:c r="F51" s="30" t="n">
        <x:v>0</x:v>
      </x:c>
      <x:c r="G51" s="30" t="n">
        <x:v>0</x:v>
      </x:c>
      <x:c r="H51" s="21" t="n">
        <x:v>1</x:v>
      </x:c>
      <x:c r="I51" s="19" t="n">
        <x:f>IF(H51=1,E51-G51,0)</x:f>
        <x:v>726.02</x:v>
      </x:c>
      <x:c r="J51" s="19" t="n">
        <x:f>IF(H51=1,G51,0)</x:f>
        <x:v>0</x:v>
      </x:c>
    </x:row>
    <x:row r="52" ht="25" customHeight="1">
      <x:c r="A52" s="3" t="str">
        <x:v>LEGAL-M03</x:v>
      </x:c>
      <x:c r="B52" s="21" t="n">
        <x:v>3</x:v>
      </x:c>
      <x:c r="C52" s="3" t="str">
        <x:v>DE_IN19</x:v>
      </x:c>
      <x:c r="D52" s="30" t="n">
        <x:v>10000</x:v>
      </x:c>
      <x:c r="E52" s="30" t="n">
        <x:v>1900</x:v>
      </x:c>
      <x:c r="F52" s="30" t="n">
        <x:v>0</x:v>
      </x:c>
      <x:c r="G52" s="30" t="n">
        <x:v>0</x:v>
      </x:c>
      <x:c r="H52" s="21" t="n">
        <x:v>1</x:v>
      </x:c>
      <x:c r="I52" s="19" t="n">
        <x:f>IF(H52=1,E52-G52,0)</x:f>
        <x:v>1900</x:v>
      </x:c>
      <x:c r="J52" s="19" t="n">
        <x:f>IF(H52=1,G52,0)</x:f>
        <x:v>0</x:v>
      </x:c>
    </x:row>
    <x:row r="53" ht="25" customHeight="1">
      <x:c r="A53" s="3" t="str">
        <x:v>SW-M04-P01</x:v>
      </x:c>
      <x:c r="B53" s="21" t="n">
        <x:v>4</x:v>
      </x:c>
      <x:c r="C53" s="3" t="str">
        <x:v>RC_IN19</x:v>
      </x:c>
      <x:c r="D53" s="30" t="n">
        <x:v>450</x:v>
      </x:c>
      <x:c r="E53" s="30" t="n">
        <x:v>0</x:v>
      </x:c>
      <x:c r="F53" s="30" t="n">
        <x:v>85.5</x:v>
      </x:c>
      <x:c r="G53" s="30" t="n">
        <x:v>0</x:v>
      </x:c>
      <x:c r="H53" s="21" t="n">
        <x:v>1</x:v>
      </x:c>
      <x:c r="I53" s="19" t="n">
        <x:f>IF(H53=1,E53-G53,0)</x:f>
        <x:v>0</x:v>
      </x:c>
      <x:c r="J53" s="19" t="n">
        <x:f>IF(H53=1,G53,0)</x:f>
        <x:v>0</x:v>
      </x:c>
    </x:row>
    <x:row r="54" ht="25" customHeight="1">
      <x:c r="A54" s="3" t="str">
        <x:v>SW-M04-P02</x:v>
      </x:c>
      <x:c r="B54" s="21" t="n">
        <x:v>4</x:v>
      </x:c>
      <x:c r="C54" s="3" t="str">
        <x:v>RC_IN19</x:v>
      </x:c>
      <x:c r="D54" s="30" t="n">
        <x:v>450</x:v>
      </x:c>
      <x:c r="E54" s="30" t="n">
        <x:v>0</x:v>
      </x:c>
      <x:c r="F54" s="30" t="n">
        <x:v>85.5</x:v>
      </x:c>
      <x:c r="G54" s="30" t="n">
        <x:v>0</x:v>
      </x:c>
      <x:c r="H54" s="21" t="n">
        <x:v>1</x:v>
      </x:c>
      <x:c r="I54" s="19" t="n">
        <x:f>IF(H54=1,E54-G54,0)</x:f>
        <x:v>0</x:v>
      </x:c>
      <x:c r="J54" s="19" t="n">
        <x:f>IF(H54=1,G54,0)</x:f>
        <x:v>0</x:v>
      </x:c>
    </x:row>
    <x:row r="55" ht="25" customHeight="1">
      <x:c r="A55" s="3" t="str">
        <x:v>SW-M04-P03</x:v>
      </x:c>
      <x:c r="B55" s="21" t="n">
        <x:v>4</x:v>
      </x:c>
      <x:c r="C55" s="3" t="str">
        <x:v>RC_IN19</x:v>
      </x:c>
      <x:c r="D55" s="30" t="n">
        <x:v>450</x:v>
      </x:c>
      <x:c r="E55" s="30" t="n">
        <x:v>0</x:v>
      </x:c>
      <x:c r="F55" s="30" t="n">
        <x:v>85.5</x:v>
      </x:c>
      <x:c r="G55" s="30" t="n">
        <x:v>0</x:v>
      </x:c>
      <x:c r="H55" s="21" t="n">
        <x:v>1</x:v>
      </x:c>
      <x:c r="I55" s="19" t="n">
        <x:f>IF(H55=1,E55-G55,0)</x:f>
        <x:v>0</x:v>
      </x:c>
      <x:c r="J55" s="19" t="n">
        <x:f>IF(H55=1,G55,0)</x:f>
        <x:v>0</x:v>
      </x:c>
    </x:row>
    <x:row r="56" ht="25" customHeight="1">
      <x:c r="A56" s="3" t="str">
        <x:v>SW-M04-P04</x:v>
      </x:c>
      <x:c r="B56" s="21" t="n">
        <x:v>4</x:v>
      </x:c>
      <x:c r="C56" s="3" t="str">
        <x:v>RC_IN19</x:v>
      </x:c>
      <x:c r="D56" s="30" t="n">
        <x:v>450</x:v>
      </x:c>
      <x:c r="E56" s="30" t="n">
        <x:v>0</x:v>
      </x:c>
      <x:c r="F56" s="30" t="n">
        <x:v>85.5</x:v>
      </x:c>
      <x:c r="G56" s="30" t="n">
        <x:v>0</x:v>
      </x:c>
      <x:c r="H56" s="21" t="n">
        <x:v>1</x:v>
      </x:c>
      <x:c r="I56" s="19" t="n">
        <x:f>IF(H56=1,E56-G56,0)</x:f>
        <x:v>0</x:v>
      </x:c>
      <x:c r="J56" s="19" t="n">
        <x:f>IF(H56=1,G56,0)</x:f>
        <x:v>0</x:v>
      </x:c>
    </x:row>
    <x:row r="57" ht="25" customHeight="1">
      <x:c r="A57" s="3" t="str">
        <x:v>SW-M04-P05</x:v>
      </x:c>
      <x:c r="B57" s="21" t="n">
        <x:v>4</x:v>
      </x:c>
      <x:c r="C57" s="3" t="str">
        <x:v>RC_IN19</x:v>
      </x:c>
      <x:c r="D57" s="30" t="n">
        <x:v>450</x:v>
      </x:c>
      <x:c r="E57" s="30" t="n">
        <x:v>0</x:v>
      </x:c>
      <x:c r="F57" s="30" t="n">
        <x:v>85.5</x:v>
      </x:c>
      <x:c r="G57" s="30" t="n">
        <x:v>0</x:v>
      </x:c>
      <x:c r="H57" s="21" t="n">
        <x:v>1</x:v>
      </x:c>
      <x:c r="I57" s="19" t="n">
        <x:f>IF(H57=1,E57-G57,0)</x:f>
        <x:v>0</x:v>
      </x:c>
      <x:c r="J57" s="19" t="n">
        <x:f>IF(H57=1,G57,0)</x:f>
        <x:v>0</x:v>
      </x:c>
    </x:row>
    <x:row r="58" ht="25" customHeight="1">
      <x:c r="A58" s="3" t="str">
        <x:v>SW-M04-P06</x:v>
      </x:c>
      <x:c r="B58" s="21" t="n">
        <x:v>4</x:v>
      </x:c>
      <x:c r="C58" s="3" t="str">
        <x:v>RC_IN19</x:v>
      </x:c>
      <x:c r="D58" s="30" t="n">
        <x:v>450</x:v>
      </x:c>
      <x:c r="E58" s="30" t="n">
        <x:v>0</x:v>
      </x:c>
      <x:c r="F58" s="30" t="n">
        <x:v>85.5</x:v>
      </x:c>
      <x:c r="G58" s="30" t="n">
        <x:v>0</x:v>
      </x:c>
      <x:c r="H58" s="21" t="n">
        <x:v>1</x:v>
      </x:c>
      <x:c r="I58" s="19" t="n">
        <x:f>IF(H58=1,E58-G58,0)</x:f>
        <x:v>0</x:v>
      </x:c>
      <x:c r="J58" s="19" t="n">
        <x:f>IF(H58=1,G58,0)</x:f>
        <x:v>0</x:v>
      </x:c>
    </x:row>
    <x:row r="59" ht="25" customHeight="1">
      <x:c r="A59" s="3" t="str">
        <x:v>IT-P06</x:v>
      </x:c>
      <x:c r="B59" s="21" t="n">
        <x:v>4</x:v>
      </x:c>
      <x:c r="C59" s="3" t="str">
        <x:v>DE_IN19</x:v>
      </x:c>
      <x:c r="D59" s="30" t="n">
        <x:v>2500</x:v>
      </x:c>
      <x:c r="E59" s="30" t="n">
        <x:v>475</x:v>
      </x:c>
      <x:c r="F59" s="30" t="n">
        <x:v>0</x:v>
      </x:c>
      <x:c r="G59" s="30" t="n">
        <x:v>0</x:v>
      </x:c>
      <x:c r="H59" s="21" t="n">
        <x:v>0</x:v>
      </x:c>
      <x:c r="I59" s="19" t="n">
        <x:f>IF(H59=1,E59-G59,0)</x:f>
        <x:v>0</x:v>
      </x:c>
      <x:c r="J59" s="19" t="n">
        <x:f>IF(H59=1,G59,0)</x:f>
        <x:v>0</x:v>
      </x:c>
    </x:row>
    <x:row r="60" ht="25" customHeight="1">
      <x:c r="A60" s="3" t="str">
        <x:v>HIRE-P06</x:v>
      </x:c>
      <x:c r="B60" s="21" t="n">
        <x:v>4</x:v>
      </x:c>
      <x:c r="C60" s="3" t="str">
        <x:v>DE_IN19</x:v>
      </x:c>
      <x:c r="D60" s="30" t="n">
        <x:v>500</x:v>
      </x:c>
      <x:c r="E60" s="30" t="n">
        <x:v>95</x:v>
      </x:c>
      <x:c r="F60" s="30" t="n">
        <x:v>0</x:v>
      </x:c>
      <x:c r="G60" s="30" t="n">
        <x:v>0</x:v>
      </x:c>
      <x:c r="H60" s="21" t="n">
        <x:v>1</x:v>
      </x:c>
      <x:c r="I60" s="19" t="n">
        <x:f>IF(H60=1,E60-G60,0)</x:f>
        <x:v>95</x:v>
      </x:c>
      <x:c r="J60" s="19" t="n">
        <x:f>IF(H60=1,G60,0)</x:f>
        <x:v>0</x:v>
      </x:c>
    </x:row>
    <x:row r="61" ht="25" customHeight="1">
      <x:c r="A61" s="3" t="str">
        <x:v>SW-M04-P07</x:v>
      </x:c>
      <x:c r="B61" s="21" t="n">
        <x:v>4</x:v>
      </x:c>
      <x:c r="C61" s="3" t="str">
        <x:v>RC_IN19</x:v>
      </x:c>
      <x:c r="D61" s="30" t="n">
        <x:v>450</x:v>
      </x:c>
      <x:c r="E61" s="30" t="n">
        <x:v>0</x:v>
      </x:c>
      <x:c r="F61" s="30" t="n">
        <x:v>85.5</x:v>
      </x:c>
      <x:c r="G61" s="30" t="n">
        <x:v>0</x:v>
      </x:c>
      <x:c r="H61" s="21" t="n">
        <x:v>1</x:v>
      </x:c>
      <x:c r="I61" s="19" t="n">
        <x:f>IF(H61=1,E61-G61,0)</x:f>
        <x:v>0</x:v>
      </x:c>
      <x:c r="J61" s="19" t="n">
        <x:f>IF(H61=1,G61,0)</x:f>
        <x:v>0</x:v>
      </x:c>
    </x:row>
    <x:row r="62" ht="25" customHeight="1">
      <x:c r="A62" s="3" t="str">
        <x:v>IT-P07</x:v>
      </x:c>
      <x:c r="B62" s="21" t="n">
        <x:v>4</x:v>
      </x:c>
      <x:c r="C62" s="3" t="str">
        <x:v>DE_IN19</x:v>
      </x:c>
      <x:c r="D62" s="30" t="n">
        <x:v>2500</x:v>
      </x:c>
      <x:c r="E62" s="30" t="n">
        <x:v>475</x:v>
      </x:c>
      <x:c r="F62" s="30" t="n">
        <x:v>0</x:v>
      </x:c>
      <x:c r="G62" s="30" t="n">
        <x:v>0</x:v>
      </x:c>
      <x:c r="H62" s="21" t="n">
        <x:v>0</x:v>
      </x:c>
      <x:c r="I62" s="19" t="n">
        <x:f>IF(H62=1,E62-G62,0)</x:f>
        <x:v>0</x:v>
      </x:c>
      <x:c r="J62" s="19" t="n">
        <x:f>IF(H62=1,G62,0)</x:f>
        <x:v>0</x:v>
      </x:c>
    </x:row>
    <x:row r="63" ht="25" customHeight="1">
      <x:c r="A63" s="3" t="str">
        <x:v>HIRE-P07</x:v>
      </x:c>
      <x:c r="B63" s="21" t="n">
        <x:v>4</x:v>
      </x:c>
      <x:c r="C63" s="3" t="str">
        <x:v>DE_IN19</x:v>
      </x:c>
      <x:c r="D63" s="30" t="n">
        <x:v>500</x:v>
      </x:c>
      <x:c r="E63" s="30" t="n">
        <x:v>95</x:v>
      </x:c>
      <x:c r="F63" s="30" t="n">
        <x:v>0</x:v>
      </x:c>
      <x:c r="G63" s="30" t="n">
        <x:v>0</x:v>
      </x:c>
      <x:c r="H63" s="21" t="n">
        <x:v>1</x:v>
      </x:c>
      <x:c r="I63" s="19" t="n">
        <x:f>IF(H63=1,E63-G63,0)</x:f>
        <x:v>95</x:v>
      </x:c>
      <x:c r="J63" s="19" t="n">
        <x:f>IF(H63=1,G63,0)</x:f>
        <x:v>0</x:v>
      </x:c>
    </x:row>
    <x:row r="64" ht="25" customHeight="1">
      <x:c r="A64" s="3" t="str">
        <x:v>DESK-M04</x:v>
      </x:c>
      <x:c r="B64" s="21" t="n">
        <x:v>4</x:v>
      </x:c>
      <x:c r="C64" s="3" t="str">
        <x:v>DE_IN19</x:v>
      </x:c>
      <x:c r="D64" s="30" t="n">
        <x:v>2093</x:v>
      </x:c>
      <x:c r="E64" s="30" t="n">
        <x:v>397.67</x:v>
      </x:c>
      <x:c r="F64" s="30" t="n">
        <x:v>0</x:v>
      </x:c>
      <x:c r="G64" s="30" t="n">
        <x:v>0</x:v>
      </x:c>
      <x:c r="H64" s="21" t="n">
        <x:v>1</x:v>
      </x:c>
      <x:c r="I64" s="19" t="n">
        <x:f>IF(H64=1,E64-G64,0)</x:f>
        <x:v>397.67</x:v>
      </x:c>
      <x:c r="J64" s="19" t="n">
        <x:f>IF(H64=1,G64,0)</x:f>
        <x:v>0</x:v>
      </x:c>
    </x:row>
    <x:row r="65" ht="25" customHeight="1">
      <x:c r="A65" s="3" t="str">
        <x:v>BOOK-M04</x:v>
      </x:c>
      <x:c r="B65" s="21" t="n">
        <x:v>4</x:v>
      </x:c>
      <x:c r="C65" s="3" t="str">
        <x:v>DE_IN19</x:v>
      </x:c>
      <x:c r="D65" s="30" t="n">
        <x:v>500</x:v>
      </x:c>
      <x:c r="E65" s="30" t="n">
        <x:v>95</x:v>
      </x:c>
      <x:c r="F65" s="30" t="n">
        <x:v>0</x:v>
      </x:c>
      <x:c r="G65" s="30" t="n">
        <x:v>0</x:v>
      </x:c>
      <x:c r="H65" s="21" t="n">
        <x:v>1</x:v>
      </x:c>
      <x:c r="I65" s="19" t="n">
        <x:f>IF(H65=1,E65-G65,0)</x:f>
        <x:v>95</x:v>
      </x:c>
      <x:c r="J65" s="19" t="n">
        <x:f>IF(H65=1,G65,0)</x:f>
        <x:v>0</x:v>
      </x:c>
    </x:row>
    <x:row r="66" ht="25" customHeight="1">
      <x:c r="A66" s="3" t="str">
        <x:v>PAYADMIN-M04</x:v>
      </x:c>
      <x:c r="B66" s="21" t="n">
        <x:v>4</x:v>
      </x:c>
      <x:c r="C66" s="3" t="str">
        <x:v>DE_IN19</x:v>
      </x:c>
      <x:c r="D66" s="30" t="n">
        <x:v>175</x:v>
      </x:c>
      <x:c r="E66" s="30" t="n">
        <x:v>33.25</x:v>
      </x:c>
      <x:c r="F66" s="30" t="n">
        <x:v>0</x:v>
      </x:c>
      <x:c r="G66" s="30" t="n">
        <x:v>0</x:v>
      </x:c>
      <x:c r="H66" s="21" t="n">
        <x:v>1</x:v>
      </x:c>
      <x:c r="I66" s="19" t="n">
        <x:f>IF(H66=1,E66-G66,0)</x:f>
        <x:v>33.25</x:v>
      </x:c>
      <x:c r="J66" s="19" t="n">
        <x:f>IF(H66=1,G66,0)</x:f>
        <x:v>0</x:v>
      </x:c>
    </x:row>
    <x:row r="67" ht="25" customHeight="1">
      <x:c r="A67" s="3" t="str">
        <x:v>CHAMBER-M04</x:v>
      </x:c>
      <x:c r="B67" s="21" t="n">
        <x:v>4</x:v>
      </x:c>
      <x:c r="C67" s="3" t="str">
        <x:v>NONE</x:v>
      </x:c>
      <x:c r="D67" s="30" t="n">
        <x:v>9.17</x:v>
      </x:c>
      <x:c r="E67" s="30" t="n">
        <x:v>0</x:v>
      </x:c>
      <x:c r="F67" s="30" t="n">
        <x:v>0</x:v>
      </x:c>
      <x:c r="G67" s="30" t="n">
        <x:v>0</x:v>
      </x:c>
      <x:c r="H67" s="21" t="n">
        <x:v>1</x:v>
      </x:c>
      <x:c r="I67" s="19" t="n">
        <x:f>IF(H67=1,E67-G67,0)</x:f>
        <x:v>0</x:v>
      </x:c>
      <x:c r="J67" s="19" t="n">
        <x:f>IF(H67=1,G67,0)</x:f>
        <x:v>0</x:v>
      </x:c>
    </x:row>
    <x:row r="68" ht="25" customHeight="1">
      <x:c r="A68" s="3" t="str">
        <x:v>INSURANCE-M04</x:v>
      </x:c>
      <x:c r="B68" s="21" t="n">
        <x:v>4</x:v>
      </x:c>
      <x:c r="C68" s="3" t="str">
        <x:v>NONE</x:v>
      </x:c>
      <x:c r="D68" s="30" t="n">
        <x:v>1250</x:v>
      </x:c>
      <x:c r="E68" s="30" t="n">
        <x:v>0</x:v>
      </x:c>
      <x:c r="F68" s="30" t="n">
        <x:v>0</x:v>
      </x:c>
      <x:c r="G68" s="30" t="n">
        <x:v>0</x:v>
      </x:c>
      <x:c r="H68" s="21" t="n">
        <x:v>1</x:v>
      </x:c>
      <x:c r="I68" s="19" t="n">
        <x:f>IF(H68=1,E68-G68,0)</x:f>
        <x:v>0</x:v>
      </x:c>
      <x:c r="J68" s="19" t="n">
        <x:f>IF(H68=1,G68,0)</x:f>
        <x:v>0</x:v>
      </x:c>
    </x:row>
    <x:row r="69" ht="25" customHeight="1">
      <x:c r="A69" s="3" t="str">
        <x:v>OFFICE-M04</x:v>
      </x:c>
      <x:c r="B69" s="21" t="n">
        <x:v>4</x:v>
      </x:c>
      <x:c r="C69" s="3" t="str">
        <x:v>DE_IN19</x:v>
      </x:c>
      <x:c r="D69" s="30" t="n">
        <x:v>3659.72</x:v>
      </x:c>
      <x:c r="E69" s="30" t="n">
        <x:v>695.35</x:v>
      </x:c>
      <x:c r="F69" s="30" t="n">
        <x:v>0</x:v>
      </x:c>
      <x:c r="G69" s="30" t="n">
        <x:v>0</x:v>
      </x:c>
      <x:c r="H69" s="21" t="n">
        <x:v>1</x:v>
      </x:c>
      <x:c r="I69" s="19" t="n">
        <x:f>IF(H69=1,E69-G69,0)</x:f>
        <x:v>695.35</x:v>
      </x:c>
      <x:c r="J69" s="19" t="n">
        <x:f>IF(H69=1,G69,0)</x:f>
        <x:v>0</x:v>
      </x:c>
    </x:row>
    <x:row r="70" ht="25" customHeight="1">
      <x:c r="A70" s="3" t="str">
        <x:v>LEGAL-M04</x:v>
      </x:c>
      <x:c r="B70" s="21" t="n">
        <x:v>4</x:v>
      </x:c>
      <x:c r="C70" s="3" t="str">
        <x:v>DE_IN19</x:v>
      </x:c>
      <x:c r="D70" s="30" t="n">
        <x:v>10000</x:v>
      </x:c>
      <x:c r="E70" s="30" t="n">
        <x:v>1900</x:v>
      </x:c>
      <x:c r="F70" s="30" t="n">
        <x:v>0</x:v>
      </x:c>
      <x:c r="G70" s="30" t="n">
        <x:v>0</x:v>
      </x:c>
      <x:c r="H70" s="21" t="n">
        <x:v>1</x:v>
      </x:c>
      <x:c r="I70" s="19" t="n">
        <x:f>IF(H70=1,E70-G70,0)</x:f>
        <x:v>1900</x:v>
      </x:c>
      <x:c r="J70" s="19" t="n">
        <x:f>IF(H70=1,G70,0)</x:f>
        <x:v>0</x:v>
      </x:c>
    </x:row>
    <x:row r="71" ht="25" customHeight="1">
      <x:c r="A71" s="3" t="str">
        <x:v>DORA-M04</x:v>
      </x:c>
      <x:c r="B71" s="21" t="n">
        <x:v>4</x:v>
      </x:c>
      <x:c r="C71" s="3" t="str">
        <x:v>DE_IN19</x:v>
      </x:c>
      <x:c r="D71" s="30" t="n">
        <x:v>11111.11</x:v>
      </x:c>
      <x:c r="E71" s="30" t="n">
        <x:v>2111.11</x:v>
      </x:c>
      <x:c r="F71" s="30" t="n">
        <x:v>0</x:v>
      </x:c>
      <x:c r="G71" s="30" t="n">
        <x:v>0</x:v>
      </x:c>
      <x:c r="H71" s="21" t="n">
        <x:v>1</x:v>
      </x:c>
      <x:c r="I71" s="19" t="n">
        <x:f>IF(H71=1,E71-G71,0)</x:f>
        <x:v>2111.11</x:v>
      </x:c>
      <x:c r="J71" s="19" t="n">
        <x:f>IF(H71=1,G71,0)</x:f>
        <x:v>0</x:v>
      </x:c>
    </x:row>
    <x:row r="72" ht="25" customHeight="1">
      <x:c r="A72" s="3" t="str">
        <x:v>CLOUD-M04</x:v>
      </x:c>
      <x:c r="B72" s="21" t="n">
        <x:v>4</x:v>
      </x:c>
      <x:c r="C72" s="3" t="str">
        <x:v>RC_IN19</x:v>
      </x:c>
      <x:c r="D72" s="30" t="n">
        <x:v>1500</x:v>
      </x:c>
      <x:c r="E72" s="30" t="n">
        <x:v>0</x:v>
      </x:c>
      <x:c r="F72" s="30" t="n">
        <x:v>285</x:v>
      </x:c>
      <x:c r="G72" s="30" t="n">
        <x:v>0</x:v>
      </x:c>
      <x:c r="H72" s="21" t="n">
        <x:v>1</x:v>
      </x:c>
      <x:c r="I72" s="19" t="n">
        <x:f>IF(H72=1,E72-G72,0)</x:f>
        <x:v>0</x:v>
      </x:c>
      <x:c r="J72" s="19" t="n">
        <x:f>IF(H72=1,G72,0)</x:f>
        <x:v>0</x:v>
      </x:c>
    </x:row>
    <x:row r="73" ht="25" customHeight="1">
      <x:c r="A73" s="3" t="str">
        <x:v>DATA-M04</x:v>
      </x:c>
      <x:c r="B73" s="21" t="n">
        <x:v>4</x:v>
      </x:c>
      <x:c r="C73" s="3" t="str">
        <x:v>RC_IN19</x:v>
      </x:c>
      <x:c r="D73" s="30" t="n">
        <x:v>433.91</x:v>
      </x:c>
      <x:c r="E73" s="30" t="n">
        <x:v>0</x:v>
      </x:c>
      <x:c r="F73" s="30" t="n">
        <x:v>82.44</x:v>
      </x:c>
      <x:c r="G73" s="30" t="n">
        <x:v>0</x:v>
      </x:c>
      <x:c r="H73" s="21" t="n">
        <x:v>1</x:v>
      </x:c>
      <x:c r="I73" s="19" t="n">
        <x:f>IF(H73=1,E73-G73,0)</x:f>
        <x:v>0</x:v>
      </x:c>
      <x:c r="J73" s="19" t="n">
        <x:f>IF(H73=1,G73,0)</x:f>
        <x:v>0</x:v>
      </x:c>
    </x:row>
    <x:row r="74" ht="25" customHeight="1">
      <x:c r="A74" s="3" t="str">
        <x:v>SW-M05-P01</x:v>
      </x:c>
      <x:c r="B74" s="21" t="n">
        <x:v>5</x:v>
      </x:c>
      <x:c r="C74" s="3" t="str">
        <x:v>RC_IN19</x:v>
      </x:c>
      <x:c r="D74" s="30" t="n">
        <x:v>450</x:v>
      </x:c>
      <x:c r="E74" s="30" t="n">
        <x:v>0</x:v>
      </x:c>
      <x:c r="F74" s="30" t="n">
        <x:v>85.5</x:v>
      </x:c>
      <x:c r="G74" s="30" t="n">
        <x:v>0</x:v>
      </x:c>
      <x:c r="H74" s="21" t="n">
        <x:v>1</x:v>
      </x:c>
      <x:c r="I74" s="19" t="n">
        <x:f>IF(H74=1,E74-G74,0)</x:f>
        <x:v>0</x:v>
      </x:c>
      <x:c r="J74" s="19" t="n">
        <x:f>IF(H74=1,G74,0)</x:f>
        <x:v>0</x:v>
      </x:c>
    </x:row>
    <x:row r="75" ht="25" customHeight="1">
      <x:c r="A75" s="3" t="str">
        <x:v>SW-M05-P02</x:v>
      </x:c>
      <x:c r="B75" s="21" t="n">
        <x:v>5</x:v>
      </x:c>
      <x:c r="C75" s="3" t="str">
        <x:v>RC_IN19</x:v>
      </x:c>
      <x:c r="D75" s="30" t="n">
        <x:v>450</x:v>
      </x:c>
      <x:c r="E75" s="30" t="n">
        <x:v>0</x:v>
      </x:c>
      <x:c r="F75" s="30" t="n">
        <x:v>85.5</x:v>
      </x:c>
      <x:c r="G75" s="30" t="n">
        <x:v>0</x:v>
      </x:c>
      <x:c r="H75" s="21" t="n">
        <x:v>1</x:v>
      </x:c>
      <x:c r="I75" s="19" t="n">
        <x:f>IF(H75=1,E75-G75,0)</x:f>
        <x:v>0</x:v>
      </x:c>
      <x:c r="J75" s="19" t="n">
        <x:f>IF(H75=1,G75,0)</x:f>
        <x:v>0</x:v>
      </x:c>
    </x:row>
    <x:row r="76" ht="25" customHeight="1">
      <x:c r="A76" s="3" t="str">
        <x:v>SW-M05-P03</x:v>
      </x:c>
      <x:c r="B76" s="21" t="n">
        <x:v>5</x:v>
      </x:c>
      <x:c r="C76" s="3" t="str">
        <x:v>RC_IN19</x:v>
      </x:c>
      <x:c r="D76" s="30" t="n">
        <x:v>450</x:v>
      </x:c>
      <x:c r="E76" s="30" t="n">
        <x:v>0</x:v>
      </x:c>
      <x:c r="F76" s="30" t="n">
        <x:v>85.5</x:v>
      </x:c>
      <x:c r="G76" s="30" t="n">
        <x:v>0</x:v>
      </x:c>
      <x:c r="H76" s="21" t="n">
        <x:v>1</x:v>
      </x:c>
      <x:c r="I76" s="19" t="n">
        <x:f>IF(H76=1,E76-G76,0)</x:f>
        <x:v>0</x:v>
      </x:c>
      <x:c r="J76" s="19" t="n">
        <x:f>IF(H76=1,G76,0)</x:f>
        <x:v>0</x:v>
      </x:c>
    </x:row>
    <x:row r="77" ht="25" customHeight="1">
      <x:c r="A77" s="3" t="str">
        <x:v>SW-M05-P04</x:v>
      </x:c>
      <x:c r="B77" s="21" t="n">
        <x:v>5</x:v>
      </x:c>
      <x:c r="C77" s="3" t="str">
        <x:v>RC_IN19</x:v>
      </x:c>
      <x:c r="D77" s="30" t="n">
        <x:v>450</x:v>
      </x:c>
      <x:c r="E77" s="30" t="n">
        <x:v>0</x:v>
      </x:c>
      <x:c r="F77" s="30" t="n">
        <x:v>85.5</x:v>
      </x:c>
      <x:c r="G77" s="30" t="n">
        <x:v>0</x:v>
      </x:c>
      <x:c r="H77" s="21" t="n">
        <x:v>1</x:v>
      </x:c>
      <x:c r="I77" s="19" t="n">
        <x:f>IF(H77=1,E77-G77,0)</x:f>
        <x:v>0</x:v>
      </x:c>
      <x:c r="J77" s="19" t="n">
        <x:f>IF(H77=1,G77,0)</x:f>
        <x:v>0</x:v>
      </x:c>
    </x:row>
    <x:row r="78" ht="25" customHeight="1">
      <x:c r="A78" s="3" t="str">
        <x:v>SW-M05-P05</x:v>
      </x:c>
      <x:c r="B78" s="21" t="n">
        <x:v>5</x:v>
      </x:c>
      <x:c r="C78" s="3" t="str">
        <x:v>RC_IN19</x:v>
      </x:c>
      <x:c r="D78" s="30" t="n">
        <x:v>450</x:v>
      </x:c>
      <x:c r="E78" s="30" t="n">
        <x:v>0</x:v>
      </x:c>
      <x:c r="F78" s="30" t="n">
        <x:v>85.5</x:v>
      </x:c>
      <x:c r="G78" s="30" t="n">
        <x:v>0</x:v>
      </x:c>
      <x:c r="H78" s="21" t="n">
        <x:v>1</x:v>
      </x:c>
      <x:c r="I78" s="19" t="n">
        <x:f>IF(H78=1,E78-G78,0)</x:f>
        <x:v>0</x:v>
      </x:c>
      <x:c r="J78" s="19" t="n">
        <x:f>IF(H78=1,G78,0)</x:f>
        <x:v>0</x:v>
      </x:c>
    </x:row>
    <x:row r="79" ht="25" customHeight="1">
      <x:c r="A79" s="3" t="str">
        <x:v>SW-M05-P06</x:v>
      </x:c>
      <x:c r="B79" s="21" t="n">
        <x:v>5</x:v>
      </x:c>
      <x:c r="C79" s="3" t="str">
        <x:v>RC_IN19</x:v>
      </x:c>
      <x:c r="D79" s="30" t="n">
        <x:v>450</x:v>
      </x:c>
      <x:c r="E79" s="30" t="n">
        <x:v>0</x:v>
      </x:c>
      <x:c r="F79" s="30" t="n">
        <x:v>85.5</x:v>
      </x:c>
      <x:c r="G79" s="30" t="n">
        <x:v>0</x:v>
      </x:c>
      <x:c r="H79" s="21" t="n">
        <x:v>1</x:v>
      </x:c>
      <x:c r="I79" s="19" t="n">
        <x:f>IF(H79=1,E79-G79,0)</x:f>
        <x:v>0</x:v>
      </x:c>
      <x:c r="J79" s="19" t="n">
        <x:f>IF(H79=1,G79,0)</x:f>
        <x:v>0</x:v>
      </x:c>
    </x:row>
    <x:row r="80" ht="25" customHeight="1">
      <x:c r="A80" s="3" t="str">
        <x:v>SW-M05-P07</x:v>
      </x:c>
      <x:c r="B80" s="21" t="n">
        <x:v>5</x:v>
      </x:c>
      <x:c r="C80" s="3" t="str">
        <x:v>RC_IN19</x:v>
      </x:c>
      <x:c r="D80" s="30" t="n">
        <x:v>450</x:v>
      </x:c>
      <x:c r="E80" s="30" t="n">
        <x:v>0</x:v>
      </x:c>
      <x:c r="F80" s="30" t="n">
        <x:v>85.5</x:v>
      </x:c>
      <x:c r="G80" s="30" t="n">
        <x:v>0</x:v>
      </x:c>
      <x:c r="H80" s="21" t="n">
        <x:v>1</x:v>
      </x:c>
      <x:c r="I80" s="19" t="n">
        <x:f>IF(H80=1,E80-G80,0)</x:f>
        <x:v>0</x:v>
      </x:c>
      <x:c r="J80" s="19" t="n">
        <x:f>IF(H80=1,G80,0)</x:f>
        <x:v>0</x:v>
      </x:c>
    </x:row>
    <x:row r="81" ht="25" customHeight="1">
      <x:c r="A81" s="3" t="str">
        <x:v>SW-M05-P08</x:v>
      </x:c>
      <x:c r="B81" s="21" t="n">
        <x:v>5</x:v>
      </x:c>
      <x:c r="C81" s="3" t="str">
        <x:v>RC_IN19</x:v>
      </x:c>
      <x:c r="D81" s="30" t="n">
        <x:v>450</x:v>
      </x:c>
      <x:c r="E81" s="30" t="n">
        <x:v>0</x:v>
      </x:c>
      <x:c r="F81" s="30" t="n">
        <x:v>85.5</x:v>
      </x:c>
      <x:c r="G81" s="30" t="n">
        <x:v>0</x:v>
      </x:c>
      <x:c r="H81" s="21" t="n">
        <x:v>1</x:v>
      </x:c>
      <x:c r="I81" s="19" t="n">
        <x:f>IF(H81=1,E81-G81,0)</x:f>
        <x:v>0</x:v>
      </x:c>
      <x:c r="J81" s="19" t="n">
        <x:f>IF(H81=1,G81,0)</x:f>
        <x:v>0</x:v>
      </x:c>
    </x:row>
    <x:row r="82" ht="25" customHeight="1">
      <x:c r="A82" s="3" t="str">
        <x:v>IT-P08</x:v>
      </x:c>
      <x:c r="B82" s="21" t="n">
        <x:v>5</x:v>
      </x:c>
      <x:c r="C82" s="3" t="str">
        <x:v>DE_IN19</x:v>
      </x:c>
      <x:c r="D82" s="30" t="n">
        <x:v>2500</x:v>
      </x:c>
      <x:c r="E82" s="30" t="n">
        <x:v>475</x:v>
      </x:c>
      <x:c r="F82" s="30" t="n">
        <x:v>0</x:v>
      </x:c>
      <x:c r="G82" s="30" t="n">
        <x:v>0</x:v>
      </x:c>
      <x:c r="H82" s="21" t="n">
        <x:v>0</x:v>
      </x:c>
      <x:c r="I82" s="19" t="n">
        <x:f>IF(H82=1,E82-G82,0)</x:f>
        <x:v>0</x:v>
      </x:c>
      <x:c r="J82" s="19" t="n">
        <x:f>IF(H82=1,G82,0)</x:f>
        <x:v>0</x:v>
      </x:c>
    </x:row>
    <x:row r="83" ht="25" customHeight="1">
      <x:c r="A83" s="3" t="str">
        <x:v>HIRE-P08</x:v>
      </x:c>
      <x:c r="B83" s="21" t="n">
        <x:v>5</x:v>
      </x:c>
      <x:c r="C83" s="3" t="str">
        <x:v>DE_IN19</x:v>
      </x:c>
      <x:c r="D83" s="30" t="n">
        <x:v>500</x:v>
      </x:c>
      <x:c r="E83" s="30" t="n">
        <x:v>95</x:v>
      </x:c>
      <x:c r="F83" s="30" t="n">
        <x:v>0</x:v>
      </x:c>
      <x:c r="G83" s="30" t="n">
        <x:v>0</x:v>
      </x:c>
      <x:c r="H83" s="21" t="n">
        <x:v>1</x:v>
      </x:c>
      <x:c r="I83" s="19" t="n">
        <x:f>IF(H83=1,E83-G83,0)</x:f>
        <x:v>95</x:v>
      </x:c>
      <x:c r="J83" s="19" t="n">
        <x:f>IF(H83=1,G83,0)</x:f>
        <x:v>0</x:v>
      </x:c>
    </x:row>
    <x:row r="84" ht="25" customHeight="1">
      <x:c r="A84" s="3" t="str">
        <x:v>DESK-M05</x:v>
      </x:c>
      <x:c r="B84" s="21" t="n">
        <x:v>5</x:v>
      </x:c>
      <x:c r="C84" s="3" t="str">
        <x:v>DE_IN19</x:v>
      </x:c>
      <x:c r="D84" s="30" t="n">
        <x:v>2392</x:v>
      </x:c>
      <x:c r="E84" s="30" t="n">
        <x:v>454.48</x:v>
      </x:c>
      <x:c r="F84" s="30" t="n">
        <x:v>0</x:v>
      </x:c>
      <x:c r="G84" s="30" t="n">
        <x:v>0</x:v>
      </x:c>
      <x:c r="H84" s="21" t="n">
        <x:v>1</x:v>
      </x:c>
      <x:c r="I84" s="19" t="n">
        <x:f>IF(H84=1,E84-G84,0)</x:f>
        <x:v>454.48</x:v>
      </x:c>
      <x:c r="J84" s="19" t="n">
        <x:f>IF(H84=1,G84,0)</x:f>
        <x:v>0</x:v>
      </x:c>
    </x:row>
    <x:row r="85" ht="25" customHeight="1">
      <x:c r="A85" s="3" t="str">
        <x:v>BOOK-M05</x:v>
      </x:c>
      <x:c r="B85" s="21" t="n">
        <x:v>5</x:v>
      </x:c>
      <x:c r="C85" s="3" t="str">
        <x:v>DE_IN19</x:v>
      </x:c>
      <x:c r="D85" s="30" t="n">
        <x:v>500</x:v>
      </x:c>
      <x:c r="E85" s="30" t="n">
        <x:v>95</x:v>
      </x:c>
      <x:c r="F85" s="30" t="n">
        <x:v>0</x:v>
      </x:c>
      <x:c r="G85" s="30" t="n">
        <x:v>0</x:v>
      </x:c>
      <x:c r="H85" s="21" t="n">
        <x:v>1</x:v>
      </x:c>
      <x:c r="I85" s="19" t="n">
        <x:f>IF(H85=1,E85-G85,0)</x:f>
        <x:v>95</x:v>
      </x:c>
      <x:c r="J85" s="19" t="n">
        <x:f>IF(H85=1,G85,0)</x:f>
        <x:v>0</x:v>
      </x:c>
    </x:row>
    <x:row r="86" ht="25" customHeight="1">
      <x:c r="A86" s="3" t="str">
        <x:v>PAYADMIN-M05</x:v>
      </x:c>
      <x:c r="B86" s="21" t="n">
        <x:v>5</x:v>
      </x:c>
      <x:c r="C86" s="3" t="str">
        <x:v>DE_IN19</x:v>
      </x:c>
      <x:c r="D86" s="30" t="n">
        <x:v>200</x:v>
      </x:c>
      <x:c r="E86" s="30" t="n">
        <x:v>38</x:v>
      </x:c>
      <x:c r="F86" s="30" t="n">
        <x:v>0</x:v>
      </x:c>
      <x:c r="G86" s="30" t="n">
        <x:v>0</x:v>
      </x:c>
      <x:c r="H86" s="21" t="n">
        <x:v>1</x:v>
      </x:c>
      <x:c r="I86" s="19" t="n">
        <x:f>IF(H86=1,E86-G86,0)</x:f>
        <x:v>38</x:v>
      </x:c>
      <x:c r="J86" s="19" t="n">
        <x:f>IF(H86=1,G86,0)</x:f>
        <x:v>0</x:v>
      </x:c>
    </x:row>
    <x:row r="87" ht="25" customHeight="1">
      <x:c r="A87" s="3" t="str">
        <x:v>CHAMBER-M05</x:v>
      </x:c>
      <x:c r="B87" s="21" t="n">
        <x:v>5</x:v>
      </x:c>
      <x:c r="C87" s="3" t="str">
        <x:v>NONE</x:v>
      </x:c>
      <x:c r="D87" s="30" t="n">
        <x:v>9.17</x:v>
      </x:c>
      <x:c r="E87" s="30" t="n">
        <x:v>0</x:v>
      </x:c>
      <x:c r="F87" s="30" t="n">
        <x:v>0</x:v>
      </x:c>
      <x:c r="G87" s="30" t="n">
        <x:v>0</x:v>
      </x:c>
      <x:c r="H87" s="21" t="n">
        <x:v>1</x:v>
      </x:c>
      <x:c r="I87" s="19" t="n">
        <x:f>IF(H87=1,E87-G87,0)</x:f>
        <x:v>0</x:v>
      </x:c>
      <x:c r="J87" s="19" t="n">
        <x:f>IF(H87=1,G87,0)</x:f>
        <x:v>0</x:v>
      </x:c>
    </x:row>
    <x:row r="88" ht="25" customHeight="1">
      <x:c r="A88" s="3" t="str">
        <x:v>INSURANCE-M05</x:v>
      </x:c>
      <x:c r="B88" s="21" t="n">
        <x:v>5</x:v>
      </x:c>
      <x:c r="C88" s="3" t="str">
        <x:v>NONE</x:v>
      </x:c>
      <x:c r="D88" s="30" t="n">
        <x:v>1250</x:v>
      </x:c>
      <x:c r="E88" s="30" t="n">
        <x:v>0</x:v>
      </x:c>
      <x:c r="F88" s="30" t="n">
        <x:v>0</x:v>
      </x:c>
      <x:c r="G88" s="30" t="n">
        <x:v>0</x:v>
      </x:c>
      <x:c r="H88" s="21" t="n">
        <x:v>1</x:v>
      </x:c>
      <x:c r="I88" s="19" t="n">
        <x:f>IF(H88=1,E88-G88,0)</x:f>
        <x:v>0</x:v>
      </x:c>
      <x:c r="J88" s="19" t="n">
        <x:f>IF(H88=1,G88,0)</x:f>
        <x:v>0</x:v>
      </x:c>
    </x:row>
    <x:row r="89" ht="25" customHeight="1">
      <x:c r="A89" s="3" t="str">
        <x:v>OFFICE-M05</x:v>
      </x:c>
      <x:c r="B89" s="21" t="n">
        <x:v>5</x:v>
      </x:c>
      <x:c r="C89" s="3" t="str">
        <x:v>DE_IN19</x:v>
      </x:c>
      <x:c r="D89" s="30" t="n">
        <x:v>3646.19</x:v>
      </x:c>
      <x:c r="E89" s="30" t="n">
        <x:v>692.78</x:v>
      </x:c>
      <x:c r="F89" s="30" t="n">
        <x:v>0</x:v>
      </x:c>
      <x:c r="G89" s="30" t="n">
        <x:v>0</x:v>
      </x:c>
      <x:c r="H89" s="21" t="n">
        <x:v>1</x:v>
      </x:c>
      <x:c r="I89" s="19" t="n">
        <x:f>IF(H89=1,E89-G89,0)</x:f>
        <x:v>692.78</x:v>
      </x:c>
      <x:c r="J89" s="19" t="n">
        <x:f>IF(H89=1,G89,0)</x:f>
        <x:v>0</x:v>
      </x:c>
    </x:row>
    <x:row r="90" ht="25" customHeight="1">
      <x:c r="A90" s="3" t="str">
        <x:v>LEGAL-M05</x:v>
      </x:c>
      <x:c r="B90" s="21" t="n">
        <x:v>5</x:v>
      </x:c>
      <x:c r="C90" s="3" t="str">
        <x:v>DE_IN19</x:v>
      </x:c>
      <x:c r="D90" s="30" t="n">
        <x:v>10000</x:v>
      </x:c>
      <x:c r="E90" s="30" t="n">
        <x:v>1900</x:v>
      </x:c>
      <x:c r="F90" s="30" t="n">
        <x:v>0</x:v>
      </x:c>
      <x:c r="G90" s="30" t="n">
        <x:v>0</x:v>
      </x:c>
      <x:c r="H90" s="21" t="n">
        <x:v>1</x:v>
      </x:c>
      <x:c r="I90" s="19" t="n">
        <x:f>IF(H90=1,E90-G90,0)</x:f>
        <x:v>1900</x:v>
      </x:c>
      <x:c r="J90" s="19" t="n">
        <x:f>IF(H90=1,G90,0)</x:f>
        <x:v>0</x:v>
      </x:c>
    </x:row>
    <x:row r="91" ht="25" customHeight="1">
      <x:c r="A91" s="3" t="str">
        <x:v>DORA-M05</x:v>
      </x:c>
      <x:c r="B91" s="21" t="n">
        <x:v>5</x:v>
      </x:c>
      <x:c r="C91" s="3" t="str">
        <x:v>DE_IN19</x:v>
      </x:c>
      <x:c r="D91" s="30" t="n">
        <x:v>11111.11</x:v>
      </x:c>
      <x:c r="E91" s="30" t="n">
        <x:v>2111.11</x:v>
      </x:c>
      <x:c r="F91" s="30" t="n">
        <x:v>0</x:v>
      </x:c>
      <x:c r="G91" s="30" t="n">
        <x:v>0</x:v>
      </x:c>
      <x:c r="H91" s="21" t="n">
        <x:v>1</x:v>
      </x:c>
      <x:c r="I91" s="19" t="n">
        <x:f>IF(H91=1,E91-G91,0)</x:f>
        <x:v>2111.11</x:v>
      </x:c>
      <x:c r="J91" s="19" t="n">
        <x:f>IF(H91=1,G91,0)</x:f>
        <x:v>0</x:v>
      </x:c>
    </x:row>
    <x:row r="92" ht="25" customHeight="1">
      <x:c r="A92" s="3" t="str">
        <x:v>CLOUD-M05</x:v>
      </x:c>
      <x:c r="B92" s="21" t="n">
        <x:v>5</x:v>
      </x:c>
      <x:c r="C92" s="3" t="str">
        <x:v>RC_IN19</x:v>
      </x:c>
      <x:c r="D92" s="30" t="n">
        <x:v>1500</x:v>
      </x:c>
      <x:c r="E92" s="30" t="n">
        <x:v>0</x:v>
      </x:c>
      <x:c r="F92" s="30" t="n">
        <x:v>285</x:v>
      </x:c>
      <x:c r="G92" s="30" t="n">
        <x:v>0</x:v>
      </x:c>
      <x:c r="H92" s="21" t="n">
        <x:v>1</x:v>
      </x:c>
      <x:c r="I92" s="19" t="n">
        <x:f>IF(H92=1,E92-G92,0)</x:f>
        <x:v>0</x:v>
      </x:c>
      <x:c r="J92" s="19" t="n">
        <x:f>IF(H92=1,G92,0)</x:f>
        <x:v>0</x:v>
      </x:c>
    </x:row>
    <x:row r="93" ht="25" customHeight="1">
      <x:c r="A93" s="3" t="str">
        <x:v>DATA-M05</x:v>
      </x:c>
      <x:c r="B93" s="21" t="n">
        <x:v>5</x:v>
      </x:c>
      <x:c r="C93" s="3" t="str">
        <x:v>RC_IN19</x:v>
      </x:c>
      <x:c r="D93" s="30" t="n">
        <x:v>433.91</x:v>
      </x:c>
      <x:c r="E93" s="30" t="n">
        <x:v>0</x:v>
      </x:c>
      <x:c r="F93" s="30" t="n">
        <x:v>82.44</x:v>
      </x:c>
      <x:c r="G93" s="30" t="n">
        <x:v>0</x:v>
      </x:c>
      <x:c r="H93" s="21" t="n">
        <x:v>1</x:v>
      </x:c>
      <x:c r="I93" s="19" t="n">
        <x:f>IF(H93=1,E93-G93,0)</x:f>
        <x:v>0</x:v>
      </x:c>
      <x:c r="J93" s="19" t="n">
        <x:f>IF(H93=1,G93,0)</x:f>
        <x:v>0</x:v>
      </x:c>
    </x:row>
    <x:row r="94" ht="25" customHeight="1">
      <x:c r="A94" s="3" t="str">
        <x:v>LEGAL-OVERRUN-M05</x:v>
      </x:c>
      <x:c r="B94" s="21" t="n">
        <x:v>5</x:v>
      </x:c>
      <x:c r="C94" s="3" t="str">
        <x:v>DE_IN19</x:v>
      </x:c>
      <x:c r="D94" s="30" t="n">
        <x:v>13800</x:v>
      </x:c>
      <x:c r="E94" s="30" t="n">
        <x:v>2622</x:v>
      </x:c>
      <x:c r="F94" s="30" t="n">
        <x:v>0</x:v>
      </x:c>
      <x:c r="G94" s="30" t="n">
        <x:v>0</x:v>
      </x:c>
      <x:c r="H94" s="21" t="n">
        <x:v>1</x:v>
      </x:c>
      <x:c r="I94" s="19" t="n">
        <x:f>IF(H94=1,E94-G94,0)</x:f>
        <x:v>2622</x:v>
      </x:c>
      <x:c r="J94" s="19" t="n">
        <x:f>IF(H94=1,G94,0)</x:f>
        <x:v>0</x:v>
      </x:c>
    </x:row>
    <x:row r="95" ht="25" customHeight="1">
      <x:c r="A95" s="3" t="str">
        <x:v>SW-M06-P01</x:v>
      </x:c>
      <x:c r="B95" s="21" t="n">
        <x:v>6</x:v>
      </x:c>
      <x:c r="C95" s="3" t="str">
        <x:v>RC_IN19</x:v>
      </x:c>
      <x:c r="D95" s="30" t="n">
        <x:v>450</x:v>
      </x:c>
      <x:c r="E95" s="30" t="n">
        <x:v>0</x:v>
      </x:c>
      <x:c r="F95" s="30" t="n">
        <x:v>85.5</x:v>
      </x:c>
      <x:c r="G95" s="30" t="n">
        <x:v>0</x:v>
      </x:c>
      <x:c r="H95" s="21" t="n">
        <x:v>1</x:v>
      </x:c>
      <x:c r="I95" s="19" t="n">
        <x:f>IF(H95=1,E95-G95,0)</x:f>
        <x:v>0</x:v>
      </x:c>
      <x:c r="J95" s="19" t="n">
        <x:f>IF(H95=1,G95,0)</x:f>
        <x:v>0</x:v>
      </x:c>
    </x:row>
    <x:row r="96" ht="25" customHeight="1">
      <x:c r="A96" s="3" t="str">
        <x:v>SW-M06-P02</x:v>
      </x:c>
      <x:c r="B96" s="21" t="n">
        <x:v>6</x:v>
      </x:c>
      <x:c r="C96" s="3" t="str">
        <x:v>RC_IN19</x:v>
      </x:c>
      <x:c r="D96" s="30" t="n">
        <x:v>450</x:v>
      </x:c>
      <x:c r="E96" s="30" t="n">
        <x:v>0</x:v>
      </x:c>
      <x:c r="F96" s="30" t="n">
        <x:v>85.5</x:v>
      </x:c>
      <x:c r="G96" s="30" t="n">
        <x:v>0</x:v>
      </x:c>
      <x:c r="H96" s="21" t="n">
        <x:v>1</x:v>
      </x:c>
      <x:c r="I96" s="19" t="n">
        <x:f>IF(H96=1,E96-G96,0)</x:f>
        <x:v>0</x:v>
      </x:c>
      <x:c r="J96" s="19" t="n">
        <x:f>IF(H96=1,G96,0)</x:f>
        <x:v>0</x:v>
      </x:c>
    </x:row>
    <x:row r="97" ht="25" customHeight="1">
      <x:c r="A97" s="3" t="str">
        <x:v>SW-M06-P03</x:v>
      </x:c>
      <x:c r="B97" s="21" t="n">
        <x:v>6</x:v>
      </x:c>
      <x:c r="C97" s="3" t="str">
        <x:v>RC_IN19</x:v>
      </x:c>
      <x:c r="D97" s="30" t="n">
        <x:v>450</x:v>
      </x:c>
      <x:c r="E97" s="30" t="n">
        <x:v>0</x:v>
      </x:c>
      <x:c r="F97" s="30" t="n">
        <x:v>85.5</x:v>
      </x:c>
      <x:c r="G97" s="30" t="n">
        <x:v>0</x:v>
      </x:c>
      <x:c r="H97" s="21" t="n">
        <x:v>1</x:v>
      </x:c>
      <x:c r="I97" s="19" t="n">
        <x:f>IF(H97=1,E97-G97,0)</x:f>
        <x:v>0</x:v>
      </x:c>
      <x:c r="J97" s="19" t="n">
        <x:f>IF(H97=1,G97,0)</x:f>
        <x:v>0</x:v>
      </x:c>
    </x:row>
    <x:row r="98" ht="25" customHeight="1">
      <x:c r="A98" s="3" t="str">
        <x:v>SW-M06-P04</x:v>
      </x:c>
      <x:c r="B98" s="21" t="n">
        <x:v>6</x:v>
      </x:c>
      <x:c r="C98" s="3" t="str">
        <x:v>RC_IN19</x:v>
      </x:c>
      <x:c r="D98" s="30" t="n">
        <x:v>450</x:v>
      </x:c>
      <x:c r="E98" s="30" t="n">
        <x:v>0</x:v>
      </x:c>
      <x:c r="F98" s="30" t="n">
        <x:v>85.5</x:v>
      </x:c>
      <x:c r="G98" s="30" t="n">
        <x:v>0</x:v>
      </x:c>
      <x:c r="H98" s="21" t="n">
        <x:v>1</x:v>
      </x:c>
      <x:c r="I98" s="19" t="n">
        <x:f>IF(H98=1,E98-G98,0)</x:f>
        <x:v>0</x:v>
      </x:c>
      <x:c r="J98" s="19" t="n">
        <x:f>IF(H98=1,G98,0)</x:f>
        <x:v>0</x:v>
      </x:c>
    </x:row>
    <x:row r="99" ht="25" customHeight="1">
      <x:c r="A99" s="3" t="str">
        <x:v>SW-M06-P05</x:v>
      </x:c>
      <x:c r="B99" s="21" t="n">
        <x:v>6</x:v>
      </x:c>
      <x:c r="C99" s="3" t="str">
        <x:v>RC_IN19</x:v>
      </x:c>
      <x:c r="D99" s="30" t="n">
        <x:v>450</x:v>
      </x:c>
      <x:c r="E99" s="30" t="n">
        <x:v>0</x:v>
      </x:c>
      <x:c r="F99" s="30" t="n">
        <x:v>85.5</x:v>
      </x:c>
      <x:c r="G99" s="30" t="n">
        <x:v>0</x:v>
      </x:c>
      <x:c r="H99" s="21" t="n">
        <x:v>1</x:v>
      </x:c>
      <x:c r="I99" s="19" t="n">
        <x:f>IF(H99=1,E99-G99,0)</x:f>
        <x:v>0</x:v>
      </x:c>
      <x:c r="J99" s="19" t="n">
        <x:f>IF(H99=1,G99,0)</x:f>
        <x:v>0</x:v>
      </x:c>
    </x:row>
    <x:row r="100" ht="25" customHeight="1">
      <x:c r="A100" s="3" t="str">
        <x:v>SW-M06-P06</x:v>
      </x:c>
      <x:c r="B100" s="21" t="n">
        <x:v>6</x:v>
      </x:c>
      <x:c r="C100" s="3" t="str">
        <x:v>RC_IN19</x:v>
      </x:c>
      <x:c r="D100" s="30" t="n">
        <x:v>450</x:v>
      </x:c>
      <x:c r="E100" s="30" t="n">
        <x:v>0</x:v>
      </x:c>
      <x:c r="F100" s="30" t="n">
        <x:v>85.5</x:v>
      </x:c>
      <x:c r="G100" s="30" t="n">
        <x:v>0</x:v>
      </x:c>
      <x:c r="H100" s="21" t="n">
        <x:v>1</x:v>
      </x:c>
      <x:c r="I100" s="19" t="n">
        <x:f>IF(H100=1,E100-G100,0)</x:f>
        <x:v>0</x:v>
      </x:c>
      <x:c r="J100" s="19" t="n">
        <x:f>IF(H100=1,G100,0)</x:f>
        <x:v>0</x:v>
      </x:c>
    </x:row>
    <x:row r="101" ht="25" customHeight="1">
      <x:c r="A101" s="3" t="str">
        <x:v>SW-M06-P07</x:v>
      </x:c>
      <x:c r="B101" s="21" t="n">
        <x:v>6</x:v>
      </x:c>
      <x:c r="C101" s="3" t="str">
        <x:v>RC_IN19</x:v>
      </x:c>
      <x:c r="D101" s="30" t="n">
        <x:v>450</x:v>
      </x:c>
      <x:c r="E101" s="30" t="n">
        <x:v>0</x:v>
      </x:c>
      <x:c r="F101" s="30" t="n">
        <x:v>85.5</x:v>
      </x:c>
      <x:c r="G101" s="30" t="n">
        <x:v>0</x:v>
      </x:c>
      <x:c r="H101" s="21" t="n">
        <x:v>1</x:v>
      </x:c>
      <x:c r="I101" s="19" t="n">
        <x:f>IF(H101=1,E101-G101,0)</x:f>
        <x:v>0</x:v>
      </x:c>
      <x:c r="J101" s="19" t="n">
        <x:f>IF(H101=1,G101,0)</x:f>
        <x:v>0</x:v>
      </x:c>
    </x:row>
    <x:row r="102" ht="25" customHeight="1">
      <x:c r="A102" s="3" t="str">
        <x:v>SW-M06-P08</x:v>
      </x:c>
      <x:c r="B102" s="21" t="n">
        <x:v>6</x:v>
      </x:c>
      <x:c r="C102" s="3" t="str">
        <x:v>RC_IN19</x:v>
      </x:c>
      <x:c r="D102" s="30" t="n">
        <x:v>450</x:v>
      </x:c>
      <x:c r="E102" s="30" t="n">
        <x:v>0</x:v>
      </x:c>
      <x:c r="F102" s="30" t="n">
        <x:v>85.5</x:v>
      </x:c>
      <x:c r="G102" s="30" t="n">
        <x:v>0</x:v>
      </x:c>
      <x:c r="H102" s="21" t="n">
        <x:v>1</x:v>
      </x:c>
      <x:c r="I102" s="19" t="n">
        <x:f>IF(H102=1,E102-G102,0)</x:f>
        <x:v>0</x:v>
      </x:c>
      <x:c r="J102" s="19" t="n">
        <x:f>IF(H102=1,G102,0)</x:f>
        <x:v>0</x:v>
      </x:c>
    </x:row>
    <x:row r="103" ht="25" customHeight="1">
      <x:c r="A103" s="3" t="str">
        <x:v>SW-M06-P10</x:v>
      </x:c>
      <x:c r="B103" s="21" t="n">
        <x:v>6</x:v>
      </x:c>
      <x:c r="C103" s="3" t="str">
        <x:v>RC_IN19</x:v>
      </x:c>
      <x:c r="D103" s="30" t="n">
        <x:v>450</x:v>
      </x:c>
      <x:c r="E103" s="30" t="n">
        <x:v>0</x:v>
      </x:c>
      <x:c r="F103" s="30" t="n">
        <x:v>85.5</x:v>
      </x:c>
      <x:c r="G103" s="30" t="n">
        <x:v>0</x:v>
      </x:c>
      <x:c r="H103" s="21" t="n">
        <x:v>1</x:v>
      </x:c>
      <x:c r="I103" s="19" t="n">
        <x:f>IF(H103=1,E103-G103,0)</x:f>
        <x:v>0</x:v>
      </x:c>
      <x:c r="J103" s="19" t="n">
        <x:f>IF(H103=1,G103,0)</x:f>
        <x:v>0</x:v>
      </x:c>
    </x:row>
    <x:row r="104" ht="25" customHeight="1">
      <x:c r="A104" s="3" t="str">
        <x:v>IT-P10</x:v>
      </x:c>
      <x:c r="B104" s="21" t="n">
        <x:v>6</x:v>
      </x:c>
      <x:c r="C104" s="3" t="str">
        <x:v>DE_IN19</x:v>
      </x:c>
      <x:c r="D104" s="30" t="n">
        <x:v>2500</x:v>
      </x:c>
      <x:c r="E104" s="30" t="n">
        <x:v>475</x:v>
      </x:c>
      <x:c r="F104" s="30" t="n">
        <x:v>0</x:v>
      </x:c>
      <x:c r="G104" s="30" t="n">
        <x:v>0</x:v>
      </x:c>
      <x:c r="H104" s="21" t="n">
        <x:v>0</x:v>
      </x:c>
      <x:c r="I104" s="19" t="n">
        <x:f>IF(H104=1,E104-G104,0)</x:f>
        <x:v>0</x:v>
      </x:c>
      <x:c r="J104" s="19" t="n">
        <x:f>IF(H104=1,G104,0)</x:f>
        <x:v>0</x:v>
      </x:c>
    </x:row>
    <x:row r="105" ht="25" customHeight="1">
      <x:c r="A105" s="3" t="str">
        <x:v>HIRE-P10</x:v>
      </x:c>
      <x:c r="B105" s="21" t="n">
        <x:v>6</x:v>
      </x:c>
      <x:c r="C105" s="3" t="str">
        <x:v>DE_IN19</x:v>
      </x:c>
      <x:c r="D105" s="30" t="n">
        <x:v>500</x:v>
      </x:c>
      <x:c r="E105" s="30" t="n">
        <x:v>95</x:v>
      </x:c>
      <x:c r="F105" s="30" t="n">
        <x:v>0</x:v>
      </x:c>
      <x:c r="G105" s="30" t="n">
        <x:v>0</x:v>
      </x:c>
      <x:c r="H105" s="21" t="n">
        <x:v>1</x:v>
      </x:c>
      <x:c r="I105" s="19" t="n">
        <x:f>IF(H105=1,E105-G105,0)</x:f>
        <x:v>95</x:v>
      </x:c>
      <x:c r="J105" s="19" t="n">
        <x:f>IF(H105=1,G105,0)</x:f>
        <x:v>0</x:v>
      </x:c>
    </x:row>
    <x:row r="106" ht="25" customHeight="1">
      <x:c r="A106" s="3" t="str">
        <x:v>DESK-M06</x:v>
      </x:c>
      <x:c r="B106" s="21" t="n">
        <x:v>6</x:v>
      </x:c>
      <x:c r="C106" s="3" t="str">
        <x:v>DE_IN19</x:v>
      </x:c>
      <x:c r="D106" s="30" t="n">
        <x:v>2691</x:v>
      </x:c>
      <x:c r="E106" s="30" t="n">
        <x:v>511.29</x:v>
      </x:c>
      <x:c r="F106" s="30" t="n">
        <x:v>0</x:v>
      </x:c>
      <x:c r="G106" s="30" t="n">
        <x:v>0</x:v>
      </x:c>
      <x:c r="H106" s="21" t="n">
        <x:v>1</x:v>
      </x:c>
      <x:c r="I106" s="19" t="n">
        <x:f>IF(H106=1,E106-G106,0)</x:f>
        <x:v>511.29</x:v>
      </x:c>
      <x:c r="J106" s="19" t="n">
        <x:f>IF(H106=1,G106,0)</x:f>
        <x:v>0</x:v>
      </x:c>
    </x:row>
    <x:row r="107" ht="25" customHeight="1">
      <x:c r="A107" s="3" t="str">
        <x:v>BOOK-M06</x:v>
      </x:c>
      <x:c r="B107" s="21" t="n">
        <x:v>6</x:v>
      </x:c>
      <x:c r="C107" s="3" t="str">
        <x:v>DE_IN19</x:v>
      </x:c>
      <x:c r="D107" s="30" t="n">
        <x:v>500</x:v>
      </x:c>
      <x:c r="E107" s="30" t="n">
        <x:v>95</x:v>
      </x:c>
      <x:c r="F107" s="30" t="n">
        <x:v>0</x:v>
      </x:c>
      <x:c r="G107" s="30" t="n">
        <x:v>0</x:v>
      </x:c>
      <x:c r="H107" s="21" t="n">
        <x:v>1</x:v>
      </x:c>
      <x:c r="I107" s="19" t="n">
        <x:f>IF(H107=1,E107-G107,0)</x:f>
        <x:v>95</x:v>
      </x:c>
      <x:c r="J107" s="19" t="n">
        <x:f>IF(H107=1,G107,0)</x:f>
        <x:v>0</x:v>
      </x:c>
    </x:row>
    <x:row r="108" ht="25" customHeight="1">
      <x:c r="A108" s="3" t="str">
        <x:v>PAYADMIN-M06</x:v>
      </x:c>
      <x:c r="B108" s="21" t="n">
        <x:v>6</x:v>
      </x:c>
      <x:c r="C108" s="3" t="str">
        <x:v>DE_IN19</x:v>
      </x:c>
      <x:c r="D108" s="30" t="n">
        <x:v>225</x:v>
      </x:c>
      <x:c r="E108" s="30" t="n">
        <x:v>42.75</x:v>
      </x:c>
      <x:c r="F108" s="30" t="n">
        <x:v>0</x:v>
      </x:c>
      <x:c r="G108" s="30" t="n">
        <x:v>0</x:v>
      </x:c>
      <x:c r="H108" s="21" t="n">
        <x:v>1</x:v>
      </x:c>
      <x:c r="I108" s="19" t="n">
        <x:f>IF(H108=1,E108-G108,0)</x:f>
        <x:v>42.75</x:v>
      </x:c>
      <x:c r="J108" s="19" t="n">
        <x:f>IF(H108=1,G108,0)</x:f>
        <x:v>0</x:v>
      </x:c>
    </x:row>
    <x:row r="109" ht="25" customHeight="1">
      <x:c r="A109" s="3" t="str">
        <x:v>CHAMBER-M06</x:v>
      </x:c>
      <x:c r="B109" s="21" t="n">
        <x:v>6</x:v>
      </x:c>
      <x:c r="C109" s="3" t="str">
        <x:v>NONE</x:v>
      </x:c>
      <x:c r="D109" s="30" t="n">
        <x:v>9.17</x:v>
      </x:c>
      <x:c r="E109" s="30" t="n">
        <x:v>0</x:v>
      </x:c>
      <x:c r="F109" s="30" t="n">
        <x:v>0</x:v>
      </x:c>
      <x:c r="G109" s="30" t="n">
        <x:v>0</x:v>
      </x:c>
      <x:c r="H109" s="21" t="n">
        <x:v>1</x:v>
      </x:c>
      <x:c r="I109" s="19" t="n">
        <x:f>IF(H109=1,E109-G109,0)</x:f>
        <x:v>0</x:v>
      </x:c>
      <x:c r="J109" s="19" t="n">
        <x:f>IF(H109=1,G109,0)</x:f>
        <x:v>0</x:v>
      </x:c>
    </x:row>
    <x:row r="110" ht="25" customHeight="1">
      <x:c r="A110" s="3" t="str">
        <x:v>INSURANCE-M06</x:v>
      </x:c>
      <x:c r="B110" s="21" t="n">
        <x:v>6</x:v>
      </x:c>
      <x:c r="C110" s="3" t="str">
        <x:v>NONE</x:v>
      </x:c>
      <x:c r="D110" s="30" t="n">
        <x:v>1250</x:v>
      </x:c>
      <x:c r="E110" s="30" t="n">
        <x:v>0</x:v>
      </x:c>
      <x:c r="F110" s="30" t="n">
        <x:v>0</x:v>
      </x:c>
      <x:c r="G110" s="30" t="n">
        <x:v>0</x:v>
      </x:c>
      <x:c r="H110" s="21" t="n">
        <x:v>1</x:v>
      </x:c>
      <x:c r="I110" s="19" t="n">
        <x:f>IF(H110=1,E110-G110,0)</x:f>
        <x:v>0</x:v>
      </x:c>
      <x:c r="J110" s="19" t="n">
        <x:f>IF(H110=1,G110,0)</x:f>
        <x:v>0</x:v>
      </x:c>
    </x:row>
    <x:row r="111" ht="25" customHeight="1">
      <x:c r="A111" s="3" t="str">
        <x:v>OFFICE-M06</x:v>
      </x:c>
      <x:c r="B111" s="21" t="n">
        <x:v>6</x:v>
      </x:c>
      <x:c r="C111" s="3" t="str">
        <x:v>DE_IN19</x:v>
      </x:c>
      <x:c r="D111" s="30" t="n">
        <x:v>3507.62</x:v>
      </x:c>
      <x:c r="E111" s="30" t="n">
        <x:v>666.45</x:v>
      </x:c>
      <x:c r="F111" s="30" t="n">
        <x:v>0</x:v>
      </x:c>
      <x:c r="G111" s="30" t="n">
        <x:v>0</x:v>
      </x:c>
      <x:c r="H111" s="21" t="n">
        <x:v>1</x:v>
      </x:c>
      <x:c r="I111" s="19" t="n">
        <x:f>IF(H111=1,E111-G111,0)</x:f>
        <x:v>666.45</x:v>
      </x:c>
      <x:c r="J111" s="19" t="n">
        <x:f>IF(H111=1,G111,0)</x:f>
        <x:v>0</x:v>
      </x:c>
    </x:row>
    <x:row r="112" ht="25" customHeight="1">
      <x:c r="A112" s="3" t="str">
        <x:v>LEGAL-M06</x:v>
      </x:c>
      <x:c r="B112" s="21" t="n">
        <x:v>6</x:v>
      </x:c>
      <x:c r="C112" s="3" t="str">
        <x:v>DE_IN19</x:v>
      </x:c>
      <x:c r="D112" s="30" t="n">
        <x:v>10000</x:v>
      </x:c>
      <x:c r="E112" s="30" t="n">
        <x:v>1900</x:v>
      </x:c>
      <x:c r="F112" s="30" t="n">
        <x:v>0</x:v>
      </x:c>
      <x:c r="G112" s="30" t="n">
        <x:v>0</x:v>
      </x:c>
      <x:c r="H112" s="21" t="n">
        <x:v>1</x:v>
      </x:c>
      <x:c r="I112" s="19" t="n">
        <x:f>IF(H112=1,E112-G112,0)</x:f>
        <x:v>1900</x:v>
      </x:c>
      <x:c r="J112" s="19" t="n">
        <x:f>IF(H112=1,G112,0)</x:f>
        <x:v>0</x:v>
      </x:c>
    </x:row>
    <x:row r="113" ht="25" customHeight="1">
      <x:c r="A113" s="3" t="str">
        <x:v>DORA-M06</x:v>
      </x:c>
      <x:c r="B113" s="21" t="n">
        <x:v>6</x:v>
      </x:c>
      <x:c r="C113" s="3" t="str">
        <x:v>DE_IN19</x:v>
      </x:c>
      <x:c r="D113" s="30" t="n">
        <x:v>11111.11</x:v>
      </x:c>
      <x:c r="E113" s="30" t="n">
        <x:v>2111.11</x:v>
      </x:c>
      <x:c r="F113" s="30" t="n">
        <x:v>0</x:v>
      </x:c>
      <x:c r="G113" s="30" t="n">
        <x:v>0</x:v>
      </x:c>
      <x:c r="H113" s="21" t="n">
        <x:v>1</x:v>
      </x:c>
      <x:c r="I113" s="19" t="n">
        <x:f>IF(H113=1,E113-G113,0)</x:f>
        <x:v>2111.11</x:v>
      </x:c>
      <x:c r="J113" s="19" t="n">
        <x:f>IF(H113=1,G113,0)</x:f>
        <x:v>0</x:v>
      </x:c>
    </x:row>
    <x:row r="114" ht="25" customHeight="1">
      <x:c r="A114" s="3" t="str">
        <x:v>CLOUD-M06</x:v>
      </x:c>
      <x:c r="B114" s="21" t="n">
        <x:v>6</x:v>
      </x:c>
      <x:c r="C114" s="3" t="str">
        <x:v>RC_IN19</x:v>
      </x:c>
      <x:c r="D114" s="30" t="n">
        <x:v>1500</x:v>
      </x:c>
      <x:c r="E114" s="30" t="n">
        <x:v>0</x:v>
      </x:c>
      <x:c r="F114" s="30" t="n">
        <x:v>285</x:v>
      </x:c>
      <x:c r="G114" s="30" t="n">
        <x:v>0</x:v>
      </x:c>
      <x:c r="H114" s="21" t="n">
        <x:v>1</x:v>
      </x:c>
      <x:c r="I114" s="19" t="n">
        <x:f>IF(H114=1,E114-G114,0)</x:f>
        <x:v>0</x:v>
      </x:c>
      <x:c r="J114" s="19" t="n">
        <x:f>IF(H114=1,G114,0)</x:f>
        <x:v>0</x:v>
      </x:c>
    </x:row>
    <x:row r="115" ht="25" customHeight="1">
      <x:c r="A115" s="3" t="str">
        <x:v>DATA-M06</x:v>
      </x:c>
      <x:c r="B115" s="21" t="n">
        <x:v>6</x:v>
      </x:c>
      <x:c r="C115" s="3" t="str">
        <x:v>RC_IN19</x:v>
      </x:c>
      <x:c r="D115" s="30" t="n">
        <x:v>433.91</x:v>
      </x:c>
      <x:c r="E115" s="30" t="n">
        <x:v>0</x:v>
      </x:c>
      <x:c r="F115" s="30" t="n">
        <x:v>82.44</x:v>
      </x:c>
      <x:c r="G115" s="30" t="n">
        <x:v>0</x:v>
      </x:c>
      <x:c r="H115" s="21" t="n">
        <x:v>1</x:v>
      </x:c>
      <x:c r="I115" s="19" t="n">
        <x:f>IF(H115=1,E115-G115,0)</x:f>
        <x:v>0</x:v>
      </x:c>
      <x:c r="J115" s="19" t="n">
        <x:f>IF(H115=1,G115,0)</x:f>
        <x:v>0</x:v>
      </x:c>
    </x:row>
  </x:sheetData>
  <x:mergeCells>
    <x:mergeCell ref="A7:F8"/>
  </x:mergeCells>
  <x:dataValidations count="1">
    <x:dataValidation type="decimal" operator="between" sqref="D11:G115">
      <x:formula1>0</x:formula1>
      <x:formula2>1000000000000</x:formula2>
    </x:dataValidation>
  </x:dataValidations>
  <x:pageMargins left="0.7" right="0.7" top="0.75" bottom="0.75" header="0.3" footer="0.3"/>
  <x:tableParts count="1">
    <x:tablePart xmlns:r="http://schemas.openxmlformats.org/officeDocument/2006/relationships" r:id="Rc2255b67dd2242ac"/>
  </x:tableParts>
</x:worksheet>
</file>

<file path=xl/worksheets/sheet10.xml><?xml version="1.0" encoding="utf-8"?>
<x:worksheet xmlns:x="http://schemas.openxmlformats.org/spreadsheetml/2006/main">
  <x:sheetPr>
    <x:tabColor rgb="FFE6D5B8"/>
  </x:sheetPr>
  <x:sheetViews>
    <x:sheetView showGridLines="0" workbookViewId="0">
      <x:pane xSplit="2" ySplit="10" topLeftCell="C11" activePane="bottomRight" state="frozen"/>
    </x:sheetView>
  </x:sheetViews>
  <x:sheetFormatPr defaultRowHeight="15"/>
  <x:cols>
    <x:col min="1" max="1" width="48" hidden="0" customWidth="1"/>
    <x:col min="2" max="2" width="30" hidden="0" customWidth="1"/>
    <x:col min="3" max="3" width="22" hidden="0" customWidth="1"/>
    <x:col min="4" max="4" width="22" hidden="0" customWidth="1"/>
    <x:col min="5" max="5" width="22" hidden="0" customWidth="1"/>
    <x:col min="6" max="6" width="22" hidden="0" customWidth="1"/>
    <x:col min="7" max="7" width="40" hidden="0" customWidth="1"/>
    <x:col min="8" max="8" width="22" hidden="0" customWidth="1"/>
    <x:col min="9" max="9" width="22" hidden="0" customWidth="1"/>
    <x:col min="10" max="10" width="58" hidden="0" customWidth="1"/>
    <x:col min="11" max="11" width="28" hidden="0" customWidth="1"/>
    <x:col min="12" max="12" width="22" hidden="0" customWidth="1"/>
    <x:col min="13" max="13" width="22" hidden="0" customWidth="1"/>
    <x:col min="14" max="14" width="22" hidden="0" customWidth="1"/>
    <x:col min="15" max="15" width="22" hidden="0" customWidth="1"/>
    <x:col min="16" max="16" width="22" hidden="0" customWidth="1"/>
    <x:col min="17" max="17" width="22" hidden="0" customWidth="1"/>
    <x:col min="18" max="18" width="22" hidden="0" customWidth="1"/>
    <x:col min="19" max="19" width="22" hidden="0" customWidth="1"/>
    <x:col min="20" max="20" width="22" hidden="0" customWidth="1"/>
    <x:col min="21" max="21" width="22" hidden="0" customWidth="1"/>
    <x:col min="22" max="22" width="22" hidden="0" customWidth="1"/>
    <x:col min="23" max="23" width="22" hidden="0" customWidth="1"/>
    <x:col min="24" max="24" width="22" hidden="0" customWidth="1"/>
    <x:col min="25" max="25" width="22" hidden="0" customWidth="1"/>
    <x:col min="26" max="26" width="22" hidden="0" customWidth="1"/>
    <x:col min="27" max="27" width="22" hidden="0" customWidth="1"/>
  </x:cols>
  <x:sheetData>
    <x:row r="1" ht="25" customHeight="1">
      <x:c r="A1" s="17" t="str">
        <x:v>Authoritative actual journal</x:v>
      </x:c>
      <x:c r="B1" s="2"/>
      <x:c r="C1" s="2"/>
      <x:c r="D1" s="2"/>
      <x:c r="E1" s="2"/>
      <x:c r="F1" s="2"/>
      <x:c r="G1" s="2"/>
      <x:c r="H1" s="2"/>
      <x:c r="I1" s="2"/>
      <x:c r="J1" s="2"/>
      <x:c r="K1" s="2"/>
      <x:c r="L1" s="2"/>
      <x:c r="M1" s="2"/>
      <x:c r="N1" s="2"/>
      <x:c r="O1" s="2"/>
      <x:c r="P1" s="2"/>
      <x:c r="Q1" s="2"/>
      <x:c r="R1" s="2"/>
      <x:c r="S1" s="2"/>
      <x:c r="T1" s="2"/>
      <x:c r="U1" s="2"/>
      <x:c r="V1" s="2"/>
      <x:c r="W1" s="2"/>
      <x:c r="X1" s="2"/>
      <x:c r="Y1" s="2"/>
      <x:c r="Z1" s="2"/>
      <x:c r="AA1" s="2"/>
    </x:row>
    <x:row r="2" ht="25" customHeight="1">
      <x:c r="A2" s="16" t="str">
        <x:v>Mirovest GmbH — fictional</x:v>
      </x:c>
      <x:c r="B2" s="2"/>
      <x:c r="C2" s="2"/>
      <x:c r="D2" s="2"/>
      <x:c r="E2" s="2"/>
      <x:c r="F2" s="2"/>
      <x:c r="G2" s="2"/>
      <x:c r="H2" s="2"/>
      <x:c r="I2" s="2"/>
      <x:c r="J2" s="2"/>
      <x:c r="K2" s="2"/>
      <x:c r="L2" s="2"/>
      <x:c r="M2" s="2"/>
      <x:c r="N2" s="2"/>
      <x:c r="O2" s="2"/>
      <x:c r="P2" s="2"/>
      <x:c r="Q2" s="2"/>
      <x:c r="R2" s="2"/>
      <x:c r="S2" s="2"/>
      <x:c r="T2" s="2"/>
      <x:c r="U2" s="2"/>
      <x:c r="V2" s="2"/>
      <x:c r="W2" s="2"/>
      <x:c r="X2" s="2"/>
      <x:c r="Y2" s="2"/>
      <x:c r="Z2" s="2"/>
      <x:c r="AA2" s="2"/>
    </x:row>
    <x:row r="3" ht="25" customHeight="1">
      <x:c r="A3" s="3" t="str">
        <x:v>Selected case</x:v>
      </x:c>
      <x:c r="B3" s="10" t="str">
        <x:f>'Cover'!C29</x:f>
        <x:v>Base</x:v>
      </x:c>
      <x:c r="C3" s="2"/>
      <x:c r="D3" s="2"/>
      <x:c r="E3" s="2"/>
      <x:c r="F3" s="2"/>
      <x:c r="G3" s="2"/>
      <x:c r="H3" s="2"/>
      <x:c r="I3" s="2"/>
      <x:c r="J3" s="2"/>
      <x:c r="K3" s="2"/>
      <x:c r="L3" s="2"/>
      <x:c r="M3" s="2"/>
      <x:c r="N3" s="2"/>
      <x:c r="O3" s="2"/>
      <x:c r="P3" s="2"/>
      <x:c r="Q3" s="2"/>
      <x:c r="R3" s="2"/>
      <x:c r="S3" s="2"/>
      <x:c r="T3" s="2"/>
      <x:c r="U3" s="2"/>
      <x:c r="V3" s="2"/>
      <x:c r="W3" s="2"/>
      <x:c r="X3" s="2"/>
      <x:c r="Y3" s="2"/>
      <x:c r="Z3" s="2"/>
      <x:c r="AA3" s="2"/>
    </x:row>
    <x:row r="4" ht="25" customHeight="1">
      <x:c r="A4" s="16" t="str">
        <x:v>EUR. Actual January–June 2027; source versions remain separate.</x:v>
      </x:c>
      <x:c r="B4" s="2"/>
      <x:c r="C4" s="2"/>
      <x:c r="D4" s="2"/>
      <x:c r="E4" s="2"/>
      <x:c r="F4" s="2"/>
      <x:c r="G4" s="2"/>
      <x:c r="H4" s="2"/>
      <x:c r="I4" s="2"/>
      <x:c r="J4" s="2"/>
      <x:c r="K4" s="2"/>
      <x:c r="L4" s="2"/>
      <x:c r="M4" s="2"/>
      <x:c r="N4" s="2"/>
      <x:c r="O4" s="2"/>
      <x:c r="P4" s="2"/>
      <x:c r="Q4" s="2"/>
      <x:c r="R4" s="2"/>
      <x:c r="S4" s="2"/>
      <x:c r="T4" s="2"/>
      <x:c r="U4" s="2"/>
      <x:c r="V4" s="2"/>
      <x:c r="W4" s="2"/>
      <x:c r="X4" s="2"/>
      <x:c r="Y4" s="2"/>
      <x:c r="Z4" s="2"/>
      <x:c r="AA4" s="2"/>
    </x:row>
    <x:row r="5" ht="25" customHeight="1">
      <x:c r="A5" s="16" t="str">
        <x:v>Release CR02-2026-10-13-v1 · Release bundle / local user copy</x:v>
      </x:c>
      <x:c r="B5" s="2"/>
      <x:c r="C5" s="2"/>
      <x:c r="D5" s="2"/>
      <x:c r="E5" s="2"/>
      <x:c r="F5" s="2"/>
      <x:c r="G5" s="2"/>
      <x:c r="H5" s="2"/>
      <x:c r="I5" s="2"/>
      <x:c r="J5" s="2"/>
      <x:c r="K5" s="2"/>
      <x:c r="L5" s="2"/>
      <x:c r="M5" s="2"/>
      <x:c r="N5" s="2"/>
      <x:c r="O5" s="2"/>
      <x:c r="P5" s="2"/>
      <x:c r="Q5" s="2"/>
      <x:c r="R5" s="2"/>
      <x:c r="S5" s="2"/>
      <x:c r="T5" s="2"/>
      <x:c r="U5" s="2"/>
      <x:c r="V5" s="2"/>
      <x:c r="W5" s="2"/>
      <x:c r="X5" s="2"/>
      <x:c r="Y5" s="2"/>
      <x:c r="Z5" s="2"/>
      <x:c r="AA5" s="2"/>
    </x:row>
    <x:row r="6" ht="25" customHeight="1">
      <x:c r="A6" s="2"/>
      <x:c r="B6" s="2"/>
      <x:c r="C6" s="2"/>
      <x:c r="D6" s="2"/>
      <x:c r="E6" s="2"/>
      <x:c r="F6" s="2"/>
      <x:c r="G6" s="2"/>
      <x:c r="H6" s="2"/>
      <x:c r="I6" s="2"/>
      <x:c r="J6" s="2"/>
      <x:c r="K6" s="2"/>
      <x:c r="L6" s="2"/>
      <x:c r="M6" s="2"/>
      <x:c r="N6" s="2"/>
      <x:c r="O6" s="2"/>
      <x:c r="P6" s="2"/>
      <x:c r="Q6" s="2"/>
      <x:c r="R6" s="2"/>
      <x:c r="S6" s="2"/>
      <x:c r="T6" s="2"/>
      <x:c r="U6" s="2"/>
      <x:c r="V6" s="2"/>
      <x:c r="W6" s="2"/>
      <x:c r="X6" s="2"/>
      <x:c r="Y6" s="2"/>
      <x:c r="Z6" s="2"/>
      <x:c r="AA6" s="2"/>
    </x:row>
    <x:row r="7" ht="32" customHeight="1">
      <x:c r="A7" s="3" t="str">
        <x:v>Source: the fictional actual journal. One posting population. Actuals are fictional and identical in every scenario.</x:v>
      </x:c>
      <x:c r="B7" s="2"/>
      <x:c r="C7" s="2"/>
      <x:c r="D7" s="2"/>
      <x:c r="E7" s="2"/>
      <x:c r="F7" s="2"/>
      <x:c r="G7" s="2"/>
      <x:c r="H7" s="2"/>
      <x:c r="I7" s="2"/>
      <x:c r="J7" s="2"/>
      <x:c r="K7" s="2"/>
      <x:c r="L7" s="2"/>
      <x:c r="M7" s="2"/>
      <x:c r="N7" s="2"/>
      <x:c r="O7" s="2"/>
      <x:c r="P7" s="2"/>
      <x:c r="Q7" s="2"/>
      <x:c r="R7" s="2"/>
      <x:c r="S7" s="2"/>
      <x:c r="T7" s="2"/>
      <x:c r="U7" s="2"/>
      <x:c r="V7" s="2"/>
      <x:c r="W7" s="2"/>
      <x:c r="X7" s="2"/>
      <x:c r="Y7" s="2"/>
      <x:c r="Z7" s="2"/>
      <x:c r="AA7" s="2"/>
    </x:row>
    <x:row r="8" ht="25" customHeight="1">
      <x:c r="A8" s="2"/>
      <x:c r="B8" s="2"/>
      <x:c r="C8" s="2"/>
      <x:c r="D8" s="2"/>
      <x:c r="E8" s="2"/>
      <x:c r="F8" s="2"/>
      <x:c r="G8" s="2"/>
      <x:c r="H8" s="2"/>
      <x:c r="I8" s="2"/>
      <x:c r="J8" s="2"/>
      <x:c r="K8" s="2"/>
      <x:c r="L8" s="2"/>
      <x:c r="M8" s="2"/>
      <x:c r="N8" s="2"/>
      <x:c r="O8" s="2"/>
      <x:c r="P8" s="2"/>
      <x:c r="Q8" s="2"/>
      <x:c r="R8" s="2"/>
      <x:c r="S8" s="2"/>
      <x:c r="T8" s="2"/>
      <x:c r="U8" s="2"/>
      <x:c r="V8" s="2"/>
      <x:c r="W8" s="2"/>
      <x:c r="X8" s="2"/>
      <x:c r="Y8" s="2"/>
      <x:c r="Z8" s="2"/>
      <x:c r="AA8" s="2"/>
    </x:row>
    <x:row r="9" ht="25" customHeight="1">
      <x:c r="A9" s="2"/>
      <x:c r="B9" s="2"/>
      <x:c r="C9" s="2"/>
      <x:c r="D9" s="2"/>
      <x:c r="E9" s="2"/>
      <x:c r="F9" s="2"/>
      <x:c r="G9" s="2"/>
      <x:c r="H9" s="2"/>
      <x:c r="I9" s="2"/>
      <x:c r="J9" s="2"/>
      <x:c r="K9" s="2"/>
      <x:c r="L9" s="2"/>
      <x:c r="M9" s="2"/>
      <x:c r="N9" s="2"/>
      <x:c r="O9" s="2"/>
      <x:c r="P9" s="2"/>
      <x:c r="Q9" s="2"/>
      <x:c r="R9" s="2"/>
      <x:c r="S9" s="2"/>
      <x:c r="T9" s="2"/>
      <x:c r="U9" s="2"/>
      <x:c r="V9" s="2"/>
      <x:c r="W9" s="2"/>
      <x:c r="X9" s="2"/>
      <x:c r="Y9" s="2"/>
      <x:c r="Z9" s="2"/>
      <x:c r="AA9" s="2"/>
    </x:row>
    <x:row r="10" ht="38" customHeight="1">
      <x:c r="A10" s="15" t="str">
        <x:v>Posting ID</x:v>
      </x:c>
      <x:c r="B10" s="15" t="str">
        <x:v>Document</x:v>
      </x:c>
      <x:c r="C10" s="15" t="str">
        <x:v>Month</x:v>
      </x:c>
      <x:c r="D10" s="15" t="str">
        <x:v>Booking date</x:v>
      </x:c>
      <x:c r="E10" s="15" t="str">
        <x:v>Service start</x:v>
      </x:c>
      <x:c r="F10" s="15" t="str">
        <x:v>Payment date</x:v>
      </x:c>
      <x:c r="G10" s="15" t="str">
        <x:v>Account</x:v>
      </x:c>
      <x:c r="H10" s="15" t="str">
        <x:v>Cost centre</x:v>
      </x:c>
      <x:c r="I10" s="15" t="str">
        <x:v>Vendor supplied</x:v>
      </x:c>
      <x:c r="J10" s="15" t="str">
        <x:v>Mapping ID</x:v>
      </x:c>
      <x:c r="K10" s="15" t="str">
        <x:v>Source row</x:v>
      </x:c>
      <x:c r="L10" s="15" t="str">
        <x:v>Cash class</x:v>
      </x:c>
      <x:c r="M10" s="15" t="str">
        <x:v>Recurrence</x:v>
      </x:c>
      <x:c r="N10" s="15" t="str">
        <x:v>Commitment</x:v>
      </x:c>
      <x:c r="O10" s="15" t="str">
        <x:v>Behaviour</x:v>
      </x:c>
      <x:c r="P10" s="15" t="str">
        <x:v>Debit</x:v>
      </x:c>
      <x:c r="Q10" s="15" t="str">
        <x:v>Credit</x:v>
      </x:c>
      <x:c r="R10" s="15" t="str">
        <x:v>Signed amount</x:v>
      </x:c>
      <x:c r="S10" s="15" t="str">
        <x:v>Cost flag</x:v>
      </x:c>
      <x:c r="T10" s="15" t="str">
        <x:v>Accrued cost</x:v>
      </x:c>
      <x:c r="U10" s="15" t="str">
        <x:v>Mapped nature</x:v>
      </x:c>
      <x:c r="V10" s="15" t="str">
        <x:v>Vendor category</x:v>
      </x:c>
      <x:c r="W10" s="15" t="str">
        <x:v>Operating payments</x:v>
      </x:c>
      <x:c r="X10" s="15" t="str">
        <x:v>Operating receipts</x:v>
      </x:c>
      <x:c r="Y10" s="15" t="str">
        <x:v>Capex paid</x:v>
      </x:c>
      <x:c r="Z10" s="15" t="str">
        <x:v>Funding receipts</x:v>
      </x:c>
      <x:c r="AA10" s="15" t="str">
        <x:v>Funding payments</x:v>
      </x:c>
    </x:row>
    <x:row r="11" ht="25" customHeight="1">
      <x:c r="A11" s="3" t="str">
        <x:v>ACT/FUND-INITIAL.P01/1</x:v>
      </x:c>
      <x:c r="B11" s="3" t="str">
        <x:v>FUND-INITIAL.P01</x:v>
      </x:c>
      <x:c r="C11" s="21" t="n">
        <x:v>1</x:v>
      </x:c>
      <x:c r="D11" s="39" t="n">
        <x:v>46388</x:v>
      </x:c>
      <x:c r="E11" s="39" t="n">
        <x:v>46388</x:v>
      </x:c>
      <x:c r="F11" s="39" t="n">
        <x:v>46388</x:v>
      </x:c>
      <x:c r="G11" s="3" t="str">
        <x:v>GL.CASH</x:v>
      </x:c>
      <x:c r="H11" s="3" t="str">
        <x:v>CORP</x:v>
      </x:c>
      <x:c r="I11" s="3" t="str">
        <x:v>FOUNDER</x:v>
      </x:c>
      <x:c r="J11" s="3" t="str">
        <x:v>MAP.ACTUAL.EQUITY.INITIAL.FOUNDER.CORP</x:v>
      </x:c>
      <x:c r="K11" s="3" t="str">
        <x:v>FUND.SHARE_CAPITAL</x:v>
      </x:c>
      <x:c r="L11" s="3" t="str">
        <x:v>financing</x:v>
      </x:c>
      <x:c r="M11" s="3" t="str">
        <x:v>not_applicable</x:v>
      </x:c>
      <x:c r="N11" s="3" t="str">
        <x:v>not_applicable</x:v>
      </x:c>
      <x:c r="O11" s="3" t="str">
        <x:v>not_applicable</x:v>
      </x:c>
      <x:c r="P11" s="30" t="n">
        <x:v>12500</x:v>
      </x:c>
      <x:c r="Q11" s="30" t="n">
        <x:v>0</x:v>
      </x:c>
      <x:c r="R11" s="19" t="n">
        <x:f>P11-Q11</x:f>
        <x:v>12500</x:v>
      </x:c>
      <x:c r="S11" s="22" t="n">
        <x:f>'D03_Accounts'!D11</x:f>
        <x:v>0</x:v>
      </x:c>
      <x:c r="T11" s="19" t="n">
        <x:f>R11*S11</x:f>
        <x:v>0</x:v>
      </x:c>
      <x:c r="U11" s="20" t="str">
        <x:f>'D03_Mappings'!E151</x:f>
        <x:v>cash</x:v>
      </x:c>
      <x:c r="V11" s="19" t="str">
        <x:f>IF(I11="",IF(U11="people","PAYROLL","UNMAPPED"),I11)</x:f>
        <x:v>FOUNDER</x:v>
      </x:c>
      <x:c r="W11" s="19" t="n">
        <x:f>IF(AND(G11="GL.CASH",L11="operating"),Q11,0)</x:f>
        <x:v>0</x:v>
      </x:c>
      <x:c r="X11" s="19" t="n">
        <x:f>IF(AND(G11="GL.CASH",L11="operating"),P11,0)</x:f>
        <x:v>0</x:v>
      </x:c>
      <x:c r="Y11" s="19" t="n">
        <x:f>IF(AND(G11="GL.CASH",L11="investing"),Q11-P11,0)</x:f>
        <x:v>0</x:v>
      </x:c>
      <x:c r="Z11" s="19" t="n">
        <x:f>IF(AND(G11="GL.CASH",L11="financing"),P11,0)</x:f>
        <x:v>12500</x:v>
      </x:c>
      <x:c r="AA11" s="19" t="n">
        <x:f>IF(AND(G11="GL.CASH",L11="financing"),Q11,0)</x:f>
        <x:v>0</x:v>
      </x:c>
    </x:row>
    <x:row r="12" ht="25" customHeight="1">
      <x:c r="A12" s="3" t="str">
        <x:v>ACT/FUND-INITIAL.P01/2</x:v>
      </x:c>
      <x:c r="B12" s="3" t="str">
        <x:v>FUND-INITIAL.P01</x:v>
      </x:c>
      <x:c r="C12" s="21" t="n">
        <x:v>1</x:v>
      </x:c>
      <x:c r="D12" s="39" t="n">
        <x:v>46388</x:v>
      </x:c>
      <x:c r="E12" s="39" t="n">
        <x:v>46388</x:v>
      </x:c>
      <x:c r="F12" s="39" t="n">
        <x:v>46388</x:v>
      </x:c>
      <x:c r="G12" s="3" t="str">
        <x:v>GL.EQUITY.CAPITAL</x:v>
      </x:c>
      <x:c r="H12" s="3" t="str">
        <x:v>CORP</x:v>
      </x:c>
      <x:c r="I12" s="3" t="str">
        <x:v>FOUNDER</x:v>
      </x:c>
      <x:c r="J12" s="3" t="str">
        <x:v>MAP.ACTUAL.EQUITY.INITIAL.FOUNDER.CORP</x:v>
      </x:c>
      <x:c r="K12" s="3" t="str">
        <x:v>FUND.SHARE_CAPITAL</x:v>
      </x:c>
      <x:c r="L12" s="3" t="str">
        <x:v>financing</x:v>
      </x:c>
      <x:c r="M12" s="3" t="str">
        <x:v>not_applicable</x:v>
      </x:c>
      <x:c r="N12" s="3" t="str">
        <x:v>not_applicable</x:v>
      </x:c>
      <x:c r="O12" s="3" t="str">
        <x:v>not_applicable</x:v>
      </x:c>
      <x:c r="P12" s="30" t="n">
        <x:v>0</x:v>
      </x:c>
      <x:c r="Q12" s="30" t="n">
        <x:v>12500</x:v>
      </x:c>
      <x:c r="R12" s="19" t="n">
        <x:f>P12-Q12</x:f>
        <x:v>-12500</x:v>
      </x:c>
      <x:c r="S12" s="22" t="n">
        <x:f>'D03_Accounts'!D36</x:f>
        <x:v>0</x:v>
      </x:c>
      <x:c r="T12" s="19" t="n">
        <x:f>R12*S12</x:f>
        <x:v>0</x:v>
      </x:c>
      <x:c r="U12" s="20" t="str">
        <x:f>'D03_Mappings'!E152</x:f>
        <x:v>equity</x:v>
      </x:c>
      <x:c r="V12" s="19" t="str">
        <x:f>IF(I12="",IF(U12="people","PAYROLL","UNMAPPED"),I12)</x:f>
        <x:v>FOUNDER</x:v>
      </x:c>
      <x:c r="W12" s="19" t="n">
        <x:f>IF(AND(G12="GL.CASH",L12="operating"),Q12,0)</x:f>
        <x:v>0</x:v>
      </x:c>
      <x:c r="X12" s="19" t="n">
        <x:f>IF(AND(G12="GL.CASH",L12="operating"),P12,0)</x:f>
        <x:v>0</x:v>
      </x:c>
      <x:c r="Y12" s="19" t="n">
        <x:f>IF(AND(G12="GL.CASH",L12="investing"),Q12-P12,0)</x:f>
        <x:v>0</x:v>
      </x:c>
      <x:c r="Z12" s="19" t="n">
        <x:f>IF(AND(G12="GL.CASH",L12="financing"),P12,0)</x:f>
        <x:v>0</x:v>
      </x:c>
      <x:c r="AA12" s="19" t="n">
        <x:f>IF(AND(G12="GL.CASH",L12="financing"),Q12,0)</x:f>
        <x:v>0</x:v>
      </x:c>
    </x:row>
    <x:row r="13" ht="25" customHeight="1">
      <x:c r="A13" s="3" t="str">
        <x:v>ACT/FUND-INITIAL.P02/1</x:v>
      </x:c>
      <x:c r="B13" s="3" t="str">
        <x:v>FUND-INITIAL.P02</x:v>
      </x:c>
      <x:c r="C13" s="21" t="n">
        <x:v>1</x:v>
      </x:c>
      <x:c r="D13" s="39" t="n">
        <x:v>46388</x:v>
      </x:c>
      <x:c r="E13" s="39" t="n">
        <x:v>46388</x:v>
      </x:c>
      <x:c r="F13" s="39" t="n">
        <x:v>46388</x:v>
      </x:c>
      <x:c r="G13" s="3" t="str">
        <x:v>GL.CASH</x:v>
      </x:c>
      <x:c r="H13" s="3" t="str">
        <x:v>CORP</x:v>
      </x:c>
      <x:c r="I13" s="3" t="str">
        <x:v>FOUNDER</x:v>
      </x:c>
      <x:c r="J13" s="3" t="str">
        <x:v>MAP.ACTUAL.EQUITY.INITIAL.FOUNDER.CORP</x:v>
      </x:c>
      <x:c r="K13" s="3" t="str">
        <x:v>FUND.SHARE_CAPITAL</x:v>
      </x:c>
      <x:c r="L13" s="3" t="str">
        <x:v>financing</x:v>
      </x:c>
      <x:c r="M13" s="3" t="str">
        <x:v>not_applicable</x:v>
      </x:c>
      <x:c r="N13" s="3" t="str">
        <x:v>not_applicable</x:v>
      </x:c>
      <x:c r="O13" s="3" t="str">
        <x:v>not_applicable</x:v>
      </x:c>
      <x:c r="P13" s="30" t="n">
        <x:v>12500</x:v>
      </x:c>
      <x:c r="Q13" s="30" t="n">
        <x:v>0</x:v>
      </x:c>
      <x:c r="R13" s="19" t="n">
        <x:f>P13-Q13</x:f>
        <x:v>12500</x:v>
      </x:c>
      <x:c r="S13" s="22" t="n">
        <x:f>'D03_Accounts'!D11</x:f>
        <x:v>0</x:v>
      </x:c>
      <x:c r="T13" s="19" t="n">
        <x:f>R13*S13</x:f>
        <x:v>0</x:v>
      </x:c>
      <x:c r="U13" s="20" t="str">
        <x:f>'D03_Mappings'!E151</x:f>
        <x:v>cash</x:v>
      </x:c>
      <x:c r="V13" s="19" t="str">
        <x:f>IF(I13="",IF(U13="people","PAYROLL","UNMAPPED"),I13)</x:f>
        <x:v>FOUNDER</x:v>
      </x:c>
      <x:c r="W13" s="19" t="n">
        <x:f>IF(AND(G13="GL.CASH",L13="operating"),Q13,0)</x:f>
        <x:v>0</x:v>
      </x:c>
      <x:c r="X13" s="19" t="n">
        <x:f>IF(AND(G13="GL.CASH",L13="operating"),P13,0)</x:f>
        <x:v>0</x:v>
      </x:c>
      <x:c r="Y13" s="19" t="n">
        <x:f>IF(AND(G13="GL.CASH",L13="investing"),Q13-P13,0)</x:f>
        <x:v>0</x:v>
      </x:c>
      <x:c r="Z13" s="19" t="n">
        <x:f>IF(AND(G13="GL.CASH",L13="financing"),P13,0)</x:f>
        <x:v>12500</x:v>
      </x:c>
      <x:c r="AA13" s="19" t="n">
        <x:f>IF(AND(G13="GL.CASH",L13="financing"),Q13,0)</x:f>
        <x:v>0</x:v>
      </x:c>
    </x:row>
    <x:row r="14" ht="25" customHeight="1">
      <x:c r="A14" s="3" t="str">
        <x:v>ACT/FUND-INITIAL.P02/2</x:v>
      </x:c>
      <x:c r="B14" s="3" t="str">
        <x:v>FUND-INITIAL.P02</x:v>
      </x:c>
      <x:c r="C14" s="21" t="n">
        <x:v>1</x:v>
      </x:c>
      <x:c r="D14" s="39" t="n">
        <x:v>46388</x:v>
      </x:c>
      <x:c r="E14" s="39" t="n">
        <x:v>46388</x:v>
      </x:c>
      <x:c r="F14" s="39" t="n">
        <x:v>46388</x:v>
      </x:c>
      <x:c r="G14" s="3" t="str">
        <x:v>GL.EQUITY.CAPITAL</x:v>
      </x:c>
      <x:c r="H14" s="3" t="str">
        <x:v>CORP</x:v>
      </x:c>
      <x:c r="I14" s="3" t="str">
        <x:v>FOUNDER</x:v>
      </x:c>
      <x:c r="J14" s="3" t="str">
        <x:v>MAP.ACTUAL.EQUITY.INITIAL.FOUNDER.CORP</x:v>
      </x:c>
      <x:c r="K14" s="3" t="str">
        <x:v>FUND.SHARE_CAPITAL</x:v>
      </x:c>
      <x:c r="L14" s="3" t="str">
        <x:v>financing</x:v>
      </x:c>
      <x:c r="M14" s="3" t="str">
        <x:v>not_applicable</x:v>
      </x:c>
      <x:c r="N14" s="3" t="str">
        <x:v>not_applicable</x:v>
      </x:c>
      <x:c r="O14" s="3" t="str">
        <x:v>not_applicable</x:v>
      </x:c>
      <x:c r="P14" s="30" t="n">
        <x:v>0</x:v>
      </x:c>
      <x:c r="Q14" s="30" t="n">
        <x:v>12500</x:v>
      </x:c>
      <x:c r="R14" s="19" t="n">
        <x:f>P14-Q14</x:f>
        <x:v>-12500</x:v>
      </x:c>
      <x:c r="S14" s="22" t="n">
        <x:f>'D03_Accounts'!D36</x:f>
        <x:v>0</x:v>
      </x:c>
      <x:c r="T14" s="19" t="n">
        <x:f>R14*S14</x:f>
        <x:v>0</x:v>
      </x:c>
      <x:c r="U14" s="20" t="str">
        <x:f>'D03_Mappings'!E152</x:f>
        <x:v>equity</x:v>
      </x:c>
      <x:c r="V14" s="19" t="str">
        <x:f>IF(I14="",IF(U14="people","PAYROLL","UNMAPPED"),I14)</x:f>
        <x:v>FOUNDER</x:v>
      </x:c>
      <x:c r="W14" s="19" t="n">
        <x:f>IF(AND(G14="GL.CASH",L14="operating"),Q14,0)</x:f>
        <x:v>0</x:v>
      </x:c>
      <x:c r="X14" s="19" t="n">
        <x:f>IF(AND(G14="GL.CASH",L14="operating"),P14,0)</x:f>
        <x:v>0</x:v>
      </x:c>
      <x:c r="Y14" s="19" t="n">
        <x:f>IF(AND(G14="GL.CASH",L14="investing"),Q14-P14,0)</x:f>
        <x:v>0</x:v>
      </x:c>
      <x:c r="Z14" s="19" t="n">
        <x:f>IF(AND(G14="GL.CASH",L14="financing"),P14,0)</x:f>
        <x:v>0</x:v>
      </x:c>
      <x:c r="AA14" s="19" t="n">
        <x:f>IF(AND(G14="GL.CASH",L14="financing"),Q14,0)</x:f>
        <x:v>0</x:v>
      </x:c>
    </x:row>
    <x:row r="15" ht="25" customHeight="1">
      <x:c r="A15" s="3" t="str">
        <x:v>ACT/FUND-NOTE/1</x:v>
      </x:c>
      <x:c r="B15" s="3" t="str">
        <x:v>FUND-NOTE</x:v>
      </x:c>
      <x:c r="C15" s="21" t="n">
        <x:v>1</x:v>
      </x:c>
      <x:c r="D15" s="39" t="n">
        <x:v>46388</x:v>
      </x:c>
      <x:c r="E15" s="39" t="n">
        <x:v>46388</x:v>
      </x:c>
      <x:c r="F15" s="39" t="n">
        <x:v>46388</x:v>
      </x:c>
      <x:c r="G15" s="3" t="str">
        <x:v>GL.CASH</x:v>
      </x:c>
      <x:c r="H15" s="3" t="str">
        <x:v>CORP</x:v>
      </x:c>
      <x:c r="I15" s="3" t="str">
        <x:v>NOTEHOLDER</x:v>
      </x:c>
      <x:c r="J15" s="3" t="str">
        <x:v>MAP.ACTUAL.NOTE.FUND.NOTEHOLDER.CORP</x:v>
      </x:c>
      <x:c r="K15" s="3" t="str">
        <x:v>FUND.NOTE_PRINCIPAL</x:v>
      </x:c>
      <x:c r="L15" s="3" t="str">
        <x:v>financing</x:v>
      </x:c>
      <x:c r="M15" s="3" t="str">
        <x:v>not_applicable</x:v>
      </x:c>
      <x:c r="N15" s="3" t="str">
        <x:v>not_applicable</x:v>
      </x:c>
      <x:c r="O15" s="3" t="str">
        <x:v>not_applicable</x:v>
      </x:c>
      <x:c r="P15" s="30" t="n">
        <x:v>1000000</x:v>
      </x:c>
      <x:c r="Q15" s="30" t="n">
        <x:v>0</x:v>
      </x:c>
      <x:c r="R15" s="19" t="n">
        <x:f>P15-Q15</x:f>
        <x:v>1000000</x:v>
      </x:c>
      <x:c r="S15" s="22" t="n">
        <x:f>'D03_Accounts'!D11</x:f>
        <x:v>0</x:v>
      </x:c>
      <x:c r="T15" s="19" t="n">
        <x:f>R15*S15</x:f>
        <x:v>0</x:v>
      </x:c>
      <x:c r="U15" s="20" t="str">
        <x:f>'D03_Mappings'!E154</x:f>
        <x:v>cash</x:v>
      </x:c>
      <x:c r="V15" s="19" t="str">
        <x:f>IF(I15="",IF(U15="people","PAYROLL","UNMAPPED"),I15)</x:f>
        <x:v>NOTEHOLDER</x:v>
      </x:c>
      <x:c r="W15" s="19" t="n">
        <x:f>IF(AND(G15="GL.CASH",L15="operating"),Q15,0)</x:f>
        <x:v>0</x:v>
      </x:c>
      <x:c r="X15" s="19" t="n">
        <x:f>IF(AND(G15="GL.CASH",L15="operating"),P15,0)</x:f>
        <x:v>0</x:v>
      </x:c>
      <x:c r="Y15" s="19" t="n">
        <x:f>IF(AND(G15="GL.CASH",L15="investing"),Q15-P15,0)</x:f>
        <x:v>0</x:v>
      </x:c>
      <x:c r="Z15" s="19" t="n">
        <x:f>IF(AND(G15="GL.CASH",L15="financing"),P15,0)</x:f>
        <x:v>1000000</x:v>
      </x:c>
      <x:c r="AA15" s="19" t="n">
        <x:f>IF(AND(G15="GL.CASH",L15="financing"),Q15,0)</x:f>
        <x:v>0</x:v>
      </x:c>
    </x:row>
    <x:row r="16" ht="25" customHeight="1">
      <x:c r="A16" s="3" t="str">
        <x:v>ACT/FUND-NOTE/2</x:v>
      </x:c>
      <x:c r="B16" s="3" t="str">
        <x:v>FUND-NOTE</x:v>
      </x:c>
      <x:c r="C16" s="21" t="n">
        <x:v>1</x:v>
      </x:c>
      <x:c r="D16" s="39" t="n">
        <x:v>46388</x:v>
      </x:c>
      <x:c r="E16" s="39" t="n">
        <x:v>46388</x:v>
      </x:c>
      <x:c r="F16" s="39" t="n">
        <x:v>46388</x:v>
      </x:c>
      <x:c r="G16" s="3" t="str">
        <x:v>GL.NOTE.PRINCIPAL</x:v>
      </x:c>
      <x:c r="H16" s="3" t="str">
        <x:v>CORP</x:v>
      </x:c>
      <x:c r="I16" s="3" t="str">
        <x:v>NOTEHOLDER</x:v>
      </x:c>
      <x:c r="J16" s="3" t="str">
        <x:v>MAP.ACTUAL.NOTE.FUND.NOTEHOLDER.CORP</x:v>
      </x:c>
      <x:c r="K16" s="3" t="str">
        <x:v>FUND.NOTE_PRINCIPAL</x:v>
      </x:c>
      <x:c r="L16" s="3" t="str">
        <x:v>financing</x:v>
      </x:c>
      <x:c r="M16" s="3" t="str">
        <x:v>not_applicable</x:v>
      </x:c>
      <x:c r="N16" s="3" t="str">
        <x:v>not_applicable</x:v>
      </x:c>
      <x:c r="O16" s="3" t="str">
        <x:v>not_applicable</x:v>
      </x:c>
      <x:c r="P16" s="30" t="n">
        <x:v>0</x:v>
      </x:c>
      <x:c r="Q16" s="30" t="n">
        <x:v>1000000</x:v>
      </x:c>
      <x:c r="R16" s="19" t="n">
        <x:f>P16-Q16</x:f>
        <x:v>-1000000</x:v>
      </x:c>
      <x:c r="S16" s="22" t="n">
        <x:f>'D03_Accounts'!D34</x:f>
        <x:v>0</x:v>
      </x:c>
      <x:c r="T16" s="19" t="n">
        <x:f>R16*S16</x:f>
        <x:v>0</x:v>
      </x:c>
      <x:c r="U16" s="20" t="str">
        <x:f>'D03_Mappings'!E155</x:f>
        <x:v>debt</x:v>
      </x:c>
      <x:c r="V16" s="19" t="str">
        <x:f>IF(I16="",IF(U16="people","PAYROLL","UNMAPPED"),I16)</x:f>
        <x:v>NOTEHOLDER</x:v>
      </x:c>
      <x:c r="W16" s="19" t="n">
        <x:f>IF(AND(G16="GL.CASH",L16="operating"),Q16,0)</x:f>
        <x:v>0</x:v>
      </x:c>
      <x:c r="X16" s="19" t="n">
        <x:f>IF(AND(G16="GL.CASH",L16="operating"),P16,0)</x:f>
        <x:v>0</x:v>
      </x:c>
      <x:c r="Y16" s="19" t="n">
        <x:f>IF(AND(G16="GL.CASH",L16="investing"),Q16-P16,0)</x:f>
        <x:v>0</x:v>
      </x:c>
      <x:c r="Z16" s="19" t="n">
        <x:f>IF(AND(G16="GL.CASH",L16="financing"),P16,0)</x:f>
        <x:v>0</x:v>
      </x:c>
      <x:c r="AA16" s="19" t="n">
        <x:f>IF(AND(G16="GL.CASH",L16="financing"),Q16,0)</x:f>
        <x:v>0</x:v>
      </x:c>
    </x:row>
    <x:row r="17" ht="25" customHeight="1">
      <x:c r="A17" s="3" t="str">
        <x:v>ACT/BOOK-M01/1</x:v>
      </x:c>
      <x:c r="B17" s="3" t="str">
        <x:v>BOOK-M01</x:v>
      </x:c>
      <x:c r="C17" s="21" t="n">
        <x:v>1</x:v>
      </x:c>
      <x:c r="D17" s="39" t="n">
        <x:v>46407</x:v>
      </x:c>
      <x:c r="E17" s="39" t="n">
        <x:v>46388</x:v>
      </x:c>
      <x:c r="F17" s="39" t="n">
        <x:v>46437</x:v>
      </x:c>
      <x:c r="G17" s="3" t="str">
        <x:v>GL.OPEX.OPX.BOOKKEEP</x:v>
      </x:c>
      <x:c r="H17" s="3" t="str">
        <x:v>FIN</x:v>
      </x:c>
      <x:c r="I17" s="3" t="str">
        <x:v>V.ACCOUNTS</x:v>
      </x:c>
      <x:c r="J17" s="3" t="str">
        <x:v>MAP.ACTUAL.COST.OPX.BOOKKEEP.V.ACCOUNTS.FIN</x:v>
      </x:c>
      <x:c r="K17" s="3" t="str">
        <x:v>OPX.BOOKKEEP</x:v>
      </x:c>
      <x:c r="L17" s="3" t="str">
        <x:v>operating</x:v>
      </x:c>
      <x:c r="M17" s="3" t="str">
        <x:v>recurring</x:v>
      </x:c>
      <x:c r="N17" s="3" t="str">
        <x:v>committed</x:v>
      </x:c>
      <x:c r="O17" s="3" t="str">
        <x:v>fixed</x:v>
      </x:c>
      <x:c r="P17" s="30" t="n">
        <x:v>500</x:v>
      </x:c>
      <x:c r="Q17" s="30" t="n">
        <x:v>0</x:v>
      </x:c>
      <x:c r="R17" s="19" t="n">
        <x:f>P17-Q17</x:f>
        <x:v>500</x:v>
      </x:c>
      <x:c r="S17" s="22" t="n">
        <x:f>'D03_Accounts'!D54</x:f>
        <x:v>1</x:v>
      </x:c>
      <x:c r="T17" s="19" t="n">
        <x:f>R17*S17</x:f>
        <x:v>500</x:v>
      </x:c>
      <x:c r="U17" s="20" t="str">
        <x:f>'D03_Mappings'!E36</x:f>
        <x:v>operating_expense</x:v>
      </x:c>
      <x:c r="V17" s="19" t="str">
        <x:f>IF(I17="",IF(U17="people","PAYROLL","UNMAPPED"),I17)</x:f>
        <x:v>V.ACCOUNTS</x:v>
      </x:c>
      <x:c r="W17" s="19" t="n">
        <x:f>IF(AND(G17="GL.CASH",L17="operating"),Q17,0)</x:f>
        <x:v>0</x:v>
      </x:c>
      <x:c r="X17" s="19" t="n">
        <x:f>IF(AND(G17="GL.CASH",L17="operating"),P17,0)</x:f>
        <x:v>0</x:v>
      </x:c>
      <x:c r="Y17" s="19" t="n">
        <x:f>IF(AND(G17="GL.CASH",L17="investing"),Q17-P17,0)</x:f>
        <x:v>0</x:v>
      </x:c>
      <x:c r="Z17" s="19" t="n">
        <x:f>IF(AND(G17="GL.CASH",L17="financing"),P17,0)</x:f>
        <x:v>0</x:v>
      </x:c>
      <x:c r="AA17" s="19" t="n">
        <x:f>IF(AND(G17="GL.CASH",L17="financing"),Q17,0)</x:f>
        <x:v>0</x:v>
      </x:c>
    </x:row>
    <x:row r="18" ht="25" customHeight="1">
      <x:c r="A18" s="3" t="str">
        <x:v>ACT/BOOK-M01/2</x:v>
      </x:c>
      <x:c r="B18" s="3" t="str">
        <x:v>BOOK-M01</x:v>
      </x:c>
      <x:c r="C18" s="21" t="n">
        <x:v>1</x:v>
      </x:c>
      <x:c r="D18" s="39" t="n">
        <x:v>46407</x:v>
      </x:c>
      <x:c r="E18" s="39" t="n">
        <x:v>46388</x:v>
      </x:c>
      <x:c r="F18" s="39" t="n">
        <x:v>46437</x:v>
      </x:c>
      <x:c r="G18" s="3" t="str">
        <x:v>GL.VAT.DOM_ASSET</x:v>
      </x:c>
      <x:c r="H18" s="3" t="str">
        <x:v>FIN</x:v>
      </x:c>
      <x:c r="I18" s="3" t="str">
        <x:v>V.ACCOUNTS</x:v>
      </x:c>
      <x:c r="J18" s="3" t="str">
        <x:v>MAP.ACTUAL.COST.OPX.BOOKKEEP.V.ACCOUNTS.FIN</x:v>
      </x:c>
      <x:c r="K18" s="3" t="str">
        <x:v>OPX.BOOKKEEP</x:v>
      </x:c>
      <x:c r="L18" s="3" t="str">
        <x:v>operating</x:v>
      </x:c>
      <x:c r="M18" s="3" t="str">
        <x:v>not_applicable</x:v>
      </x:c>
      <x:c r="N18" s="3" t="str">
        <x:v>not_applicable</x:v>
      </x:c>
      <x:c r="O18" s="3" t="str">
        <x:v>not_applicable</x:v>
      </x:c>
      <x:c r="P18" s="30" t="n">
        <x:v>95</x:v>
      </x:c>
      <x:c r="Q18" s="30" t="n">
        <x:v>0</x:v>
      </x:c>
      <x:c r="R18" s="19" t="n">
        <x:f>P18-Q18</x:f>
        <x:v>95</x:v>
      </x:c>
      <x:c r="S18" s="22" t="n">
        <x:f>'D03_Accounts'!D15</x:f>
        <x:v>0</x:v>
      </x:c>
      <x:c r="T18" s="19" t="n">
        <x:f>R18*S18</x:f>
        <x:v>0</x:v>
      </x:c>
      <x:c r="U18" s="20" t="str">
        <x:f>'D03_Mappings'!E37</x:f>
        <x:v>tax_assets</x:v>
      </x:c>
      <x:c r="V18" s="19" t="str">
        <x:f>IF(I18="",IF(U18="people","PAYROLL","UNMAPPED"),I18)</x:f>
        <x:v>V.ACCOUNTS</x:v>
      </x:c>
      <x:c r="W18" s="19" t="n">
        <x:f>IF(AND(G18="GL.CASH",L18="operating"),Q18,0)</x:f>
        <x:v>0</x:v>
      </x:c>
      <x:c r="X18" s="19" t="n">
        <x:f>IF(AND(G18="GL.CASH",L18="operating"),P18,0)</x:f>
        <x:v>0</x:v>
      </x:c>
      <x:c r="Y18" s="19" t="n">
        <x:f>IF(AND(G18="GL.CASH",L18="investing"),Q18-P18,0)</x:f>
        <x:v>0</x:v>
      </x:c>
      <x:c r="Z18" s="19" t="n">
        <x:f>IF(AND(G18="GL.CASH",L18="financing"),P18,0)</x:f>
        <x:v>0</x:v>
      </x:c>
      <x:c r="AA18" s="19" t="n">
        <x:f>IF(AND(G18="GL.CASH",L18="financing"),Q18,0)</x:f>
        <x:v>0</x:v>
      </x:c>
    </x:row>
    <x:row r="19" ht="25" customHeight="1">
      <x:c r="A19" s="3" t="str">
        <x:v>ACT/BOOK-M01/3</x:v>
      </x:c>
      <x:c r="B19" s="3" t="str">
        <x:v>BOOK-M01</x:v>
      </x:c>
      <x:c r="C19" s="21" t="n">
        <x:v>1</x:v>
      </x:c>
      <x:c r="D19" s="39" t="n">
        <x:v>46407</x:v>
      </x:c>
      <x:c r="E19" s="39" t="n">
        <x:v>46388</x:v>
      </x:c>
      <x:c r="F19" s="39" t="n">
        <x:v>46437</x:v>
      </x:c>
      <x:c r="G19" s="3" t="str">
        <x:v>GL.AP.SUPPLIER</x:v>
      </x:c>
      <x:c r="H19" s="3" t="str">
        <x:v>FIN</x:v>
      </x:c>
      <x:c r="I19" s="3" t="str">
        <x:v>V.ACCOUNTS</x:v>
      </x:c>
      <x:c r="J19" s="3" t="str">
        <x:v>MAP.ACTUAL.COST.OPX.BOOKKEEP.V.ACCOUNTS.FIN</x:v>
      </x:c>
      <x:c r="K19" s="3" t="str">
        <x:v>OPX.BOOKKEEP</x:v>
      </x:c>
      <x:c r="L19" s="3" t="str">
        <x:v>operating</x:v>
      </x:c>
      <x:c r="M19" s="3" t="str">
        <x:v>not_applicable</x:v>
      </x:c>
      <x:c r="N19" s="3" t="str">
        <x:v>not_applicable</x:v>
      </x:c>
      <x:c r="O19" s="3" t="str">
        <x:v>not_applicable</x:v>
      </x:c>
      <x:c r="P19" s="30" t="n">
        <x:v>0</x:v>
      </x:c>
      <x:c r="Q19" s="30" t="n">
        <x:v>595</x:v>
      </x:c>
      <x:c r="R19" s="19" t="n">
        <x:f>P19-Q19</x:f>
        <x:v>-595</x:v>
      </x:c>
      <x:c r="S19" s="22" t="n">
        <x:f>'D03_Accounts'!D23</x:f>
        <x:v>0</x:v>
      </x:c>
      <x:c r="T19" s="19" t="n">
        <x:f>R19*S19</x:f>
        <x:v>0</x:v>
      </x:c>
      <x:c r="U19" s="20" t="str">
        <x:f>'D03_Mappings'!E38</x:f>
        <x:v>ap</x:v>
      </x:c>
      <x:c r="V19" s="19" t="str">
        <x:f>IF(I19="",IF(U19="people","PAYROLL","UNMAPPED"),I19)</x:f>
        <x:v>V.ACCOUNTS</x:v>
      </x:c>
      <x:c r="W19" s="19" t="n">
        <x:f>IF(AND(G19="GL.CASH",L19="operating"),Q19,0)</x:f>
        <x:v>0</x:v>
      </x:c>
      <x:c r="X19" s="19" t="n">
        <x:f>IF(AND(G19="GL.CASH",L19="operating"),P19,0)</x:f>
        <x:v>0</x:v>
      </x:c>
      <x:c r="Y19" s="19" t="n">
        <x:f>IF(AND(G19="GL.CASH",L19="investing"),Q19-P19,0)</x:f>
        <x:v>0</x:v>
      </x:c>
      <x:c r="Z19" s="19" t="n">
        <x:f>IF(AND(G19="GL.CASH",L19="financing"),P19,0)</x:f>
        <x:v>0</x:v>
      </x:c>
      <x:c r="AA19" s="19" t="n">
        <x:f>IF(AND(G19="GL.CASH",L19="financing"),Q19,0)</x:f>
        <x:v>0</x:v>
      </x:c>
    </x:row>
    <x:row r="20" ht="25" customHeight="1">
      <x:c r="A20" s="3" t="str">
        <x:v>ACT/CHAMBER-M01/1</x:v>
      </x:c>
      <x:c r="B20" s="3" t="str">
        <x:v>CHAMBER-M01</x:v>
      </x:c>
      <x:c r="C20" s="21" t="n">
        <x:v>1</x:v>
      </x:c>
      <x:c r="D20" s="39" t="n">
        <x:v>46407</x:v>
      </x:c>
      <x:c r="E20" s="39" t="n">
        <x:v>46388</x:v>
      </x:c>
      <x:c r="F20" s="39" t="n">
        <x:v>46437</x:v>
      </x:c>
      <x:c r="G20" s="3" t="str">
        <x:v>GL.OPEX.OPX.IHK</x:v>
      </x:c>
      <x:c r="H20" s="3" t="str">
        <x:v>CORP</x:v>
      </x:c>
      <x:c r="I20" s="3" t="str">
        <x:v>V.CHAMBER</x:v>
      </x:c>
      <x:c r="J20" s="3" t="str">
        <x:v>MAP.ACTUAL.COST.OPX.IHK.V.CHAMBER.CORP</x:v>
      </x:c>
      <x:c r="K20" s="3" t="str">
        <x:v>OPX.IHK</x:v>
      </x:c>
      <x:c r="L20" s="3" t="str">
        <x:v>operating</x:v>
      </x:c>
      <x:c r="M20" s="3" t="str">
        <x:v>recurring</x:v>
      </x:c>
      <x:c r="N20" s="3" t="str">
        <x:v>committed</x:v>
      </x:c>
      <x:c r="O20" s="3" t="str">
        <x:v>fixed</x:v>
      </x:c>
      <x:c r="P20" s="30" t="n">
        <x:v>9.17</x:v>
      </x:c>
      <x:c r="Q20" s="30" t="n">
        <x:v>0</x:v>
      </x:c>
      <x:c r="R20" s="19" t="n">
        <x:f>P20-Q20</x:f>
        <x:v>9.17</x:v>
      </x:c>
      <x:c r="S20" s="22" t="n">
        <x:f>'D03_Accounts'!D59</x:f>
        <x:v>1</x:v>
      </x:c>
      <x:c r="T20" s="19" t="n">
        <x:f>R20*S20</x:f>
        <x:v>9.17</x:v>
      </x:c>
      <x:c r="U20" s="20" t="str">
        <x:f>'D03_Mappings'!E47</x:f>
        <x:v>operating_expense</x:v>
      </x:c>
      <x:c r="V20" s="19" t="str">
        <x:f>IF(I20="",IF(U20="people","PAYROLL","UNMAPPED"),I20)</x:f>
        <x:v>V.CHAMBER</x:v>
      </x:c>
      <x:c r="W20" s="19" t="n">
        <x:f>IF(AND(G20="GL.CASH",L20="operating"),Q20,0)</x:f>
        <x:v>0</x:v>
      </x:c>
      <x:c r="X20" s="19" t="n">
        <x:f>IF(AND(G20="GL.CASH",L20="operating"),P20,0)</x:f>
        <x:v>0</x:v>
      </x:c>
      <x:c r="Y20" s="19" t="n">
        <x:f>IF(AND(G20="GL.CASH",L20="investing"),Q20-P20,0)</x:f>
        <x:v>0</x:v>
      </x:c>
      <x:c r="Z20" s="19" t="n">
        <x:f>IF(AND(G20="GL.CASH",L20="financing"),P20,0)</x:f>
        <x:v>0</x:v>
      </x:c>
      <x:c r="AA20" s="19" t="n">
        <x:f>IF(AND(G20="GL.CASH",L20="financing"),Q20,0)</x:f>
        <x:v>0</x:v>
      </x:c>
    </x:row>
    <x:row r="21" ht="25" customHeight="1">
      <x:c r="A21" s="3" t="str">
        <x:v>ACT/CHAMBER-M01/2</x:v>
      </x:c>
      <x:c r="B21" s="3" t="str">
        <x:v>CHAMBER-M01</x:v>
      </x:c>
      <x:c r="C21" s="21" t="n">
        <x:v>1</x:v>
      </x:c>
      <x:c r="D21" s="39" t="n">
        <x:v>46407</x:v>
      </x:c>
      <x:c r="E21" s="39" t="n">
        <x:v>46388</x:v>
      </x:c>
      <x:c r="F21" s="39" t="n">
        <x:v>46437</x:v>
      </x:c>
      <x:c r="G21" s="3" t="str">
        <x:v>GL.AP.SUPPLIER</x:v>
      </x:c>
      <x:c r="H21" s="3" t="str">
        <x:v>CORP</x:v>
      </x:c>
      <x:c r="I21" s="3" t="str">
        <x:v>V.CHAMBER</x:v>
      </x:c>
      <x:c r="J21" s="3" t="str">
        <x:v>MAP.ACTUAL.COST.OPX.IHK.V.CHAMBER.CORP</x:v>
      </x:c>
      <x:c r="K21" s="3" t="str">
        <x:v>OPX.IHK</x:v>
      </x:c>
      <x:c r="L21" s="3" t="str">
        <x:v>operating</x:v>
      </x:c>
      <x:c r="M21" s="3" t="str">
        <x:v>not_applicable</x:v>
      </x:c>
      <x:c r="N21" s="3" t="str">
        <x:v>not_applicable</x:v>
      </x:c>
      <x:c r="O21" s="3" t="str">
        <x:v>not_applicable</x:v>
      </x:c>
      <x:c r="P21" s="30" t="n">
        <x:v>0</x:v>
      </x:c>
      <x:c r="Q21" s="30" t="n">
        <x:v>9.17</x:v>
      </x:c>
      <x:c r="R21" s="19" t="n">
        <x:f>P21-Q21</x:f>
        <x:v>-9.17</x:v>
      </x:c>
      <x:c r="S21" s="22" t="n">
        <x:f>'D03_Accounts'!D23</x:f>
        <x:v>0</x:v>
      </x:c>
      <x:c r="T21" s="19" t="n">
        <x:f>R21*S21</x:f>
        <x:v>0</x:v>
      </x:c>
      <x:c r="U21" s="20" t="str">
        <x:f>'D03_Mappings'!E48</x:f>
        <x:v>ap</x:v>
      </x:c>
      <x:c r="V21" s="19" t="str">
        <x:f>IF(I21="",IF(U21="people","PAYROLL","UNMAPPED"),I21)</x:f>
        <x:v>V.CHAMBER</x:v>
      </x:c>
      <x:c r="W21" s="19" t="n">
        <x:f>IF(AND(G21="GL.CASH",L21="operating"),Q21,0)</x:f>
        <x:v>0</x:v>
      </x:c>
      <x:c r="X21" s="19" t="n">
        <x:f>IF(AND(G21="GL.CASH",L21="operating"),P21,0)</x:f>
        <x:v>0</x:v>
      </x:c>
      <x:c r="Y21" s="19" t="n">
        <x:f>IF(AND(G21="GL.CASH",L21="investing"),Q21-P21,0)</x:f>
        <x:v>0</x:v>
      </x:c>
      <x:c r="Z21" s="19" t="n">
        <x:f>IF(AND(G21="GL.CASH",L21="financing"),P21,0)</x:f>
        <x:v>0</x:v>
      </x:c>
      <x:c r="AA21" s="19" t="n">
        <x:f>IF(AND(G21="GL.CASH",L21="financing"),Q21,0)</x:f>
        <x:v>0</x:v>
      </x:c>
    </x:row>
    <x:row r="22" ht="25" customHeight="1">
      <x:c r="A22" s="3" t="str">
        <x:v>ACT/DESK-M01/1</x:v>
      </x:c>
      <x:c r="B22" s="3" t="str">
        <x:v>DESK-M01</x:v>
      </x:c>
      <x:c r="C22" s="21" t="n">
        <x:v>1</x:v>
      </x:c>
      <x:c r="D22" s="39" t="n">
        <x:v>46407</x:v>
      </x:c>
      <x:c r="E22" s="39" t="n">
        <x:v>46388</x:v>
      </x:c>
      <x:c r="F22" s="39" t="n">
        <x:v>46437</x:v>
      </x:c>
      <x:c r="G22" s="3" t="str">
        <x:v>GL.OPEX.OPX.DESK</x:v>
      </x:c>
      <x:c r="H22" s="3" t="str">
        <x:v>CORP</x:v>
      </x:c>
      <x:c r="I22" s="3" t="str">
        <x:v>V.WORKSPACE</x:v>
      </x:c>
      <x:c r="J22" s="3" t="str">
        <x:v>MAP.ACTUAL.COST.OPX.DESK.V.WORKSPACE.CORP</x:v>
      </x:c>
      <x:c r="K22" s="3" t="str">
        <x:v>OPX.DESK</x:v>
      </x:c>
      <x:c r="L22" s="3" t="str">
        <x:v>operating</x:v>
      </x:c>
      <x:c r="M22" s="3" t="str">
        <x:v>recurring</x:v>
      </x:c>
      <x:c r="N22" s="3" t="str">
        <x:v>committed</x:v>
      </x:c>
      <x:c r="O22" s="3" t="str">
        <x:v>fixed</x:v>
      </x:c>
      <x:c r="P22" s="30" t="n">
        <x:v>897</x:v>
      </x:c>
      <x:c r="Q22" s="30" t="n">
        <x:v>0</x:v>
      </x:c>
      <x:c r="R22" s="19" t="n">
        <x:f>P22-Q22</x:f>
        <x:v>897</x:v>
      </x:c>
      <x:c r="S22" s="22" t="n">
        <x:f>'D03_Accounts'!D49</x:f>
        <x:v>1</x:v>
      </x:c>
      <x:c r="T22" s="19" t="n">
        <x:f>R22*S22</x:f>
        <x:v>897</x:v>
      </x:c>
      <x:c r="U22" s="20" t="str">
        <x:f>'D03_Mappings'!E39</x:f>
        <x:v>operating_expense</x:v>
      </x:c>
      <x:c r="V22" s="19" t="str">
        <x:f>IF(I22="",IF(U22="people","PAYROLL","UNMAPPED"),I22)</x:f>
        <x:v>V.WORKSPACE</x:v>
      </x:c>
      <x:c r="W22" s="19" t="n">
        <x:f>IF(AND(G22="GL.CASH",L22="operating"),Q22,0)</x:f>
        <x:v>0</x:v>
      </x:c>
      <x:c r="X22" s="19" t="n">
        <x:f>IF(AND(G22="GL.CASH",L22="operating"),P22,0)</x:f>
        <x:v>0</x:v>
      </x:c>
      <x:c r="Y22" s="19" t="n">
        <x:f>IF(AND(G22="GL.CASH",L22="investing"),Q22-P22,0)</x:f>
        <x:v>0</x:v>
      </x:c>
      <x:c r="Z22" s="19" t="n">
        <x:f>IF(AND(G22="GL.CASH",L22="financing"),P22,0)</x:f>
        <x:v>0</x:v>
      </x:c>
      <x:c r="AA22" s="19" t="n">
        <x:f>IF(AND(G22="GL.CASH",L22="financing"),Q22,0)</x:f>
        <x:v>0</x:v>
      </x:c>
    </x:row>
    <x:row r="23" ht="25" customHeight="1">
      <x:c r="A23" s="3" t="str">
        <x:v>ACT/DESK-M01/2</x:v>
      </x:c>
      <x:c r="B23" s="3" t="str">
        <x:v>DESK-M01</x:v>
      </x:c>
      <x:c r="C23" s="21" t="n">
        <x:v>1</x:v>
      </x:c>
      <x:c r="D23" s="39" t="n">
        <x:v>46407</x:v>
      </x:c>
      <x:c r="E23" s="39" t="n">
        <x:v>46388</x:v>
      </x:c>
      <x:c r="F23" s="39" t="n">
        <x:v>46437</x:v>
      </x:c>
      <x:c r="G23" s="3" t="str">
        <x:v>GL.VAT.DOM_ASSET</x:v>
      </x:c>
      <x:c r="H23" s="3" t="str">
        <x:v>CORP</x:v>
      </x:c>
      <x:c r="I23" s="3" t="str">
        <x:v>V.WORKSPACE</x:v>
      </x:c>
      <x:c r="J23" s="3" t="str">
        <x:v>MAP.ACTUAL.COST.OPX.DESK.V.WORKSPACE.CORP</x:v>
      </x:c>
      <x:c r="K23" s="3" t="str">
        <x:v>OPX.DESK</x:v>
      </x:c>
      <x:c r="L23" s="3" t="str">
        <x:v>operating</x:v>
      </x:c>
      <x:c r="M23" s="3" t="str">
        <x:v>not_applicable</x:v>
      </x:c>
      <x:c r="N23" s="3" t="str">
        <x:v>not_applicable</x:v>
      </x:c>
      <x:c r="O23" s="3" t="str">
        <x:v>not_applicable</x:v>
      </x:c>
      <x:c r="P23" s="30" t="n">
        <x:v>170.43</x:v>
      </x:c>
      <x:c r="Q23" s="30" t="n">
        <x:v>0</x:v>
      </x:c>
      <x:c r="R23" s="19" t="n">
        <x:f>P23-Q23</x:f>
        <x:v>170.43</x:v>
      </x:c>
      <x:c r="S23" s="22" t="n">
        <x:f>'D03_Accounts'!D15</x:f>
        <x:v>0</x:v>
      </x:c>
      <x:c r="T23" s="19" t="n">
        <x:f>R23*S23</x:f>
        <x:v>0</x:v>
      </x:c>
      <x:c r="U23" s="20" t="str">
        <x:f>'D03_Mappings'!E40</x:f>
        <x:v>tax_assets</x:v>
      </x:c>
      <x:c r="V23" s="19" t="str">
        <x:f>IF(I23="",IF(U23="people","PAYROLL","UNMAPPED"),I23)</x:f>
        <x:v>V.WORKSPACE</x:v>
      </x:c>
      <x:c r="W23" s="19" t="n">
        <x:f>IF(AND(G23="GL.CASH",L23="operating"),Q23,0)</x:f>
        <x:v>0</x:v>
      </x:c>
      <x:c r="X23" s="19" t="n">
        <x:f>IF(AND(G23="GL.CASH",L23="operating"),P23,0)</x:f>
        <x:v>0</x:v>
      </x:c>
      <x:c r="Y23" s="19" t="n">
        <x:f>IF(AND(G23="GL.CASH",L23="investing"),Q23-P23,0)</x:f>
        <x:v>0</x:v>
      </x:c>
      <x:c r="Z23" s="19" t="n">
        <x:f>IF(AND(G23="GL.CASH",L23="financing"),P23,0)</x:f>
        <x:v>0</x:v>
      </x:c>
      <x:c r="AA23" s="19" t="n">
        <x:f>IF(AND(G23="GL.CASH",L23="financing"),Q23,0)</x:f>
        <x:v>0</x:v>
      </x:c>
    </x:row>
    <x:row r="24" ht="25" customHeight="1">
      <x:c r="A24" s="3" t="str">
        <x:v>ACT/DESK-M01/3</x:v>
      </x:c>
      <x:c r="B24" s="3" t="str">
        <x:v>DESK-M01</x:v>
      </x:c>
      <x:c r="C24" s="21" t="n">
        <x:v>1</x:v>
      </x:c>
      <x:c r="D24" s="39" t="n">
        <x:v>46407</x:v>
      </x:c>
      <x:c r="E24" s="39" t="n">
        <x:v>46388</x:v>
      </x:c>
      <x:c r="F24" s="39" t="n">
        <x:v>46437</x:v>
      </x:c>
      <x:c r="G24" s="3" t="str">
        <x:v>GL.AP.SUPPLIER</x:v>
      </x:c>
      <x:c r="H24" s="3" t="str">
        <x:v>CORP</x:v>
      </x:c>
      <x:c r="I24" s="3" t="str">
        <x:v>V.WORKSPACE</x:v>
      </x:c>
      <x:c r="J24" s="3" t="str">
        <x:v>MAP.ACTUAL.COST.OPX.DESK.V.WORKSPACE.CORP</x:v>
      </x:c>
      <x:c r="K24" s="3" t="str">
        <x:v>OPX.DESK</x:v>
      </x:c>
      <x:c r="L24" s="3" t="str">
        <x:v>operating</x:v>
      </x:c>
      <x:c r="M24" s="3" t="str">
        <x:v>not_applicable</x:v>
      </x:c>
      <x:c r="N24" s="3" t="str">
        <x:v>not_applicable</x:v>
      </x:c>
      <x:c r="O24" s="3" t="str">
        <x:v>not_applicable</x:v>
      </x:c>
      <x:c r="P24" s="30" t="n">
        <x:v>0</x:v>
      </x:c>
      <x:c r="Q24" s="30" t="n">
        <x:v>1067.43</x:v>
      </x:c>
      <x:c r="R24" s="19" t="n">
        <x:f>P24-Q24</x:f>
        <x:v>-1067.43</x:v>
      </x:c>
      <x:c r="S24" s="22" t="n">
        <x:f>'D03_Accounts'!D23</x:f>
        <x:v>0</x:v>
      </x:c>
      <x:c r="T24" s="19" t="n">
        <x:f>R24*S24</x:f>
        <x:v>0</x:v>
      </x:c>
      <x:c r="U24" s="20" t="str">
        <x:f>'D03_Mappings'!E41</x:f>
        <x:v>ap</x:v>
      </x:c>
      <x:c r="V24" s="19" t="str">
        <x:f>IF(I24="",IF(U24="people","PAYROLL","UNMAPPED"),I24)</x:f>
        <x:v>V.WORKSPACE</x:v>
      </x:c>
      <x:c r="W24" s="19" t="n">
        <x:f>IF(AND(G24="GL.CASH",L24="operating"),Q24,0)</x:f>
        <x:v>0</x:v>
      </x:c>
      <x:c r="X24" s="19" t="n">
        <x:f>IF(AND(G24="GL.CASH",L24="operating"),P24,0)</x:f>
        <x:v>0</x:v>
      </x:c>
      <x:c r="Y24" s="19" t="n">
        <x:f>IF(AND(G24="GL.CASH",L24="investing"),Q24-P24,0)</x:f>
        <x:v>0</x:v>
      </x:c>
      <x:c r="Z24" s="19" t="n">
        <x:f>IF(AND(G24="GL.CASH",L24="financing"),P24,0)</x:f>
        <x:v>0</x:v>
      </x:c>
      <x:c r="AA24" s="19" t="n">
        <x:f>IF(AND(G24="GL.CASH",L24="financing"),Q24,0)</x:f>
        <x:v>0</x:v>
      </x:c>
    </x:row>
    <x:row r="25" ht="25" customHeight="1">
      <x:c r="A25" s="3" t="str">
        <x:v>ACT/FOUNDING-NOTARY/1</x:v>
      </x:c>
      <x:c r="B25" s="3" t="str">
        <x:v>FOUNDING-NOTARY</x:v>
      </x:c>
      <x:c r="C25" s="21" t="n">
        <x:v>1</x:v>
      </x:c>
      <x:c r="D25" s="39" t="n">
        <x:v>46407</x:v>
      </x:c>
      <x:c r="E25" s="39" t="n">
        <x:v>46388</x:v>
      </x:c>
      <x:c r="F25" s="39" t="n">
        <x:v>46437</x:v>
      </x:c>
      <x:c r="G25" s="3" t="str">
        <x:v>GL.OPEX.OPX.FOUNDING.NOTARY</x:v>
      </x:c>
      <x:c r="H25" s="3" t="str">
        <x:v>FIN</x:v>
      </x:c>
      <x:c r="I25" s="3" t="str">
        <x:v>V.NOTARY</x:v>
      </x:c>
      <x:c r="J25" s="3" t="str">
        <x:v>MAP.ACTUAL.COST.OPX.FOUNDING.NOTARY.V.NOTARY.FIN</x:v>
      </x:c>
      <x:c r="K25" s="3" t="str">
        <x:v>OPX.FOUNDING.NOTARY</x:v>
      </x:c>
      <x:c r="L25" s="3" t="str">
        <x:v>operating</x:v>
      </x:c>
      <x:c r="M25" s="3" t="str">
        <x:v>one_off</x:v>
      </x:c>
      <x:c r="N25" s="3" t="str">
        <x:v>committed</x:v>
      </x:c>
      <x:c r="O25" s="3" t="str">
        <x:v>fixed</x:v>
      </x:c>
      <x:c r="P25" s="30" t="n">
        <x:v>819.33</x:v>
      </x:c>
      <x:c r="Q25" s="30" t="n">
        <x:v>0</x:v>
      </x:c>
      <x:c r="R25" s="19" t="n">
        <x:f>P25-Q25</x:f>
        <x:v>819.33</x:v>
      </x:c>
      <x:c r="S25" s="22" t="n">
        <x:f>'D03_Accounts'!D58</x:f>
        <x:v>1</x:v>
      </x:c>
      <x:c r="T25" s="19" t="n">
        <x:f>R25*S25</x:f>
        <x:v>819.33</x:v>
      </x:c>
      <x:c r="U25" s="20" t="str">
        <x:f>'D03_Mappings'!E42</x:f>
        <x:v>operating_expense</x:v>
      </x:c>
      <x:c r="V25" s="19" t="str">
        <x:f>IF(I25="",IF(U25="people","PAYROLL","UNMAPPED"),I25)</x:f>
        <x:v>V.NOTARY</x:v>
      </x:c>
      <x:c r="W25" s="19" t="n">
        <x:f>IF(AND(G25="GL.CASH",L25="operating"),Q25,0)</x:f>
        <x:v>0</x:v>
      </x:c>
      <x:c r="X25" s="19" t="n">
        <x:f>IF(AND(G25="GL.CASH",L25="operating"),P25,0)</x:f>
        <x:v>0</x:v>
      </x:c>
      <x:c r="Y25" s="19" t="n">
        <x:f>IF(AND(G25="GL.CASH",L25="investing"),Q25-P25,0)</x:f>
        <x:v>0</x:v>
      </x:c>
      <x:c r="Z25" s="19" t="n">
        <x:f>IF(AND(G25="GL.CASH",L25="financing"),P25,0)</x:f>
        <x:v>0</x:v>
      </x:c>
      <x:c r="AA25" s="19" t="n">
        <x:f>IF(AND(G25="GL.CASH",L25="financing"),Q25,0)</x:f>
        <x:v>0</x:v>
      </x:c>
    </x:row>
    <x:row r="26" ht="25" customHeight="1">
      <x:c r="A26" s="3" t="str">
        <x:v>ACT/FOUNDING-NOTARY/2</x:v>
      </x:c>
      <x:c r="B26" s="3" t="str">
        <x:v>FOUNDING-NOTARY</x:v>
      </x:c>
      <x:c r="C26" s="21" t="n">
        <x:v>1</x:v>
      </x:c>
      <x:c r="D26" s="39" t="n">
        <x:v>46407</x:v>
      </x:c>
      <x:c r="E26" s="39" t="n">
        <x:v>46388</x:v>
      </x:c>
      <x:c r="F26" s="39" t="n">
        <x:v>46437</x:v>
      </x:c>
      <x:c r="G26" s="3" t="str">
        <x:v>GL.VAT.DOM_ASSET</x:v>
      </x:c>
      <x:c r="H26" s="3" t="str">
        <x:v>FIN</x:v>
      </x:c>
      <x:c r="I26" s="3" t="str">
        <x:v>V.NOTARY</x:v>
      </x:c>
      <x:c r="J26" s="3" t="str">
        <x:v>MAP.ACTUAL.COST.OPX.FOUNDING.NOTARY.V.NOTARY.FIN</x:v>
      </x:c>
      <x:c r="K26" s="3" t="str">
        <x:v>OPX.FOUNDING.NOTARY</x:v>
      </x:c>
      <x:c r="L26" s="3" t="str">
        <x:v>operating</x:v>
      </x:c>
      <x:c r="M26" s="3" t="str">
        <x:v>not_applicable</x:v>
      </x:c>
      <x:c r="N26" s="3" t="str">
        <x:v>not_applicable</x:v>
      </x:c>
      <x:c r="O26" s="3" t="str">
        <x:v>not_applicable</x:v>
      </x:c>
      <x:c r="P26" s="30" t="n">
        <x:v>155.67</x:v>
      </x:c>
      <x:c r="Q26" s="30" t="n">
        <x:v>0</x:v>
      </x:c>
      <x:c r="R26" s="19" t="n">
        <x:f>P26-Q26</x:f>
        <x:v>155.67</x:v>
      </x:c>
      <x:c r="S26" s="22" t="n">
        <x:f>'D03_Accounts'!D15</x:f>
        <x:v>0</x:v>
      </x:c>
      <x:c r="T26" s="19" t="n">
        <x:f>R26*S26</x:f>
        <x:v>0</x:v>
      </x:c>
      <x:c r="U26" s="20" t="str">
        <x:f>'D03_Mappings'!E43</x:f>
        <x:v>tax_assets</x:v>
      </x:c>
      <x:c r="V26" s="19" t="str">
        <x:f>IF(I26="",IF(U26="people","PAYROLL","UNMAPPED"),I26)</x:f>
        <x:v>V.NOTARY</x:v>
      </x:c>
      <x:c r="W26" s="19" t="n">
        <x:f>IF(AND(G26="GL.CASH",L26="operating"),Q26,0)</x:f>
        <x:v>0</x:v>
      </x:c>
      <x:c r="X26" s="19" t="n">
        <x:f>IF(AND(G26="GL.CASH",L26="operating"),P26,0)</x:f>
        <x:v>0</x:v>
      </x:c>
      <x:c r="Y26" s="19" t="n">
        <x:f>IF(AND(G26="GL.CASH",L26="investing"),Q26-P26,0)</x:f>
        <x:v>0</x:v>
      </x:c>
      <x:c r="Z26" s="19" t="n">
        <x:f>IF(AND(G26="GL.CASH",L26="financing"),P26,0)</x:f>
        <x:v>0</x:v>
      </x:c>
      <x:c r="AA26" s="19" t="n">
        <x:f>IF(AND(G26="GL.CASH",L26="financing"),Q26,0)</x:f>
        <x:v>0</x:v>
      </x:c>
    </x:row>
    <x:row r="27" ht="25" customHeight="1">
      <x:c r="A27" s="3" t="str">
        <x:v>ACT/FOUNDING-NOTARY/3</x:v>
      </x:c>
      <x:c r="B27" s="3" t="str">
        <x:v>FOUNDING-NOTARY</x:v>
      </x:c>
      <x:c r="C27" s="21" t="n">
        <x:v>1</x:v>
      </x:c>
      <x:c r="D27" s="39" t="n">
        <x:v>46407</x:v>
      </x:c>
      <x:c r="E27" s="39" t="n">
        <x:v>46388</x:v>
      </x:c>
      <x:c r="F27" s="39" t="n">
        <x:v>46437</x:v>
      </x:c>
      <x:c r="G27" s="3" t="str">
        <x:v>GL.AP.SUPPLIER</x:v>
      </x:c>
      <x:c r="H27" s="3" t="str">
        <x:v>FIN</x:v>
      </x:c>
      <x:c r="I27" s="3" t="str">
        <x:v>V.NOTARY</x:v>
      </x:c>
      <x:c r="J27" s="3" t="str">
        <x:v>MAP.ACTUAL.COST.OPX.FOUNDING.NOTARY.V.NOTARY.FIN</x:v>
      </x:c>
      <x:c r="K27" s="3" t="str">
        <x:v>OPX.FOUNDING.NOTARY</x:v>
      </x:c>
      <x:c r="L27" s="3" t="str">
        <x:v>operating</x:v>
      </x:c>
      <x:c r="M27" s="3" t="str">
        <x:v>not_applicable</x:v>
      </x:c>
      <x:c r="N27" s="3" t="str">
        <x:v>not_applicable</x:v>
      </x:c>
      <x:c r="O27" s="3" t="str">
        <x:v>not_applicable</x:v>
      </x:c>
      <x:c r="P27" s="30" t="n">
        <x:v>0</x:v>
      </x:c>
      <x:c r="Q27" s="30" t="n">
        <x:v>975</x:v>
      </x:c>
      <x:c r="R27" s="19" t="n">
        <x:f>P27-Q27</x:f>
        <x:v>-975</x:v>
      </x:c>
      <x:c r="S27" s="22" t="n">
        <x:f>'D03_Accounts'!D23</x:f>
        <x:v>0</x:v>
      </x:c>
      <x:c r="T27" s="19" t="n">
        <x:f>R27*S27</x:f>
        <x:v>0</x:v>
      </x:c>
      <x:c r="U27" s="20" t="str">
        <x:f>'D03_Mappings'!E44</x:f>
        <x:v>ap</x:v>
      </x:c>
      <x:c r="V27" s="19" t="str">
        <x:f>IF(I27="",IF(U27="people","PAYROLL","UNMAPPED"),I27)</x:f>
        <x:v>V.NOTARY</x:v>
      </x:c>
      <x:c r="W27" s="19" t="n">
        <x:f>IF(AND(G27="GL.CASH",L27="operating"),Q27,0)</x:f>
        <x:v>0</x:v>
      </x:c>
      <x:c r="X27" s="19" t="n">
        <x:f>IF(AND(G27="GL.CASH",L27="operating"),P27,0)</x:f>
        <x:v>0</x:v>
      </x:c>
      <x:c r="Y27" s="19" t="n">
        <x:f>IF(AND(G27="GL.CASH",L27="investing"),Q27-P27,0)</x:f>
        <x:v>0</x:v>
      </x:c>
      <x:c r="Z27" s="19" t="n">
        <x:f>IF(AND(G27="GL.CASH",L27="financing"),P27,0)</x:f>
        <x:v>0</x:v>
      </x:c>
      <x:c r="AA27" s="19" t="n">
        <x:f>IF(AND(G27="GL.CASH",L27="financing"),Q27,0)</x:f>
        <x:v>0</x:v>
      </x:c>
    </x:row>
    <x:row r="28" ht="25" customHeight="1">
      <x:c r="A28" s="3" t="str">
        <x:v>ACT/FOUNDING-REGISTER/1</x:v>
      </x:c>
      <x:c r="B28" s="3" t="str">
        <x:v>FOUNDING-REGISTER</x:v>
      </x:c>
      <x:c r="C28" s="21" t="n">
        <x:v>1</x:v>
      </x:c>
      <x:c r="D28" s="39" t="n">
        <x:v>46407</x:v>
      </x:c>
      <x:c r="E28" s="39" t="n">
        <x:v>46388</x:v>
      </x:c>
      <x:c r="F28" s="39" t="n">
        <x:v>46437</x:v>
      </x:c>
      <x:c r="G28" s="3" t="str">
        <x:v>GL.OPEX.OPX.FOUNDING.REGISTER</x:v>
      </x:c>
      <x:c r="H28" s="3" t="str">
        <x:v>FIN</x:v>
      </x:c>
      <x:c r="I28" s="3" t="str">
        <x:v>V.REGISTER</x:v>
      </x:c>
      <x:c r="J28" s="3" t="str">
        <x:v>MAP.ACTUAL.COST.OPX.FOUNDING.REGISTER.V.REGISTER.FIN</x:v>
      </x:c>
      <x:c r="K28" s="3" t="str">
        <x:v>OPX.FOUNDING.REGISTER</x:v>
      </x:c>
      <x:c r="L28" s="3" t="str">
        <x:v>operating</x:v>
      </x:c>
      <x:c r="M28" s="3" t="str">
        <x:v>one_off</x:v>
      </x:c>
      <x:c r="N28" s="3" t="str">
        <x:v>committed</x:v>
      </x:c>
      <x:c r="O28" s="3" t="str">
        <x:v>fixed</x:v>
      </x:c>
      <x:c r="P28" s="30" t="n">
        <x:v>225</x:v>
      </x:c>
      <x:c r="Q28" s="30" t="n">
        <x:v>0</x:v>
      </x:c>
      <x:c r="R28" s="19" t="n">
        <x:f>P28-Q28</x:f>
        <x:v>225</x:v>
      </x:c>
      <x:c r="S28" s="22" t="n">
        <x:f>'D03_Accounts'!D57</x:f>
        <x:v>1</x:v>
      </x:c>
      <x:c r="T28" s="19" t="n">
        <x:f>R28*S28</x:f>
        <x:v>225</x:v>
      </x:c>
      <x:c r="U28" s="20" t="str">
        <x:f>'D03_Mappings'!E45</x:f>
        <x:v>operating_expense</x:v>
      </x:c>
      <x:c r="V28" s="19" t="str">
        <x:f>IF(I28="",IF(U28="people","PAYROLL","UNMAPPED"),I28)</x:f>
        <x:v>V.REGISTER</x:v>
      </x:c>
      <x:c r="W28" s="19" t="n">
        <x:f>IF(AND(G28="GL.CASH",L28="operating"),Q28,0)</x:f>
        <x:v>0</x:v>
      </x:c>
      <x:c r="X28" s="19" t="n">
        <x:f>IF(AND(G28="GL.CASH",L28="operating"),P28,0)</x:f>
        <x:v>0</x:v>
      </x:c>
      <x:c r="Y28" s="19" t="n">
        <x:f>IF(AND(G28="GL.CASH",L28="investing"),Q28-P28,0)</x:f>
        <x:v>0</x:v>
      </x:c>
      <x:c r="Z28" s="19" t="n">
        <x:f>IF(AND(G28="GL.CASH",L28="financing"),P28,0)</x:f>
        <x:v>0</x:v>
      </x:c>
      <x:c r="AA28" s="19" t="n">
        <x:f>IF(AND(G28="GL.CASH",L28="financing"),Q28,0)</x:f>
        <x:v>0</x:v>
      </x:c>
    </x:row>
    <x:row r="29" ht="25" customHeight="1">
      <x:c r="A29" s="3" t="str">
        <x:v>ACT/FOUNDING-REGISTER/2</x:v>
      </x:c>
      <x:c r="B29" s="3" t="str">
        <x:v>FOUNDING-REGISTER</x:v>
      </x:c>
      <x:c r="C29" s="21" t="n">
        <x:v>1</x:v>
      </x:c>
      <x:c r="D29" s="39" t="n">
        <x:v>46407</x:v>
      </x:c>
      <x:c r="E29" s="39" t="n">
        <x:v>46388</x:v>
      </x:c>
      <x:c r="F29" s="39" t="n">
        <x:v>46437</x:v>
      </x:c>
      <x:c r="G29" s="3" t="str">
        <x:v>GL.AP.SUPPLIER</x:v>
      </x:c>
      <x:c r="H29" s="3" t="str">
        <x:v>FIN</x:v>
      </x:c>
      <x:c r="I29" s="3" t="str">
        <x:v>V.REGISTER</x:v>
      </x:c>
      <x:c r="J29" s="3" t="str">
        <x:v>MAP.ACTUAL.COST.OPX.FOUNDING.REGISTER.V.REGISTER.FIN</x:v>
      </x:c>
      <x:c r="K29" s="3" t="str">
        <x:v>OPX.FOUNDING.REGISTER</x:v>
      </x:c>
      <x:c r="L29" s="3" t="str">
        <x:v>operating</x:v>
      </x:c>
      <x:c r="M29" s="3" t="str">
        <x:v>not_applicable</x:v>
      </x:c>
      <x:c r="N29" s="3" t="str">
        <x:v>not_applicable</x:v>
      </x:c>
      <x:c r="O29" s="3" t="str">
        <x:v>not_applicable</x:v>
      </x:c>
      <x:c r="P29" s="30" t="n">
        <x:v>0</x:v>
      </x:c>
      <x:c r="Q29" s="30" t="n">
        <x:v>225</x:v>
      </x:c>
      <x:c r="R29" s="19" t="n">
        <x:f>P29-Q29</x:f>
        <x:v>-225</x:v>
      </x:c>
      <x:c r="S29" s="22" t="n">
        <x:f>'D03_Accounts'!D23</x:f>
        <x:v>0</x:v>
      </x:c>
      <x:c r="T29" s="19" t="n">
        <x:f>R29*S29</x:f>
        <x:v>0</x:v>
      </x:c>
      <x:c r="U29" s="20" t="str">
        <x:f>'D03_Mappings'!E46</x:f>
        <x:v>ap</x:v>
      </x:c>
      <x:c r="V29" s="19" t="str">
        <x:f>IF(I29="",IF(U29="people","PAYROLL","UNMAPPED"),I29)</x:f>
        <x:v>V.REGISTER</x:v>
      </x:c>
      <x:c r="W29" s="19" t="n">
        <x:f>IF(AND(G29="GL.CASH",L29="operating"),Q29,0)</x:f>
        <x:v>0</x:v>
      </x:c>
      <x:c r="X29" s="19" t="n">
        <x:f>IF(AND(G29="GL.CASH",L29="operating"),P29,0)</x:f>
        <x:v>0</x:v>
      </x:c>
      <x:c r="Y29" s="19" t="n">
        <x:f>IF(AND(G29="GL.CASH",L29="investing"),Q29-P29,0)</x:f>
        <x:v>0</x:v>
      </x:c>
      <x:c r="Z29" s="19" t="n">
        <x:f>IF(AND(G29="GL.CASH",L29="financing"),P29,0)</x:f>
        <x:v>0</x:v>
      </x:c>
      <x:c r="AA29" s="19" t="n">
        <x:f>IF(AND(G29="GL.CASH",L29="financing"),Q29,0)</x:f>
        <x:v>0</x:v>
      </x:c>
    </x:row>
    <x:row r="30" ht="25" customHeight="1">
      <x:c r="A30" s="3" t="str">
        <x:v>ACT/HIRE-P03/1</x:v>
      </x:c>
      <x:c r="B30" s="3" t="str">
        <x:v>HIRE-P03</x:v>
      </x:c>
      <x:c r="C30" s="21" t="n">
        <x:v>1</x:v>
      </x:c>
      <x:c r="D30" s="39" t="n">
        <x:v>46407</x:v>
      </x:c>
      <x:c r="E30" s="39" t="n">
        <x:v>46388</x:v>
      </x:c>
      <x:c r="F30" s="39" t="n">
        <x:v>46437</x:v>
      </x:c>
      <x:c r="G30" s="3" t="str">
        <x:v>GL.OPEX.PPL.RECRUIT</x:v>
      </x:c>
      <x:c r="H30" s="3" t="str">
        <x:v>ENG</x:v>
      </x:c>
      <x:c r="I30" s="3" t="str">
        <x:v>V.RECRUIT</x:v>
      </x:c>
      <x:c r="J30" s="3" t="str">
        <x:v>MAP.ACTUAL.COST.PPL.RECRUIT.ENG.V.RECRUIT.ENG</x:v>
      </x:c>
      <x:c r="K30" s="3" t="str">
        <x:v>OPX.RECRUIT</x:v>
      </x:c>
      <x:c r="L30" s="3" t="str">
        <x:v>operating</x:v>
      </x:c>
      <x:c r="M30" s="3" t="str">
        <x:v>one_off</x:v>
      </x:c>
      <x:c r="N30" s="3" t="str">
        <x:v>committed</x:v>
      </x:c>
      <x:c r="O30" s="3" t="str">
        <x:v>variable</x:v>
      </x:c>
      <x:c r="P30" s="30" t="n">
        <x:v>500</x:v>
      </x:c>
      <x:c r="Q30" s="30" t="n">
        <x:v>0</x:v>
      </x:c>
      <x:c r="R30" s="19" t="n">
        <x:f>P30-Q30</x:f>
        <x:v>500</x:v>
      </x:c>
      <x:c r="S30" s="22" t="n">
        <x:f>'D03_Accounts'!D67</x:f>
        <x:v>1</x:v>
      </x:c>
      <x:c r="T30" s="19" t="n">
        <x:f>R30*S30</x:f>
        <x:v>500</x:v>
      </x:c>
      <x:c r="U30" s="20" t="str">
        <x:f>'D03_Mappings'!E96</x:f>
        <x:v>operating_expense</x:v>
      </x:c>
      <x:c r="V30" s="19" t="str">
        <x:f>IF(I30="",IF(U30="people","PAYROLL","UNMAPPED"),I30)</x:f>
        <x:v>V.RECRUIT</x:v>
      </x:c>
      <x:c r="W30" s="19" t="n">
        <x:f>IF(AND(G30="GL.CASH",L30="operating"),Q30,0)</x:f>
        <x:v>0</x:v>
      </x:c>
      <x:c r="X30" s="19" t="n">
        <x:f>IF(AND(G30="GL.CASH",L30="operating"),P30,0)</x:f>
        <x:v>0</x:v>
      </x:c>
      <x:c r="Y30" s="19" t="n">
        <x:f>IF(AND(G30="GL.CASH",L30="investing"),Q30-P30,0)</x:f>
        <x:v>0</x:v>
      </x:c>
      <x:c r="Z30" s="19" t="n">
        <x:f>IF(AND(G30="GL.CASH",L30="financing"),P30,0)</x:f>
        <x:v>0</x:v>
      </x:c>
      <x:c r="AA30" s="19" t="n">
        <x:f>IF(AND(G30="GL.CASH",L30="financing"),Q30,0)</x:f>
        <x:v>0</x:v>
      </x:c>
    </x:row>
    <x:row r="31" ht="25" customHeight="1">
      <x:c r="A31" s="3" t="str">
        <x:v>ACT/HIRE-P03/2</x:v>
      </x:c>
      <x:c r="B31" s="3" t="str">
        <x:v>HIRE-P03</x:v>
      </x:c>
      <x:c r="C31" s="21" t="n">
        <x:v>1</x:v>
      </x:c>
      <x:c r="D31" s="39" t="n">
        <x:v>46407</x:v>
      </x:c>
      <x:c r="E31" s="39" t="n">
        <x:v>46388</x:v>
      </x:c>
      <x:c r="F31" s="39" t="n">
        <x:v>46437</x:v>
      </x:c>
      <x:c r="G31" s="3" t="str">
        <x:v>GL.VAT.DOM_ASSET</x:v>
      </x:c>
      <x:c r="H31" s="3" t="str">
        <x:v>ENG</x:v>
      </x:c>
      <x:c r="I31" s="3" t="str">
        <x:v>V.RECRUIT</x:v>
      </x:c>
      <x:c r="J31" s="3" t="str">
        <x:v>MAP.ACTUAL.COST.PPL.RECRUIT.ENG.V.RECRUIT.ENG</x:v>
      </x:c>
      <x:c r="K31" s="3" t="str">
        <x:v>OPX.RECRUIT</x:v>
      </x:c>
      <x:c r="L31" s="3" t="str">
        <x:v>operating</x:v>
      </x:c>
      <x:c r="M31" s="3" t="str">
        <x:v>not_applicable</x:v>
      </x:c>
      <x:c r="N31" s="3" t="str">
        <x:v>not_applicable</x:v>
      </x:c>
      <x:c r="O31" s="3" t="str">
        <x:v>not_applicable</x:v>
      </x:c>
      <x:c r="P31" s="30" t="n">
        <x:v>95</x:v>
      </x:c>
      <x:c r="Q31" s="30" t="n">
        <x:v>0</x:v>
      </x:c>
      <x:c r="R31" s="19" t="n">
        <x:f>P31-Q31</x:f>
        <x:v>95</x:v>
      </x:c>
      <x:c r="S31" s="22" t="n">
        <x:f>'D03_Accounts'!D15</x:f>
        <x:v>0</x:v>
      </x:c>
      <x:c r="T31" s="19" t="n">
        <x:f>R31*S31</x:f>
        <x:v>0</x:v>
      </x:c>
      <x:c r="U31" s="20" t="str">
        <x:f>'D03_Mappings'!E97</x:f>
        <x:v>tax_assets</x:v>
      </x:c>
      <x:c r="V31" s="19" t="str">
        <x:f>IF(I31="",IF(U31="people","PAYROLL","UNMAPPED"),I31)</x:f>
        <x:v>V.RECRUIT</x:v>
      </x:c>
      <x:c r="W31" s="19" t="n">
        <x:f>IF(AND(G31="GL.CASH",L31="operating"),Q31,0)</x:f>
        <x:v>0</x:v>
      </x:c>
      <x:c r="X31" s="19" t="n">
        <x:f>IF(AND(G31="GL.CASH",L31="operating"),P31,0)</x:f>
        <x:v>0</x:v>
      </x:c>
      <x:c r="Y31" s="19" t="n">
        <x:f>IF(AND(G31="GL.CASH",L31="investing"),Q31-P31,0)</x:f>
        <x:v>0</x:v>
      </x:c>
      <x:c r="Z31" s="19" t="n">
        <x:f>IF(AND(G31="GL.CASH",L31="financing"),P31,0)</x:f>
        <x:v>0</x:v>
      </x:c>
      <x:c r="AA31" s="19" t="n">
        <x:f>IF(AND(G31="GL.CASH",L31="financing"),Q31,0)</x:f>
        <x:v>0</x:v>
      </x:c>
    </x:row>
    <x:row r="32" ht="25" customHeight="1">
      <x:c r="A32" s="3" t="str">
        <x:v>ACT/HIRE-P03/3</x:v>
      </x:c>
      <x:c r="B32" s="3" t="str">
        <x:v>HIRE-P03</x:v>
      </x:c>
      <x:c r="C32" s="21" t="n">
        <x:v>1</x:v>
      </x:c>
      <x:c r="D32" s="39" t="n">
        <x:v>46407</x:v>
      </x:c>
      <x:c r="E32" s="39" t="n">
        <x:v>46388</x:v>
      </x:c>
      <x:c r="F32" s="39" t="n">
        <x:v>46437</x:v>
      </x:c>
      <x:c r="G32" s="3" t="str">
        <x:v>GL.AP.SUPPLIER</x:v>
      </x:c>
      <x:c r="H32" s="3" t="str">
        <x:v>ENG</x:v>
      </x:c>
      <x:c r="I32" s="3" t="str">
        <x:v>V.RECRUIT</x:v>
      </x:c>
      <x:c r="J32" s="3" t="str">
        <x:v>MAP.ACTUAL.COST.PPL.RECRUIT.ENG.V.RECRUIT.ENG</x:v>
      </x:c>
      <x:c r="K32" s="3" t="str">
        <x:v>OPX.RECRUIT</x:v>
      </x:c>
      <x:c r="L32" s="3" t="str">
        <x:v>operating</x:v>
      </x:c>
      <x:c r="M32" s="3" t="str">
        <x:v>not_applicable</x:v>
      </x:c>
      <x:c r="N32" s="3" t="str">
        <x:v>not_applicable</x:v>
      </x:c>
      <x:c r="O32" s="3" t="str">
        <x:v>not_applicable</x:v>
      </x:c>
      <x:c r="P32" s="30" t="n">
        <x:v>0</x:v>
      </x:c>
      <x:c r="Q32" s="30" t="n">
        <x:v>595</x:v>
      </x:c>
      <x:c r="R32" s="19" t="n">
        <x:f>P32-Q32</x:f>
        <x:v>-595</x:v>
      </x:c>
      <x:c r="S32" s="22" t="n">
        <x:f>'D03_Accounts'!D23</x:f>
        <x:v>0</x:v>
      </x:c>
      <x:c r="T32" s="19" t="n">
        <x:f>R32*S32</x:f>
        <x:v>0</x:v>
      </x:c>
      <x:c r="U32" s="20" t="str">
        <x:f>'D03_Mappings'!E98</x:f>
        <x:v>ap</x:v>
      </x:c>
      <x:c r="V32" s="19" t="str">
        <x:f>IF(I32="",IF(U32="people","PAYROLL","UNMAPPED"),I32)</x:f>
        <x:v>V.RECRUIT</x:v>
      </x:c>
      <x:c r="W32" s="19" t="n">
        <x:f>IF(AND(G32="GL.CASH",L32="operating"),Q32,0)</x:f>
        <x:v>0</x:v>
      </x:c>
      <x:c r="X32" s="19" t="n">
        <x:f>IF(AND(G32="GL.CASH",L32="operating"),P32,0)</x:f>
        <x:v>0</x:v>
      </x:c>
      <x:c r="Y32" s="19" t="n">
        <x:f>IF(AND(G32="GL.CASH",L32="investing"),Q32-P32,0)</x:f>
        <x:v>0</x:v>
      </x:c>
      <x:c r="Z32" s="19" t="n">
        <x:f>IF(AND(G32="GL.CASH",L32="financing"),P32,0)</x:f>
        <x:v>0</x:v>
      </x:c>
      <x:c r="AA32" s="19" t="n">
        <x:f>IF(AND(G32="GL.CASH",L32="financing"),Q32,0)</x:f>
        <x:v>0</x:v>
      </x:c>
    </x:row>
    <x:row r="33" ht="25" customHeight="1">
      <x:c r="A33" s="3" t="str">
        <x:v>ACT/INSURANCE-M01/1</x:v>
      </x:c>
      <x:c r="B33" s="3" t="str">
        <x:v>INSURANCE-M01</x:v>
      </x:c>
      <x:c r="C33" s="21" t="n">
        <x:v>1</x:v>
      </x:c>
      <x:c r="D33" s="39" t="n">
        <x:v>46407</x:v>
      </x:c>
      <x:c r="E33" s="39" t="n">
        <x:v>46388</x:v>
      </x:c>
      <x:c r="F33" s="39" t="n">
        <x:v>46437</x:v>
      </x:c>
      <x:c r="G33" s="3" t="str">
        <x:v>GL.OPEX.OPX.INS_PRE</x:v>
      </x:c>
      <x:c r="H33" s="3" t="str">
        <x:v>CORP</x:v>
      </x:c>
      <x:c r="I33" s="3" t="str">
        <x:v>V.INSURANCE</x:v>
      </x:c>
      <x:c r="J33" s="3" t="str">
        <x:v>MAP.ACTUAL.COST.OPX.INS_PRE.V.INSURANCE.CORP</x:v>
      </x:c>
      <x:c r="K33" s="3" t="str">
        <x:v>OPX.INS_PRE</x:v>
      </x:c>
      <x:c r="L33" s="3" t="str">
        <x:v>operating</x:v>
      </x:c>
      <x:c r="M33" s="3" t="str">
        <x:v>recurring</x:v>
      </x:c>
      <x:c r="N33" s="3" t="str">
        <x:v>committed</x:v>
      </x:c>
      <x:c r="O33" s="3" t="str">
        <x:v>fixed</x:v>
      </x:c>
      <x:c r="P33" s="30" t="n">
        <x:v>1250</x:v>
      </x:c>
      <x:c r="Q33" s="30" t="n">
        <x:v>0</x:v>
      </x:c>
      <x:c r="R33" s="19" t="n">
        <x:f>P33-Q33</x:f>
        <x:v>1250</x:v>
      </x:c>
      <x:c r="S33" s="22" t="n">
        <x:f>'D03_Accounts'!D60</x:f>
        <x:v>1</x:v>
      </x:c>
      <x:c r="T33" s="19" t="n">
        <x:f>R33*S33</x:f>
        <x:v>1250</x:v>
      </x:c>
      <x:c r="U33" s="20" t="str">
        <x:f>'D03_Mappings'!E49</x:f>
        <x:v>operating_expense</x:v>
      </x:c>
      <x:c r="V33" s="19" t="str">
        <x:f>IF(I33="",IF(U33="people","PAYROLL","UNMAPPED"),I33)</x:f>
        <x:v>V.INSURANCE</x:v>
      </x:c>
      <x:c r="W33" s="19" t="n">
        <x:f>IF(AND(G33="GL.CASH",L33="operating"),Q33,0)</x:f>
        <x:v>0</x:v>
      </x:c>
      <x:c r="X33" s="19" t="n">
        <x:f>IF(AND(G33="GL.CASH",L33="operating"),P33,0)</x:f>
        <x:v>0</x:v>
      </x:c>
      <x:c r="Y33" s="19" t="n">
        <x:f>IF(AND(G33="GL.CASH",L33="investing"),Q33-P33,0)</x:f>
        <x:v>0</x:v>
      </x:c>
      <x:c r="Z33" s="19" t="n">
        <x:f>IF(AND(G33="GL.CASH",L33="financing"),P33,0)</x:f>
        <x:v>0</x:v>
      </x:c>
      <x:c r="AA33" s="19" t="n">
        <x:f>IF(AND(G33="GL.CASH",L33="financing"),Q33,0)</x:f>
        <x:v>0</x:v>
      </x:c>
    </x:row>
    <x:row r="34" ht="25" customHeight="1">
      <x:c r="A34" s="3" t="str">
        <x:v>ACT/INSURANCE-M01/2</x:v>
      </x:c>
      <x:c r="B34" s="3" t="str">
        <x:v>INSURANCE-M01</x:v>
      </x:c>
      <x:c r="C34" s="21" t="n">
        <x:v>1</x:v>
      </x:c>
      <x:c r="D34" s="39" t="n">
        <x:v>46407</x:v>
      </x:c>
      <x:c r="E34" s="39" t="n">
        <x:v>46388</x:v>
      </x:c>
      <x:c r="F34" s="39" t="n">
        <x:v>46437</x:v>
      </x:c>
      <x:c r="G34" s="3" t="str">
        <x:v>GL.AP.SUPPLIER</x:v>
      </x:c>
      <x:c r="H34" s="3" t="str">
        <x:v>CORP</x:v>
      </x:c>
      <x:c r="I34" s="3" t="str">
        <x:v>V.INSURANCE</x:v>
      </x:c>
      <x:c r="J34" s="3" t="str">
        <x:v>MAP.ACTUAL.COST.OPX.INS_PRE.V.INSURANCE.CORP</x:v>
      </x:c>
      <x:c r="K34" s="3" t="str">
        <x:v>OPX.INS_PRE</x:v>
      </x:c>
      <x:c r="L34" s="3" t="str">
        <x:v>operating</x:v>
      </x:c>
      <x:c r="M34" s="3" t="str">
        <x:v>not_applicable</x:v>
      </x:c>
      <x:c r="N34" s="3" t="str">
        <x:v>not_applicable</x:v>
      </x:c>
      <x:c r="O34" s="3" t="str">
        <x:v>not_applicable</x:v>
      </x:c>
      <x:c r="P34" s="30" t="n">
        <x:v>0</x:v>
      </x:c>
      <x:c r="Q34" s="30" t="n">
        <x:v>1250</x:v>
      </x:c>
      <x:c r="R34" s="19" t="n">
        <x:f>P34-Q34</x:f>
        <x:v>-1250</x:v>
      </x:c>
      <x:c r="S34" s="22" t="n">
        <x:f>'D03_Accounts'!D23</x:f>
        <x:v>0</x:v>
      </x:c>
      <x:c r="T34" s="19" t="n">
        <x:f>R34*S34</x:f>
        <x:v>0</x:v>
      </x:c>
      <x:c r="U34" s="20" t="str">
        <x:f>'D03_Mappings'!E50</x:f>
        <x:v>ap</x:v>
      </x:c>
      <x:c r="V34" s="19" t="str">
        <x:f>IF(I34="",IF(U34="people","PAYROLL","UNMAPPED"),I34)</x:f>
        <x:v>V.INSURANCE</x:v>
      </x:c>
      <x:c r="W34" s="19" t="n">
        <x:f>IF(AND(G34="GL.CASH",L34="operating"),Q34,0)</x:f>
        <x:v>0</x:v>
      </x:c>
      <x:c r="X34" s="19" t="n">
        <x:f>IF(AND(G34="GL.CASH",L34="operating"),P34,0)</x:f>
        <x:v>0</x:v>
      </x:c>
      <x:c r="Y34" s="19" t="n">
        <x:f>IF(AND(G34="GL.CASH",L34="investing"),Q34-P34,0)</x:f>
        <x:v>0</x:v>
      </x:c>
      <x:c r="Z34" s="19" t="n">
        <x:f>IF(AND(G34="GL.CASH",L34="financing"),P34,0)</x:f>
        <x:v>0</x:v>
      </x:c>
      <x:c r="AA34" s="19" t="n">
        <x:f>IF(AND(G34="GL.CASH",L34="financing"),Q34,0)</x:f>
        <x:v>0</x:v>
      </x:c>
    </x:row>
    <x:row r="35" ht="25" customHeight="1">
      <x:c r="A35" s="3" t="str">
        <x:v>ACT/IT-P01/1</x:v>
      </x:c>
      <x:c r="B35" s="3" t="str">
        <x:v>IT-P01</x:v>
      </x:c>
      <x:c r="C35" s="21" t="n">
        <x:v>1</x:v>
      </x:c>
      <x:c r="D35" s="39" t="n">
        <x:v>46407</x:v>
      </x:c>
      <x:c r="E35" s="39" t="n">
        <x:v>46388</x:v>
      </x:c>
      <x:c r="F35" s="39" t="n">
        <x:v>46437</x:v>
      </x:c>
      <x:c r="G35" s="3" t="str">
        <x:v>GL.ASSET.IT</x:v>
      </x:c>
      <x:c r="H35" s="3" t="str">
        <x:v>MGMT</x:v>
      </x:c>
      <x:c r="I35" s="3" t="str">
        <x:v>V.EQUIPMENT</x:v>
      </x:c>
      <x:c r="J35" s="3" t="str">
        <x:v>MAP.ACTUAL.CAPEX.PPL.EQUIP.MGMT.V.EQUIPMENT.MGMT</x:v>
      </x:c>
      <x:c r="K35" s="3" t="str">
        <x:v>CAP.IT_ADDITIONS</x:v>
      </x:c>
      <x:c r="L35" s="3" t="str">
        <x:v>investing</x:v>
      </x:c>
      <x:c r="M35" s="3" t="str">
        <x:v>not_applicable</x:v>
      </x:c>
      <x:c r="N35" s="3" t="str">
        <x:v>not_applicable</x:v>
      </x:c>
      <x:c r="O35" s="3" t="str">
        <x:v>not_applicable</x:v>
      </x:c>
      <x:c r="P35" s="30" t="n">
        <x:v>2500</x:v>
      </x:c>
      <x:c r="Q35" s="30" t="n">
        <x:v>0</x:v>
      </x:c>
      <x:c r="R35" s="19" t="n">
        <x:f>P35-Q35</x:f>
        <x:v>2500</x:v>
      </x:c>
      <x:c r="S35" s="22" t="n">
        <x:f>'D03_Accounts'!D19</x:f>
        <x:v>0</x:v>
      </x:c>
      <x:c r="T35" s="19" t="n">
        <x:f>R35*S35</x:f>
        <x:v>0</x:v>
      </x:c>
      <x:c r="U35" s="20" t="str">
        <x:f>'D03_Mappings'!E27</x:f>
        <x:v>asset_gross</x:v>
      </x:c>
      <x:c r="V35" s="19" t="str">
        <x:f>IF(I35="",IF(U35="people","PAYROLL","UNMAPPED"),I35)</x:f>
        <x:v>V.EQUIPMENT</x:v>
      </x:c>
      <x:c r="W35" s="19" t="n">
        <x:f>IF(AND(G35="GL.CASH",L35="operating"),Q35,0)</x:f>
        <x:v>0</x:v>
      </x:c>
      <x:c r="X35" s="19" t="n">
        <x:f>IF(AND(G35="GL.CASH",L35="operating"),P35,0)</x:f>
        <x:v>0</x:v>
      </x:c>
      <x:c r="Y35" s="19" t="n">
        <x:f>IF(AND(G35="GL.CASH",L35="investing"),Q35-P35,0)</x:f>
        <x:v>0</x:v>
      </x:c>
      <x:c r="Z35" s="19" t="n">
        <x:f>IF(AND(G35="GL.CASH",L35="financing"),P35,0)</x:f>
        <x:v>0</x:v>
      </x:c>
      <x:c r="AA35" s="19" t="n">
        <x:f>IF(AND(G35="GL.CASH",L35="financing"),Q35,0)</x:f>
        <x:v>0</x:v>
      </x:c>
    </x:row>
    <x:row r="36" ht="25" customHeight="1">
      <x:c r="A36" s="3" t="str">
        <x:v>ACT/IT-P01/2</x:v>
      </x:c>
      <x:c r="B36" s="3" t="str">
        <x:v>IT-P01</x:v>
      </x:c>
      <x:c r="C36" s="21" t="n">
        <x:v>1</x:v>
      </x:c>
      <x:c r="D36" s="39" t="n">
        <x:v>46407</x:v>
      </x:c>
      <x:c r="E36" s="39" t="n">
        <x:v>46388</x:v>
      </x:c>
      <x:c r="F36" s="39" t="n">
        <x:v>46437</x:v>
      </x:c>
      <x:c r="G36" s="3" t="str">
        <x:v>GL.VAT.DOM_ASSET</x:v>
      </x:c>
      <x:c r="H36" s="3" t="str">
        <x:v>MGMT</x:v>
      </x:c>
      <x:c r="I36" s="3" t="str">
        <x:v>V.EQUIPMENT</x:v>
      </x:c>
      <x:c r="J36" s="3" t="str">
        <x:v>MAP.ACTUAL.CAPEX.PPL.EQUIP.MGMT.V.EQUIPMENT.MGMT</x:v>
      </x:c>
      <x:c r="K36" s="3" t="str">
        <x:v>CAP.IT_ADDITIONS</x:v>
      </x:c>
      <x:c r="L36" s="3" t="str">
        <x:v>investing</x:v>
      </x:c>
      <x:c r="M36" s="3" t="str">
        <x:v>not_applicable</x:v>
      </x:c>
      <x:c r="N36" s="3" t="str">
        <x:v>not_applicable</x:v>
      </x:c>
      <x:c r="O36" s="3" t="str">
        <x:v>not_applicable</x:v>
      </x:c>
      <x:c r="P36" s="30" t="n">
        <x:v>475</x:v>
      </x:c>
      <x:c r="Q36" s="30" t="n">
        <x:v>0</x:v>
      </x:c>
      <x:c r="R36" s="19" t="n">
        <x:f>P36-Q36</x:f>
        <x:v>475</x:v>
      </x:c>
      <x:c r="S36" s="22" t="n">
        <x:f>'D03_Accounts'!D15</x:f>
        <x:v>0</x:v>
      </x:c>
      <x:c r="T36" s="19" t="n">
        <x:f>R36*S36</x:f>
        <x:v>0</x:v>
      </x:c>
      <x:c r="U36" s="20" t="str">
        <x:f>'D03_Mappings'!E28</x:f>
        <x:v>tax_assets</x:v>
      </x:c>
      <x:c r="V36" s="19" t="str">
        <x:f>IF(I36="",IF(U36="people","PAYROLL","UNMAPPED"),I36)</x:f>
        <x:v>V.EQUIPMENT</x:v>
      </x:c>
      <x:c r="W36" s="19" t="n">
        <x:f>IF(AND(G36="GL.CASH",L36="operating"),Q36,0)</x:f>
        <x:v>0</x:v>
      </x:c>
      <x:c r="X36" s="19" t="n">
        <x:f>IF(AND(G36="GL.CASH",L36="operating"),P36,0)</x:f>
        <x:v>0</x:v>
      </x:c>
      <x:c r="Y36" s="19" t="n">
        <x:f>IF(AND(G36="GL.CASH",L36="investing"),Q36-P36,0)</x:f>
        <x:v>0</x:v>
      </x:c>
      <x:c r="Z36" s="19" t="n">
        <x:f>IF(AND(G36="GL.CASH",L36="financing"),P36,0)</x:f>
        <x:v>0</x:v>
      </x:c>
      <x:c r="AA36" s="19" t="n">
        <x:f>IF(AND(G36="GL.CASH",L36="financing"),Q36,0)</x:f>
        <x:v>0</x:v>
      </x:c>
    </x:row>
    <x:row r="37" ht="25" customHeight="1">
      <x:c r="A37" s="3" t="str">
        <x:v>ACT/IT-P01/3</x:v>
      </x:c>
      <x:c r="B37" s="3" t="str">
        <x:v>IT-P01</x:v>
      </x:c>
      <x:c r="C37" s="21" t="n">
        <x:v>1</x:v>
      </x:c>
      <x:c r="D37" s="39" t="n">
        <x:v>46407</x:v>
      </x:c>
      <x:c r="E37" s="39" t="n">
        <x:v>46388</x:v>
      </x:c>
      <x:c r="F37" s="39" t="n">
        <x:v>46437</x:v>
      </x:c>
      <x:c r="G37" s="3" t="str">
        <x:v>GL.AP.CAPEX</x:v>
      </x:c>
      <x:c r="H37" s="3" t="str">
        <x:v>MGMT</x:v>
      </x:c>
      <x:c r="I37" s="3" t="str">
        <x:v>V.EQUIPMENT</x:v>
      </x:c>
      <x:c r="J37" s="3" t="str">
        <x:v>MAP.ACTUAL.CAPEX.PPL.EQUIP.MGMT.V.EQUIPMENT.MGMT</x:v>
      </x:c>
      <x:c r="K37" s="3" t="str">
        <x:v>CAP.IT_ADDITIONS</x:v>
      </x:c>
      <x:c r="L37" s="3" t="str">
        <x:v>investing</x:v>
      </x:c>
      <x:c r="M37" s="3" t="str">
        <x:v>not_applicable</x:v>
      </x:c>
      <x:c r="N37" s="3" t="str">
        <x:v>not_applicable</x:v>
      </x:c>
      <x:c r="O37" s="3" t="str">
        <x:v>not_applicable</x:v>
      </x:c>
      <x:c r="P37" s="30" t="n">
        <x:v>0</x:v>
      </x:c>
      <x:c r="Q37" s="30" t="n">
        <x:v>2975</x:v>
      </x:c>
      <x:c r="R37" s="19" t="n">
        <x:f>P37-Q37</x:f>
        <x:v>-2975</x:v>
      </x:c>
      <x:c r="S37" s="22" t="n">
        <x:f>'D03_Accounts'!D24</x:f>
        <x:v>0</x:v>
      </x:c>
      <x:c r="T37" s="19" t="n">
        <x:f>R37*S37</x:f>
        <x:v>0</x:v>
      </x:c>
      <x:c r="U37" s="20" t="str">
        <x:f>'D03_Mappings'!E29</x:f>
        <x:v>ap</x:v>
      </x:c>
      <x:c r="V37" s="19" t="str">
        <x:f>IF(I37="",IF(U37="people","PAYROLL","UNMAPPED"),I37)</x:f>
        <x:v>V.EQUIPMENT</x:v>
      </x:c>
      <x:c r="W37" s="19" t="n">
        <x:f>IF(AND(G37="GL.CASH",L37="operating"),Q37,0)</x:f>
        <x:v>0</x:v>
      </x:c>
      <x:c r="X37" s="19" t="n">
        <x:f>IF(AND(G37="GL.CASH",L37="operating"),P37,0)</x:f>
        <x:v>0</x:v>
      </x:c>
      <x:c r="Y37" s="19" t="n">
        <x:f>IF(AND(G37="GL.CASH",L37="investing"),Q37-P37,0)</x:f>
        <x:v>0</x:v>
      </x:c>
      <x:c r="Z37" s="19" t="n">
        <x:f>IF(AND(G37="GL.CASH",L37="financing"),P37,0)</x:f>
        <x:v>0</x:v>
      </x:c>
      <x:c r="AA37" s="19" t="n">
        <x:f>IF(AND(G37="GL.CASH",L37="financing"),Q37,0)</x:f>
        <x:v>0</x:v>
      </x:c>
    </x:row>
    <x:row r="38" ht="25" customHeight="1">
      <x:c r="A38" s="3" t="str">
        <x:v>ACT/IT-P02/1</x:v>
      </x:c>
      <x:c r="B38" s="3" t="str">
        <x:v>IT-P02</x:v>
      </x:c>
      <x:c r="C38" s="21" t="n">
        <x:v>1</x:v>
      </x:c>
      <x:c r="D38" s="39" t="n">
        <x:v>46407</x:v>
      </x:c>
      <x:c r="E38" s="39" t="n">
        <x:v>46388</x:v>
      </x:c>
      <x:c r="F38" s="39" t="n">
        <x:v>46437</x:v>
      </x:c>
      <x:c r="G38" s="3" t="str">
        <x:v>GL.ASSET.IT</x:v>
      </x:c>
      <x:c r="H38" s="3" t="str">
        <x:v>ENG</x:v>
      </x:c>
      <x:c r="I38" s="3" t="str">
        <x:v>V.EQUIPMENT</x:v>
      </x:c>
      <x:c r="J38" s="3" t="str">
        <x:v>MAP.ACTUAL.CAPEX.PPL.EQUIP.ENG.V.EQUIPMENT.ENG</x:v>
      </x:c>
      <x:c r="K38" s="3" t="str">
        <x:v>CAP.IT_ADDITIONS</x:v>
      </x:c>
      <x:c r="L38" s="3" t="str">
        <x:v>investing</x:v>
      </x:c>
      <x:c r="M38" s="3" t="str">
        <x:v>not_applicable</x:v>
      </x:c>
      <x:c r="N38" s="3" t="str">
        <x:v>not_applicable</x:v>
      </x:c>
      <x:c r="O38" s="3" t="str">
        <x:v>not_applicable</x:v>
      </x:c>
      <x:c r="P38" s="30" t="n">
        <x:v>2500</x:v>
      </x:c>
      <x:c r="Q38" s="30" t="n">
        <x:v>0</x:v>
      </x:c>
      <x:c r="R38" s="19" t="n">
        <x:f>P38-Q38</x:f>
        <x:v>2500</x:v>
      </x:c>
      <x:c r="S38" s="22" t="n">
        <x:f>'D03_Accounts'!D19</x:f>
        <x:v>0</x:v>
      </x:c>
      <x:c r="T38" s="19" t="n">
        <x:f>R38*S38</x:f>
        <x:v>0</x:v>
      </x:c>
      <x:c r="U38" s="20" t="str">
        <x:f>'D03_Mappings'!E24</x:f>
        <x:v>asset_gross</x:v>
      </x:c>
      <x:c r="V38" s="19" t="str">
        <x:f>IF(I38="",IF(U38="people","PAYROLL","UNMAPPED"),I38)</x:f>
        <x:v>V.EQUIPMENT</x:v>
      </x:c>
      <x:c r="W38" s="19" t="n">
        <x:f>IF(AND(G38="GL.CASH",L38="operating"),Q38,0)</x:f>
        <x:v>0</x:v>
      </x:c>
      <x:c r="X38" s="19" t="n">
        <x:f>IF(AND(G38="GL.CASH",L38="operating"),P38,0)</x:f>
        <x:v>0</x:v>
      </x:c>
      <x:c r="Y38" s="19" t="n">
        <x:f>IF(AND(G38="GL.CASH",L38="investing"),Q38-P38,0)</x:f>
        <x:v>0</x:v>
      </x:c>
      <x:c r="Z38" s="19" t="n">
        <x:f>IF(AND(G38="GL.CASH",L38="financing"),P38,0)</x:f>
        <x:v>0</x:v>
      </x:c>
      <x:c r="AA38" s="19" t="n">
        <x:f>IF(AND(G38="GL.CASH",L38="financing"),Q38,0)</x:f>
        <x:v>0</x:v>
      </x:c>
    </x:row>
    <x:row r="39" ht="25" customHeight="1">
      <x:c r="A39" s="3" t="str">
        <x:v>ACT/IT-P02/2</x:v>
      </x:c>
      <x:c r="B39" s="3" t="str">
        <x:v>IT-P02</x:v>
      </x:c>
      <x:c r="C39" s="21" t="n">
        <x:v>1</x:v>
      </x:c>
      <x:c r="D39" s="39" t="n">
        <x:v>46407</x:v>
      </x:c>
      <x:c r="E39" s="39" t="n">
        <x:v>46388</x:v>
      </x:c>
      <x:c r="F39" s="39" t="n">
        <x:v>46437</x:v>
      </x:c>
      <x:c r="G39" s="3" t="str">
        <x:v>GL.VAT.DOM_ASSET</x:v>
      </x:c>
      <x:c r="H39" s="3" t="str">
        <x:v>ENG</x:v>
      </x:c>
      <x:c r="I39" s="3" t="str">
        <x:v>V.EQUIPMENT</x:v>
      </x:c>
      <x:c r="J39" s="3" t="str">
        <x:v>MAP.ACTUAL.CAPEX.PPL.EQUIP.ENG.V.EQUIPMENT.ENG</x:v>
      </x:c>
      <x:c r="K39" s="3" t="str">
        <x:v>CAP.IT_ADDITIONS</x:v>
      </x:c>
      <x:c r="L39" s="3" t="str">
        <x:v>investing</x:v>
      </x:c>
      <x:c r="M39" s="3" t="str">
        <x:v>not_applicable</x:v>
      </x:c>
      <x:c r="N39" s="3" t="str">
        <x:v>not_applicable</x:v>
      </x:c>
      <x:c r="O39" s="3" t="str">
        <x:v>not_applicable</x:v>
      </x:c>
      <x:c r="P39" s="30" t="n">
        <x:v>475</x:v>
      </x:c>
      <x:c r="Q39" s="30" t="n">
        <x:v>0</x:v>
      </x:c>
      <x:c r="R39" s="19" t="n">
        <x:f>P39-Q39</x:f>
        <x:v>475</x:v>
      </x:c>
      <x:c r="S39" s="22" t="n">
        <x:f>'D03_Accounts'!D15</x:f>
        <x:v>0</x:v>
      </x:c>
      <x:c r="T39" s="19" t="n">
        <x:f>R39*S39</x:f>
        <x:v>0</x:v>
      </x:c>
      <x:c r="U39" s="20" t="str">
        <x:f>'D03_Mappings'!E25</x:f>
        <x:v>tax_assets</x:v>
      </x:c>
      <x:c r="V39" s="19" t="str">
        <x:f>IF(I39="",IF(U39="people","PAYROLL","UNMAPPED"),I39)</x:f>
        <x:v>V.EQUIPMENT</x:v>
      </x:c>
      <x:c r="W39" s="19" t="n">
        <x:f>IF(AND(G39="GL.CASH",L39="operating"),Q39,0)</x:f>
        <x:v>0</x:v>
      </x:c>
      <x:c r="X39" s="19" t="n">
        <x:f>IF(AND(G39="GL.CASH",L39="operating"),P39,0)</x:f>
        <x:v>0</x:v>
      </x:c>
      <x:c r="Y39" s="19" t="n">
        <x:f>IF(AND(G39="GL.CASH",L39="investing"),Q39-P39,0)</x:f>
        <x:v>0</x:v>
      </x:c>
      <x:c r="Z39" s="19" t="n">
        <x:f>IF(AND(G39="GL.CASH",L39="financing"),P39,0)</x:f>
        <x:v>0</x:v>
      </x:c>
      <x:c r="AA39" s="19" t="n">
        <x:f>IF(AND(G39="GL.CASH",L39="financing"),Q39,0)</x:f>
        <x:v>0</x:v>
      </x:c>
    </x:row>
    <x:row r="40" ht="25" customHeight="1">
      <x:c r="A40" s="3" t="str">
        <x:v>ACT/IT-P02/3</x:v>
      </x:c>
      <x:c r="B40" s="3" t="str">
        <x:v>IT-P02</x:v>
      </x:c>
      <x:c r="C40" s="21" t="n">
        <x:v>1</x:v>
      </x:c>
      <x:c r="D40" s="39" t="n">
        <x:v>46407</x:v>
      </x:c>
      <x:c r="E40" s="39" t="n">
        <x:v>46388</x:v>
      </x:c>
      <x:c r="F40" s="39" t="n">
        <x:v>46437</x:v>
      </x:c>
      <x:c r="G40" s="3" t="str">
        <x:v>GL.AP.CAPEX</x:v>
      </x:c>
      <x:c r="H40" s="3" t="str">
        <x:v>ENG</x:v>
      </x:c>
      <x:c r="I40" s="3" t="str">
        <x:v>V.EQUIPMENT</x:v>
      </x:c>
      <x:c r="J40" s="3" t="str">
        <x:v>MAP.ACTUAL.CAPEX.PPL.EQUIP.ENG.V.EQUIPMENT.ENG</x:v>
      </x:c>
      <x:c r="K40" s="3" t="str">
        <x:v>CAP.IT_ADDITIONS</x:v>
      </x:c>
      <x:c r="L40" s="3" t="str">
        <x:v>investing</x:v>
      </x:c>
      <x:c r="M40" s="3" t="str">
        <x:v>not_applicable</x:v>
      </x:c>
      <x:c r="N40" s="3" t="str">
        <x:v>not_applicable</x:v>
      </x:c>
      <x:c r="O40" s="3" t="str">
        <x:v>not_applicable</x:v>
      </x:c>
      <x:c r="P40" s="30" t="n">
        <x:v>0</x:v>
      </x:c>
      <x:c r="Q40" s="30" t="n">
        <x:v>2975</x:v>
      </x:c>
      <x:c r="R40" s="19" t="n">
        <x:f>P40-Q40</x:f>
        <x:v>-2975</x:v>
      </x:c>
      <x:c r="S40" s="22" t="n">
        <x:f>'D03_Accounts'!D24</x:f>
        <x:v>0</x:v>
      </x:c>
      <x:c r="T40" s="19" t="n">
        <x:f>R40*S40</x:f>
        <x:v>0</x:v>
      </x:c>
      <x:c r="U40" s="20" t="str">
        <x:f>'D03_Mappings'!E26</x:f>
        <x:v>ap</x:v>
      </x:c>
      <x:c r="V40" s="19" t="str">
        <x:f>IF(I40="",IF(U40="people","PAYROLL","UNMAPPED"),I40)</x:f>
        <x:v>V.EQUIPMENT</x:v>
      </x:c>
      <x:c r="W40" s="19" t="n">
        <x:f>IF(AND(G40="GL.CASH",L40="operating"),Q40,0)</x:f>
        <x:v>0</x:v>
      </x:c>
      <x:c r="X40" s="19" t="n">
        <x:f>IF(AND(G40="GL.CASH",L40="operating"),P40,0)</x:f>
        <x:v>0</x:v>
      </x:c>
      <x:c r="Y40" s="19" t="n">
        <x:f>IF(AND(G40="GL.CASH",L40="investing"),Q40-P40,0)</x:f>
        <x:v>0</x:v>
      </x:c>
      <x:c r="Z40" s="19" t="n">
        <x:f>IF(AND(G40="GL.CASH",L40="financing"),P40,0)</x:f>
        <x:v>0</x:v>
      </x:c>
      <x:c r="AA40" s="19" t="n">
        <x:f>IF(AND(G40="GL.CASH",L40="financing"),Q40,0)</x:f>
        <x:v>0</x:v>
      </x:c>
    </x:row>
    <x:row r="41" ht="25" customHeight="1">
      <x:c r="A41" s="3" t="str">
        <x:v>ACT/IT-P03/1</x:v>
      </x:c>
      <x:c r="B41" s="3" t="str">
        <x:v>IT-P03</x:v>
      </x:c>
      <x:c r="C41" s="21" t="n">
        <x:v>1</x:v>
      </x:c>
      <x:c r="D41" s="39" t="n">
        <x:v>46407</x:v>
      </x:c>
      <x:c r="E41" s="39" t="n">
        <x:v>46388</x:v>
      </x:c>
      <x:c r="F41" s="39" t="n">
        <x:v>46437</x:v>
      </x:c>
      <x:c r="G41" s="3" t="str">
        <x:v>GL.ASSET.IT</x:v>
      </x:c>
      <x:c r="H41" s="3" t="str">
        <x:v>ENG</x:v>
      </x:c>
      <x:c r="I41" s="3" t="str">
        <x:v>V.EQUIPMENT</x:v>
      </x:c>
      <x:c r="J41" s="3" t="str">
        <x:v>MAP.ACTUAL.CAPEX.PPL.EQUIP.ENG.V.EQUIPMENT.ENG</x:v>
      </x:c>
      <x:c r="K41" s="3" t="str">
        <x:v>CAP.IT_ADDITIONS</x:v>
      </x:c>
      <x:c r="L41" s="3" t="str">
        <x:v>investing</x:v>
      </x:c>
      <x:c r="M41" s="3" t="str">
        <x:v>not_applicable</x:v>
      </x:c>
      <x:c r="N41" s="3" t="str">
        <x:v>not_applicable</x:v>
      </x:c>
      <x:c r="O41" s="3" t="str">
        <x:v>not_applicable</x:v>
      </x:c>
      <x:c r="P41" s="30" t="n">
        <x:v>2500</x:v>
      </x:c>
      <x:c r="Q41" s="30" t="n">
        <x:v>0</x:v>
      </x:c>
      <x:c r="R41" s="19" t="n">
        <x:f>P41-Q41</x:f>
        <x:v>2500</x:v>
      </x:c>
      <x:c r="S41" s="22" t="n">
        <x:f>'D03_Accounts'!D19</x:f>
        <x:v>0</x:v>
      </x:c>
      <x:c r="T41" s="19" t="n">
        <x:f>R41*S41</x:f>
        <x:v>0</x:v>
      </x:c>
      <x:c r="U41" s="20" t="str">
        <x:f>'D03_Mappings'!E24</x:f>
        <x:v>asset_gross</x:v>
      </x:c>
      <x:c r="V41" s="19" t="str">
        <x:f>IF(I41="",IF(U41="people","PAYROLL","UNMAPPED"),I41)</x:f>
        <x:v>V.EQUIPMENT</x:v>
      </x:c>
      <x:c r="W41" s="19" t="n">
        <x:f>IF(AND(G41="GL.CASH",L41="operating"),Q41,0)</x:f>
        <x:v>0</x:v>
      </x:c>
      <x:c r="X41" s="19" t="n">
        <x:f>IF(AND(G41="GL.CASH",L41="operating"),P41,0)</x:f>
        <x:v>0</x:v>
      </x:c>
      <x:c r="Y41" s="19" t="n">
        <x:f>IF(AND(G41="GL.CASH",L41="investing"),Q41-P41,0)</x:f>
        <x:v>0</x:v>
      </x:c>
      <x:c r="Z41" s="19" t="n">
        <x:f>IF(AND(G41="GL.CASH",L41="financing"),P41,0)</x:f>
        <x:v>0</x:v>
      </x:c>
      <x:c r="AA41" s="19" t="n">
        <x:f>IF(AND(G41="GL.CASH",L41="financing"),Q41,0)</x:f>
        <x:v>0</x:v>
      </x:c>
    </x:row>
    <x:row r="42" ht="25" customHeight="1">
      <x:c r="A42" s="3" t="str">
        <x:v>ACT/IT-P03/2</x:v>
      </x:c>
      <x:c r="B42" s="3" t="str">
        <x:v>IT-P03</x:v>
      </x:c>
      <x:c r="C42" s="21" t="n">
        <x:v>1</x:v>
      </x:c>
      <x:c r="D42" s="39" t="n">
        <x:v>46407</x:v>
      </x:c>
      <x:c r="E42" s="39" t="n">
        <x:v>46388</x:v>
      </x:c>
      <x:c r="F42" s="39" t="n">
        <x:v>46437</x:v>
      </x:c>
      <x:c r="G42" s="3" t="str">
        <x:v>GL.VAT.DOM_ASSET</x:v>
      </x:c>
      <x:c r="H42" s="3" t="str">
        <x:v>ENG</x:v>
      </x:c>
      <x:c r="I42" s="3" t="str">
        <x:v>V.EQUIPMENT</x:v>
      </x:c>
      <x:c r="J42" s="3" t="str">
        <x:v>MAP.ACTUAL.CAPEX.PPL.EQUIP.ENG.V.EQUIPMENT.ENG</x:v>
      </x:c>
      <x:c r="K42" s="3" t="str">
        <x:v>CAP.IT_ADDITIONS</x:v>
      </x:c>
      <x:c r="L42" s="3" t="str">
        <x:v>investing</x:v>
      </x:c>
      <x:c r="M42" s="3" t="str">
        <x:v>not_applicable</x:v>
      </x:c>
      <x:c r="N42" s="3" t="str">
        <x:v>not_applicable</x:v>
      </x:c>
      <x:c r="O42" s="3" t="str">
        <x:v>not_applicable</x:v>
      </x:c>
      <x:c r="P42" s="30" t="n">
        <x:v>475</x:v>
      </x:c>
      <x:c r="Q42" s="30" t="n">
        <x:v>0</x:v>
      </x:c>
      <x:c r="R42" s="19" t="n">
        <x:f>P42-Q42</x:f>
        <x:v>475</x:v>
      </x:c>
      <x:c r="S42" s="22" t="n">
        <x:f>'D03_Accounts'!D15</x:f>
        <x:v>0</x:v>
      </x:c>
      <x:c r="T42" s="19" t="n">
        <x:f>R42*S42</x:f>
        <x:v>0</x:v>
      </x:c>
      <x:c r="U42" s="20" t="str">
        <x:f>'D03_Mappings'!E25</x:f>
        <x:v>tax_assets</x:v>
      </x:c>
      <x:c r="V42" s="19" t="str">
        <x:f>IF(I42="",IF(U42="people","PAYROLL","UNMAPPED"),I42)</x:f>
        <x:v>V.EQUIPMENT</x:v>
      </x:c>
      <x:c r="W42" s="19" t="n">
        <x:f>IF(AND(G42="GL.CASH",L42="operating"),Q42,0)</x:f>
        <x:v>0</x:v>
      </x:c>
      <x:c r="X42" s="19" t="n">
        <x:f>IF(AND(G42="GL.CASH",L42="operating"),P42,0)</x:f>
        <x:v>0</x:v>
      </x:c>
      <x:c r="Y42" s="19" t="n">
        <x:f>IF(AND(G42="GL.CASH",L42="investing"),Q42-P42,0)</x:f>
        <x:v>0</x:v>
      </x:c>
      <x:c r="Z42" s="19" t="n">
        <x:f>IF(AND(G42="GL.CASH",L42="financing"),P42,0)</x:f>
        <x:v>0</x:v>
      </x:c>
      <x:c r="AA42" s="19" t="n">
        <x:f>IF(AND(G42="GL.CASH",L42="financing"),Q42,0)</x:f>
        <x:v>0</x:v>
      </x:c>
    </x:row>
    <x:row r="43" ht="25" customHeight="1">
      <x:c r="A43" s="3" t="str">
        <x:v>ACT/IT-P03/3</x:v>
      </x:c>
      <x:c r="B43" s="3" t="str">
        <x:v>IT-P03</x:v>
      </x:c>
      <x:c r="C43" s="21" t="n">
        <x:v>1</x:v>
      </x:c>
      <x:c r="D43" s="39" t="n">
        <x:v>46407</x:v>
      </x:c>
      <x:c r="E43" s="39" t="n">
        <x:v>46388</x:v>
      </x:c>
      <x:c r="F43" s="39" t="n">
        <x:v>46437</x:v>
      </x:c>
      <x:c r="G43" s="3" t="str">
        <x:v>GL.AP.CAPEX</x:v>
      </x:c>
      <x:c r="H43" s="3" t="str">
        <x:v>ENG</x:v>
      </x:c>
      <x:c r="I43" s="3" t="str">
        <x:v>V.EQUIPMENT</x:v>
      </x:c>
      <x:c r="J43" s="3" t="str">
        <x:v>MAP.ACTUAL.CAPEX.PPL.EQUIP.ENG.V.EQUIPMENT.ENG</x:v>
      </x:c>
      <x:c r="K43" s="3" t="str">
        <x:v>CAP.IT_ADDITIONS</x:v>
      </x:c>
      <x:c r="L43" s="3" t="str">
        <x:v>investing</x:v>
      </x:c>
      <x:c r="M43" s="3" t="str">
        <x:v>not_applicable</x:v>
      </x:c>
      <x:c r="N43" s="3" t="str">
        <x:v>not_applicable</x:v>
      </x:c>
      <x:c r="O43" s="3" t="str">
        <x:v>not_applicable</x:v>
      </x:c>
      <x:c r="P43" s="30" t="n">
        <x:v>0</x:v>
      </x:c>
      <x:c r="Q43" s="30" t="n">
        <x:v>2975</x:v>
      </x:c>
      <x:c r="R43" s="19" t="n">
        <x:f>P43-Q43</x:f>
        <x:v>-2975</x:v>
      </x:c>
      <x:c r="S43" s="22" t="n">
        <x:f>'D03_Accounts'!D24</x:f>
        <x:v>0</x:v>
      </x:c>
      <x:c r="T43" s="19" t="n">
        <x:f>R43*S43</x:f>
        <x:v>0</x:v>
      </x:c>
      <x:c r="U43" s="20" t="str">
        <x:f>'D03_Mappings'!E26</x:f>
        <x:v>ap</x:v>
      </x:c>
      <x:c r="V43" s="19" t="str">
        <x:f>IF(I43="",IF(U43="people","PAYROLL","UNMAPPED"),I43)</x:f>
        <x:v>V.EQUIPMENT</x:v>
      </x:c>
      <x:c r="W43" s="19" t="n">
        <x:f>IF(AND(G43="GL.CASH",L43="operating"),Q43,0)</x:f>
        <x:v>0</x:v>
      </x:c>
      <x:c r="X43" s="19" t="n">
        <x:f>IF(AND(G43="GL.CASH",L43="operating"),P43,0)</x:f>
        <x:v>0</x:v>
      </x:c>
      <x:c r="Y43" s="19" t="n">
        <x:f>IF(AND(G43="GL.CASH",L43="investing"),Q43-P43,0)</x:f>
        <x:v>0</x:v>
      </x:c>
      <x:c r="Z43" s="19" t="n">
        <x:f>IF(AND(G43="GL.CASH",L43="financing"),P43,0)</x:f>
        <x:v>0</x:v>
      </x:c>
      <x:c r="AA43" s="19" t="n">
        <x:f>IF(AND(G43="GL.CASH",L43="financing"),Q43,0)</x:f>
        <x:v>0</x:v>
      </x:c>
    </x:row>
    <x:row r="44" ht="25" customHeight="1">
      <x:c r="A44" s="3" t="str">
        <x:v>ACT/LEGAL-M01/1</x:v>
      </x:c>
      <x:c r="B44" s="3" t="str">
        <x:v>LEGAL-M01</x:v>
      </x:c>
      <x:c r="C44" s="21" t="n">
        <x:v>1</x:v>
      </x:c>
      <x:c r="D44" s="39" t="n">
        <x:v>46407</x:v>
      </x:c>
      <x:c r="E44" s="39" t="n">
        <x:v>46388</x:v>
      </x:c>
      <x:c r="F44" s="39" t="n">
        <x:v>46437</x:v>
      </x:c>
      <x:c r="G44" s="3" t="str">
        <x:v>GL.OPEX.REG.LEGAL_APP</x:v>
      </x:c>
      <x:c r="H44" s="3" t="str">
        <x:v>COMP</x:v>
      </x:c>
      <x:c r="I44" s="3" t="str">
        <x:v>V.LEGAL</x:v>
      </x:c>
      <x:c r="J44" s="3" t="str">
        <x:v>MAP.ACTUAL.COST.REG.LEGAL_APP.V.LEGAL.COMP</x:v>
      </x:c>
      <x:c r="K44" s="3" t="str">
        <x:v>OPX.REG.LEGAL_APP</x:v>
      </x:c>
      <x:c r="L44" s="3" t="str">
        <x:v>operating</x:v>
      </x:c>
      <x:c r="M44" s="3" t="str">
        <x:v>one_off</x:v>
      </x:c>
      <x:c r="N44" s="3" t="str">
        <x:v>committed</x:v>
      </x:c>
      <x:c r="O44" s="3" t="str">
        <x:v>fixed</x:v>
      </x:c>
      <x:c r="P44" s="30" t="n">
        <x:v>10000</x:v>
      </x:c>
      <x:c r="Q44" s="30" t="n">
        <x:v>0</x:v>
      </x:c>
      <x:c r="R44" s="19" t="n">
        <x:f>P44-Q44</x:f>
        <x:v>10000</x:v>
      </x:c>
      <x:c r="S44" s="22" t="n">
        <x:f>'D03_Accounts'!D81</x:f>
        <x:v>1</x:v>
      </x:c>
      <x:c r="T44" s="19" t="n">
        <x:f>R44*S44</x:f>
        <x:v>10000</x:v>
      </x:c>
      <x:c r="U44" s="20" t="str">
        <x:f>'D03_Mappings'!E136</x:f>
        <x:v>operating_expense</x:v>
      </x:c>
      <x:c r="V44" s="19" t="str">
        <x:f>IF(I44="",IF(U44="people","PAYROLL","UNMAPPED"),I44)</x:f>
        <x:v>V.LEGAL</x:v>
      </x:c>
      <x:c r="W44" s="19" t="n">
        <x:f>IF(AND(G44="GL.CASH",L44="operating"),Q44,0)</x:f>
        <x:v>0</x:v>
      </x:c>
      <x:c r="X44" s="19" t="n">
        <x:f>IF(AND(G44="GL.CASH",L44="operating"),P44,0)</x:f>
        <x:v>0</x:v>
      </x:c>
      <x:c r="Y44" s="19" t="n">
        <x:f>IF(AND(G44="GL.CASH",L44="investing"),Q44-P44,0)</x:f>
        <x:v>0</x:v>
      </x:c>
      <x:c r="Z44" s="19" t="n">
        <x:f>IF(AND(G44="GL.CASH",L44="financing"),P44,0)</x:f>
        <x:v>0</x:v>
      </x:c>
      <x:c r="AA44" s="19" t="n">
        <x:f>IF(AND(G44="GL.CASH",L44="financing"),Q44,0)</x:f>
        <x:v>0</x:v>
      </x:c>
    </x:row>
    <x:row r="45" ht="25" customHeight="1">
      <x:c r="A45" s="3" t="str">
        <x:v>ACT/LEGAL-M01/2</x:v>
      </x:c>
      <x:c r="B45" s="3" t="str">
        <x:v>LEGAL-M01</x:v>
      </x:c>
      <x:c r="C45" s="21" t="n">
        <x:v>1</x:v>
      </x:c>
      <x:c r="D45" s="39" t="n">
        <x:v>46407</x:v>
      </x:c>
      <x:c r="E45" s="39" t="n">
        <x:v>46388</x:v>
      </x:c>
      <x:c r="F45" s="39" t="n">
        <x:v>46437</x:v>
      </x:c>
      <x:c r="G45" s="3" t="str">
        <x:v>GL.VAT.DOM_ASSET</x:v>
      </x:c>
      <x:c r="H45" s="3" t="str">
        <x:v>COMP</x:v>
      </x:c>
      <x:c r="I45" s="3" t="str">
        <x:v>V.LEGAL</x:v>
      </x:c>
      <x:c r="J45" s="3" t="str">
        <x:v>MAP.ACTUAL.COST.REG.LEGAL_APP.V.LEGAL.COMP</x:v>
      </x:c>
      <x:c r="K45" s="3" t="str">
        <x:v>OPX.REG.LEGAL_APP</x:v>
      </x:c>
      <x:c r="L45" s="3" t="str">
        <x:v>operating</x:v>
      </x:c>
      <x:c r="M45" s="3" t="str">
        <x:v>not_applicable</x:v>
      </x:c>
      <x:c r="N45" s="3" t="str">
        <x:v>not_applicable</x:v>
      </x:c>
      <x:c r="O45" s="3" t="str">
        <x:v>not_applicable</x:v>
      </x:c>
      <x:c r="P45" s="30" t="n">
        <x:v>1900</x:v>
      </x:c>
      <x:c r="Q45" s="30" t="n">
        <x:v>0</x:v>
      </x:c>
      <x:c r="R45" s="19" t="n">
        <x:f>P45-Q45</x:f>
        <x:v>1900</x:v>
      </x:c>
      <x:c r="S45" s="22" t="n">
        <x:f>'D03_Accounts'!D15</x:f>
        <x:v>0</x:v>
      </x:c>
      <x:c r="T45" s="19" t="n">
        <x:f>R45*S45</x:f>
        <x:v>0</x:v>
      </x:c>
      <x:c r="U45" s="20" t="str">
        <x:f>'D03_Mappings'!E137</x:f>
        <x:v>tax_assets</x:v>
      </x:c>
      <x:c r="V45" s="19" t="str">
        <x:f>IF(I45="",IF(U45="people","PAYROLL","UNMAPPED"),I45)</x:f>
        <x:v>V.LEGAL</x:v>
      </x:c>
      <x:c r="W45" s="19" t="n">
        <x:f>IF(AND(G45="GL.CASH",L45="operating"),Q45,0)</x:f>
        <x:v>0</x:v>
      </x:c>
      <x:c r="X45" s="19" t="n">
        <x:f>IF(AND(G45="GL.CASH",L45="operating"),P45,0)</x:f>
        <x:v>0</x:v>
      </x:c>
      <x:c r="Y45" s="19" t="n">
        <x:f>IF(AND(G45="GL.CASH",L45="investing"),Q45-P45,0)</x:f>
        <x:v>0</x:v>
      </x:c>
      <x:c r="Z45" s="19" t="n">
        <x:f>IF(AND(G45="GL.CASH",L45="financing"),P45,0)</x:f>
        <x:v>0</x:v>
      </x:c>
      <x:c r="AA45" s="19" t="n">
        <x:f>IF(AND(G45="GL.CASH",L45="financing"),Q45,0)</x:f>
        <x:v>0</x:v>
      </x:c>
    </x:row>
    <x:row r="46" ht="25" customHeight="1">
      <x:c r="A46" s="3" t="str">
        <x:v>ACT/LEGAL-M01/3</x:v>
      </x:c>
      <x:c r="B46" s="3" t="str">
        <x:v>LEGAL-M01</x:v>
      </x:c>
      <x:c r="C46" s="21" t="n">
        <x:v>1</x:v>
      </x:c>
      <x:c r="D46" s="39" t="n">
        <x:v>46407</x:v>
      </x:c>
      <x:c r="E46" s="39" t="n">
        <x:v>46388</x:v>
      </x:c>
      <x:c r="F46" s="39" t="n">
        <x:v>46437</x:v>
      </x:c>
      <x:c r="G46" s="3" t="str">
        <x:v>GL.AP.SUPPLIER</x:v>
      </x:c>
      <x:c r="H46" s="3" t="str">
        <x:v>COMP</x:v>
      </x:c>
      <x:c r="I46" s="3" t="str">
        <x:v>V.LEGAL</x:v>
      </x:c>
      <x:c r="J46" s="3" t="str">
        <x:v>MAP.ACTUAL.COST.REG.LEGAL_APP.V.LEGAL.COMP</x:v>
      </x:c>
      <x:c r="K46" s="3" t="str">
        <x:v>OPX.REG.LEGAL_APP</x:v>
      </x:c>
      <x:c r="L46" s="3" t="str">
        <x:v>operating</x:v>
      </x:c>
      <x:c r="M46" s="3" t="str">
        <x:v>not_applicable</x:v>
      </x:c>
      <x:c r="N46" s="3" t="str">
        <x:v>not_applicable</x:v>
      </x:c>
      <x:c r="O46" s="3" t="str">
        <x:v>not_applicable</x:v>
      </x:c>
      <x:c r="P46" s="30" t="n">
        <x:v>0</x:v>
      </x:c>
      <x:c r="Q46" s="30" t="n">
        <x:v>11900</x:v>
      </x:c>
      <x:c r="R46" s="19" t="n">
        <x:f>P46-Q46</x:f>
        <x:v>-11900</x:v>
      </x:c>
      <x:c r="S46" s="22" t="n">
        <x:f>'D03_Accounts'!D23</x:f>
        <x:v>0</x:v>
      </x:c>
      <x:c r="T46" s="19" t="n">
        <x:f>R46*S46</x:f>
        <x:v>0</x:v>
      </x:c>
      <x:c r="U46" s="20" t="str">
        <x:f>'D03_Mappings'!E138</x:f>
        <x:v>ap</x:v>
      </x:c>
      <x:c r="V46" s="19" t="str">
        <x:f>IF(I46="",IF(U46="people","PAYROLL","UNMAPPED"),I46)</x:f>
        <x:v>V.LEGAL</x:v>
      </x:c>
      <x:c r="W46" s="19" t="n">
        <x:f>IF(AND(G46="GL.CASH",L46="operating"),Q46,0)</x:f>
        <x:v>0</x:v>
      </x:c>
      <x:c r="X46" s="19" t="n">
        <x:f>IF(AND(G46="GL.CASH",L46="operating"),P46,0)</x:f>
        <x:v>0</x:v>
      </x:c>
      <x:c r="Y46" s="19" t="n">
        <x:f>IF(AND(G46="GL.CASH",L46="investing"),Q46-P46,0)</x:f>
        <x:v>0</x:v>
      </x:c>
      <x:c r="Z46" s="19" t="n">
        <x:f>IF(AND(G46="GL.CASH",L46="financing"),P46,0)</x:f>
        <x:v>0</x:v>
      </x:c>
      <x:c r="AA46" s="19" t="n">
        <x:f>IF(AND(G46="GL.CASH",L46="financing"),Q46,0)</x:f>
        <x:v>0</x:v>
      </x:c>
    </x:row>
    <x:row r="47" ht="25" customHeight="1">
      <x:c r="A47" s="3" t="str">
        <x:v>ACT/OFFICE-M01/1</x:v>
      </x:c>
      <x:c r="B47" s="3" t="str">
        <x:v>OFFICE-M01</x:v>
      </x:c>
      <x:c r="C47" s="21" t="n">
        <x:v>1</x:v>
      </x:c>
      <x:c r="D47" s="39" t="n">
        <x:v>46407</x:v>
      </x:c>
      <x:c r="E47" s="39" t="n">
        <x:v>46388</x:v>
      </x:c>
      <x:c r="F47" s="39" t="n">
        <x:v>46437</x:v>
      </x:c>
      <x:c r="G47" s="3" t="str">
        <x:v>GL.OPEX.OPX.MISC</x:v>
      </x:c>
      <x:c r="H47" s="3" t="str">
        <x:v>CORP</x:v>
      </x:c>
      <x:c r="I47" s="3" t="str">
        <x:v>V.OFFICE</x:v>
      </x:c>
      <x:c r="J47" s="3" t="str">
        <x:v>MAP.ACTUAL.COST.OPX.MISC.V.OFFICE.CORP</x:v>
      </x:c>
      <x:c r="K47" s="3" t="str">
        <x:v>OPX.MISC</x:v>
      </x:c>
      <x:c r="L47" s="3" t="str">
        <x:v>operating</x:v>
      </x:c>
      <x:c r="M47" s="3" t="str">
        <x:v>recurring</x:v>
      </x:c>
      <x:c r="N47" s="3" t="str">
        <x:v>discretionary</x:v>
      </x:c>
      <x:c r="O47" s="3" t="str">
        <x:v>fixed</x:v>
      </x:c>
      <x:c r="P47" s="30" t="n">
        <x:v>4237.74</x:v>
      </x:c>
      <x:c r="Q47" s="30" t="n">
        <x:v>0</x:v>
      </x:c>
      <x:c r="R47" s="19" t="n">
        <x:f>P47-Q47</x:f>
        <x:v>4237.74</x:v>
      </x:c>
      <x:c r="S47" s="22" t="n">
        <x:f>'D03_Accounts'!D63</x:f>
        <x:v>1</x:v>
      </x:c>
      <x:c r="T47" s="19" t="n">
        <x:f>R47*S47</x:f>
        <x:v>4237.74</x:v>
      </x:c>
      <x:c r="U47" s="20" t="str">
        <x:f>'D03_Mappings'!E51</x:f>
        <x:v>operating_expense</x:v>
      </x:c>
      <x:c r="V47" s="19" t="str">
        <x:f>IF(I47="",IF(U47="people","PAYROLL","UNMAPPED"),I47)</x:f>
        <x:v>V.OFFICE</x:v>
      </x:c>
      <x:c r="W47" s="19" t="n">
        <x:f>IF(AND(G47="GL.CASH",L47="operating"),Q47,0)</x:f>
        <x:v>0</x:v>
      </x:c>
      <x:c r="X47" s="19" t="n">
        <x:f>IF(AND(G47="GL.CASH",L47="operating"),P47,0)</x:f>
        <x:v>0</x:v>
      </x:c>
      <x:c r="Y47" s="19" t="n">
        <x:f>IF(AND(G47="GL.CASH",L47="investing"),Q47-P47,0)</x:f>
        <x:v>0</x:v>
      </x:c>
      <x:c r="Z47" s="19" t="n">
        <x:f>IF(AND(G47="GL.CASH",L47="financing"),P47,0)</x:f>
        <x:v>0</x:v>
      </x:c>
      <x:c r="AA47" s="19" t="n">
        <x:f>IF(AND(G47="GL.CASH",L47="financing"),Q47,0)</x:f>
        <x:v>0</x:v>
      </x:c>
    </x:row>
    <x:row r="48" ht="25" customHeight="1">
      <x:c r="A48" s="3" t="str">
        <x:v>ACT/OFFICE-M01/2</x:v>
      </x:c>
      <x:c r="B48" s="3" t="str">
        <x:v>OFFICE-M01</x:v>
      </x:c>
      <x:c r="C48" s="21" t="n">
        <x:v>1</x:v>
      </x:c>
      <x:c r="D48" s="39" t="n">
        <x:v>46407</x:v>
      </x:c>
      <x:c r="E48" s="39" t="n">
        <x:v>46388</x:v>
      </x:c>
      <x:c r="F48" s="39" t="n">
        <x:v>46437</x:v>
      </x:c>
      <x:c r="G48" s="3" t="str">
        <x:v>GL.VAT.DOM_ASSET</x:v>
      </x:c>
      <x:c r="H48" s="3" t="str">
        <x:v>CORP</x:v>
      </x:c>
      <x:c r="I48" s="3" t="str">
        <x:v>V.OFFICE</x:v>
      </x:c>
      <x:c r="J48" s="3" t="str">
        <x:v>MAP.ACTUAL.COST.OPX.MISC.V.OFFICE.CORP</x:v>
      </x:c>
      <x:c r="K48" s="3" t="str">
        <x:v>OPX.MISC</x:v>
      </x:c>
      <x:c r="L48" s="3" t="str">
        <x:v>operating</x:v>
      </x:c>
      <x:c r="M48" s="3" t="str">
        <x:v>not_applicable</x:v>
      </x:c>
      <x:c r="N48" s="3" t="str">
        <x:v>not_applicable</x:v>
      </x:c>
      <x:c r="O48" s="3" t="str">
        <x:v>not_applicable</x:v>
      </x:c>
      <x:c r="P48" s="30" t="n">
        <x:v>805.17</x:v>
      </x:c>
      <x:c r="Q48" s="30" t="n">
        <x:v>0</x:v>
      </x:c>
      <x:c r="R48" s="19" t="n">
        <x:f>P48-Q48</x:f>
        <x:v>805.17</x:v>
      </x:c>
      <x:c r="S48" s="22" t="n">
        <x:f>'D03_Accounts'!D15</x:f>
        <x:v>0</x:v>
      </x:c>
      <x:c r="T48" s="19" t="n">
        <x:f>R48*S48</x:f>
        <x:v>0</x:v>
      </x:c>
      <x:c r="U48" s="20" t="str">
        <x:f>'D03_Mappings'!E52</x:f>
        <x:v>tax_assets</x:v>
      </x:c>
      <x:c r="V48" s="19" t="str">
        <x:f>IF(I48="",IF(U48="people","PAYROLL","UNMAPPED"),I48)</x:f>
        <x:v>V.OFFICE</x:v>
      </x:c>
      <x:c r="W48" s="19" t="n">
        <x:f>IF(AND(G48="GL.CASH",L48="operating"),Q48,0)</x:f>
        <x:v>0</x:v>
      </x:c>
      <x:c r="X48" s="19" t="n">
        <x:f>IF(AND(G48="GL.CASH",L48="operating"),P48,0)</x:f>
        <x:v>0</x:v>
      </x:c>
      <x:c r="Y48" s="19" t="n">
        <x:f>IF(AND(G48="GL.CASH",L48="investing"),Q48-P48,0)</x:f>
        <x:v>0</x:v>
      </x:c>
      <x:c r="Z48" s="19" t="n">
        <x:f>IF(AND(G48="GL.CASH",L48="financing"),P48,0)</x:f>
        <x:v>0</x:v>
      </x:c>
      <x:c r="AA48" s="19" t="n">
        <x:f>IF(AND(G48="GL.CASH",L48="financing"),Q48,0)</x:f>
        <x:v>0</x:v>
      </x:c>
    </x:row>
    <x:row r="49" ht="25" customHeight="1">
      <x:c r="A49" s="3" t="str">
        <x:v>ACT/OFFICE-M01/3</x:v>
      </x:c>
      <x:c r="B49" s="3" t="str">
        <x:v>OFFICE-M01</x:v>
      </x:c>
      <x:c r="C49" s="21" t="n">
        <x:v>1</x:v>
      </x:c>
      <x:c r="D49" s="39" t="n">
        <x:v>46407</x:v>
      </x:c>
      <x:c r="E49" s="39" t="n">
        <x:v>46388</x:v>
      </x:c>
      <x:c r="F49" s="39" t="n">
        <x:v>46437</x:v>
      </x:c>
      <x:c r="G49" s="3" t="str">
        <x:v>GL.AP.SUPPLIER</x:v>
      </x:c>
      <x:c r="H49" s="3" t="str">
        <x:v>CORP</x:v>
      </x:c>
      <x:c r="I49" s="3" t="str">
        <x:v>V.OFFICE</x:v>
      </x:c>
      <x:c r="J49" s="3" t="str">
        <x:v>MAP.ACTUAL.COST.OPX.MISC.V.OFFICE.CORP</x:v>
      </x:c>
      <x:c r="K49" s="3" t="str">
        <x:v>OPX.MISC</x:v>
      </x:c>
      <x:c r="L49" s="3" t="str">
        <x:v>operating</x:v>
      </x:c>
      <x:c r="M49" s="3" t="str">
        <x:v>not_applicable</x:v>
      </x:c>
      <x:c r="N49" s="3" t="str">
        <x:v>not_applicable</x:v>
      </x:c>
      <x:c r="O49" s="3" t="str">
        <x:v>not_applicable</x:v>
      </x:c>
      <x:c r="P49" s="30" t="n">
        <x:v>0</x:v>
      </x:c>
      <x:c r="Q49" s="30" t="n">
        <x:v>5042.91</x:v>
      </x:c>
      <x:c r="R49" s="19" t="n">
        <x:f>P49-Q49</x:f>
        <x:v>-5042.91</x:v>
      </x:c>
      <x:c r="S49" s="22" t="n">
        <x:f>'D03_Accounts'!D23</x:f>
        <x:v>0</x:v>
      </x:c>
      <x:c r="T49" s="19" t="n">
        <x:f>R49*S49</x:f>
        <x:v>0</x:v>
      </x:c>
      <x:c r="U49" s="20" t="str">
        <x:f>'D03_Mappings'!E53</x:f>
        <x:v>ap</x:v>
      </x:c>
      <x:c r="V49" s="19" t="str">
        <x:f>IF(I49="",IF(U49="people","PAYROLL","UNMAPPED"),I49)</x:f>
        <x:v>V.OFFICE</x:v>
      </x:c>
      <x:c r="W49" s="19" t="n">
        <x:f>IF(AND(G49="GL.CASH",L49="operating"),Q49,0)</x:f>
        <x:v>0</x:v>
      </x:c>
      <x:c r="X49" s="19" t="n">
        <x:f>IF(AND(G49="GL.CASH",L49="operating"),P49,0)</x:f>
        <x:v>0</x:v>
      </x:c>
      <x:c r="Y49" s="19" t="n">
        <x:f>IF(AND(G49="GL.CASH",L49="investing"),Q49-P49,0)</x:f>
        <x:v>0</x:v>
      </x:c>
      <x:c r="Z49" s="19" t="n">
        <x:f>IF(AND(G49="GL.CASH",L49="financing"),P49,0)</x:f>
        <x:v>0</x:v>
      </x:c>
      <x:c r="AA49" s="19" t="n">
        <x:f>IF(AND(G49="GL.CASH",L49="financing"),Q49,0)</x:f>
        <x:v>0</x:v>
      </x:c>
    </x:row>
    <x:row r="50" ht="25" customHeight="1">
      <x:c r="A50" s="3" t="str">
        <x:v>ACT/PAYADMIN-M01/1</x:v>
      </x:c>
      <x:c r="B50" s="3" t="str">
        <x:v>PAYADMIN-M01</x:v>
      </x:c>
      <x:c r="C50" s="21" t="n">
        <x:v>1</x:v>
      </x:c>
      <x:c r="D50" s="39" t="n">
        <x:v>46407</x:v>
      </x:c>
      <x:c r="E50" s="39" t="n">
        <x:v>46388</x:v>
      </x:c>
      <x:c r="F50" s="39" t="n">
        <x:v>46437</x:v>
      </x:c>
      <x:c r="G50" s="3" t="str">
        <x:v>GL.OPEX.OPX.PAYROLL</x:v>
      </x:c>
      <x:c r="H50" s="3" t="str">
        <x:v>FIN</x:v>
      </x:c>
      <x:c r="I50" s="3" t="str">
        <x:v>V.ACCOUNTS</x:v>
      </x:c>
      <x:c r="J50" s="3" t="str">
        <x:v>MAP.ACTUAL.COST.OPX.PAYROLL.V.ACCOUNTS.FIN</x:v>
      </x:c>
      <x:c r="K50" s="3" t="str">
        <x:v>OPX.PAYROLL</x:v>
      </x:c>
      <x:c r="L50" s="3" t="str">
        <x:v>operating</x:v>
      </x:c>
      <x:c r="M50" s="3" t="str">
        <x:v>recurring</x:v>
      </x:c>
      <x:c r="N50" s="3" t="str">
        <x:v>committed</x:v>
      </x:c>
      <x:c r="O50" s="3" t="str">
        <x:v>fixed</x:v>
      </x:c>
      <x:c r="P50" s="30" t="n">
        <x:v>75</x:v>
      </x:c>
      <x:c r="Q50" s="30" t="n">
        <x:v>0</x:v>
      </x:c>
      <x:c r="R50" s="19" t="n">
        <x:f>P50-Q50</x:f>
        <x:v>75</x:v>
      </x:c>
      <x:c r="S50" s="22" t="n">
        <x:f>'D03_Accounts'!D55</x:f>
        <x:v>1</x:v>
      </x:c>
      <x:c r="T50" s="19" t="n">
        <x:f>R50*S50</x:f>
        <x:v>75</x:v>
      </x:c>
      <x:c r="U50" s="20" t="str">
        <x:f>'D03_Mappings'!E54</x:f>
        <x:v>operating_expense</x:v>
      </x:c>
      <x:c r="V50" s="19" t="str">
        <x:f>IF(I50="",IF(U50="people","PAYROLL","UNMAPPED"),I50)</x:f>
        <x:v>V.ACCOUNTS</x:v>
      </x:c>
      <x:c r="W50" s="19" t="n">
        <x:f>IF(AND(G50="GL.CASH",L50="operating"),Q50,0)</x:f>
        <x:v>0</x:v>
      </x:c>
      <x:c r="X50" s="19" t="n">
        <x:f>IF(AND(G50="GL.CASH",L50="operating"),P50,0)</x:f>
        <x:v>0</x:v>
      </x:c>
      <x:c r="Y50" s="19" t="n">
        <x:f>IF(AND(G50="GL.CASH",L50="investing"),Q50-P50,0)</x:f>
        <x:v>0</x:v>
      </x:c>
      <x:c r="Z50" s="19" t="n">
        <x:f>IF(AND(G50="GL.CASH",L50="financing"),P50,0)</x:f>
        <x:v>0</x:v>
      </x:c>
      <x:c r="AA50" s="19" t="n">
        <x:f>IF(AND(G50="GL.CASH",L50="financing"),Q50,0)</x:f>
        <x:v>0</x:v>
      </x:c>
    </x:row>
    <x:row r="51" ht="25" customHeight="1">
      <x:c r="A51" s="3" t="str">
        <x:v>ACT/PAYADMIN-M01/2</x:v>
      </x:c>
      <x:c r="B51" s="3" t="str">
        <x:v>PAYADMIN-M01</x:v>
      </x:c>
      <x:c r="C51" s="21" t="n">
        <x:v>1</x:v>
      </x:c>
      <x:c r="D51" s="39" t="n">
        <x:v>46407</x:v>
      </x:c>
      <x:c r="E51" s="39" t="n">
        <x:v>46388</x:v>
      </x:c>
      <x:c r="F51" s="39" t="n">
        <x:v>46437</x:v>
      </x:c>
      <x:c r="G51" s="3" t="str">
        <x:v>GL.VAT.DOM_ASSET</x:v>
      </x:c>
      <x:c r="H51" s="3" t="str">
        <x:v>FIN</x:v>
      </x:c>
      <x:c r="I51" s="3" t="str">
        <x:v>V.ACCOUNTS</x:v>
      </x:c>
      <x:c r="J51" s="3" t="str">
        <x:v>MAP.ACTUAL.COST.OPX.PAYROLL.V.ACCOUNTS.FIN</x:v>
      </x:c>
      <x:c r="K51" s="3" t="str">
        <x:v>OPX.PAYROLL</x:v>
      </x:c>
      <x:c r="L51" s="3" t="str">
        <x:v>operating</x:v>
      </x:c>
      <x:c r="M51" s="3" t="str">
        <x:v>not_applicable</x:v>
      </x:c>
      <x:c r="N51" s="3" t="str">
        <x:v>not_applicable</x:v>
      </x:c>
      <x:c r="O51" s="3" t="str">
        <x:v>not_applicable</x:v>
      </x:c>
      <x:c r="P51" s="30" t="n">
        <x:v>14.25</x:v>
      </x:c>
      <x:c r="Q51" s="30" t="n">
        <x:v>0</x:v>
      </x:c>
      <x:c r="R51" s="19" t="n">
        <x:f>P51-Q51</x:f>
        <x:v>14.25</x:v>
      </x:c>
      <x:c r="S51" s="22" t="n">
        <x:f>'D03_Accounts'!D15</x:f>
        <x:v>0</x:v>
      </x:c>
      <x:c r="T51" s="19" t="n">
        <x:f>R51*S51</x:f>
        <x:v>0</x:v>
      </x:c>
      <x:c r="U51" s="20" t="str">
        <x:f>'D03_Mappings'!E55</x:f>
        <x:v>tax_assets</x:v>
      </x:c>
      <x:c r="V51" s="19" t="str">
        <x:f>IF(I51="",IF(U51="people","PAYROLL","UNMAPPED"),I51)</x:f>
        <x:v>V.ACCOUNTS</x:v>
      </x:c>
      <x:c r="W51" s="19" t="n">
        <x:f>IF(AND(G51="GL.CASH",L51="operating"),Q51,0)</x:f>
        <x:v>0</x:v>
      </x:c>
      <x:c r="X51" s="19" t="n">
        <x:f>IF(AND(G51="GL.CASH",L51="operating"),P51,0)</x:f>
        <x:v>0</x:v>
      </x:c>
      <x:c r="Y51" s="19" t="n">
        <x:f>IF(AND(G51="GL.CASH",L51="investing"),Q51-P51,0)</x:f>
        <x:v>0</x:v>
      </x:c>
      <x:c r="Z51" s="19" t="n">
        <x:f>IF(AND(G51="GL.CASH",L51="financing"),P51,0)</x:f>
        <x:v>0</x:v>
      </x:c>
      <x:c r="AA51" s="19" t="n">
        <x:f>IF(AND(G51="GL.CASH",L51="financing"),Q51,0)</x:f>
        <x:v>0</x:v>
      </x:c>
    </x:row>
    <x:row r="52" ht="25" customHeight="1">
      <x:c r="A52" s="3" t="str">
        <x:v>ACT/PAYADMIN-M01/3</x:v>
      </x:c>
      <x:c r="B52" s="3" t="str">
        <x:v>PAYADMIN-M01</x:v>
      </x:c>
      <x:c r="C52" s="21" t="n">
        <x:v>1</x:v>
      </x:c>
      <x:c r="D52" s="39" t="n">
        <x:v>46407</x:v>
      </x:c>
      <x:c r="E52" s="39" t="n">
        <x:v>46388</x:v>
      </x:c>
      <x:c r="F52" s="39" t="n">
        <x:v>46437</x:v>
      </x:c>
      <x:c r="G52" s="3" t="str">
        <x:v>GL.AP.SUPPLIER</x:v>
      </x:c>
      <x:c r="H52" s="3" t="str">
        <x:v>FIN</x:v>
      </x:c>
      <x:c r="I52" s="3" t="str">
        <x:v>V.ACCOUNTS</x:v>
      </x:c>
      <x:c r="J52" s="3" t="str">
        <x:v>MAP.ACTUAL.COST.OPX.PAYROLL.V.ACCOUNTS.FIN</x:v>
      </x:c>
      <x:c r="K52" s="3" t="str">
        <x:v>OPX.PAYROLL</x:v>
      </x:c>
      <x:c r="L52" s="3" t="str">
        <x:v>operating</x:v>
      </x:c>
      <x:c r="M52" s="3" t="str">
        <x:v>not_applicable</x:v>
      </x:c>
      <x:c r="N52" s="3" t="str">
        <x:v>not_applicable</x:v>
      </x:c>
      <x:c r="O52" s="3" t="str">
        <x:v>not_applicable</x:v>
      </x:c>
      <x:c r="P52" s="30" t="n">
        <x:v>0</x:v>
      </x:c>
      <x:c r="Q52" s="30" t="n">
        <x:v>89.25</x:v>
      </x:c>
      <x:c r="R52" s="19" t="n">
        <x:f>P52-Q52</x:f>
        <x:v>-89.25</x:v>
      </x:c>
      <x:c r="S52" s="22" t="n">
        <x:f>'D03_Accounts'!D23</x:f>
        <x:v>0</x:v>
      </x:c>
      <x:c r="T52" s="19" t="n">
        <x:f>R52*S52</x:f>
        <x:v>0</x:v>
      </x:c>
      <x:c r="U52" s="20" t="str">
        <x:f>'D03_Mappings'!E56</x:f>
        <x:v>ap</x:v>
      </x:c>
      <x:c r="V52" s="19" t="str">
        <x:f>IF(I52="",IF(U52="people","PAYROLL","UNMAPPED"),I52)</x:f>
        <x:v>V.ACCOUNTS</x:v>
      </x:c>
      <x:c r="W52" s="19" t="n">
        <x:f>IF(AND(G52="GL.CASH",L52="operating"),Q52,0)</x:f>
        <x:v>0</x:v>
      </x:c>
      <x:c r="X52" s="19" t="n">
        <x:f>IF(AND(G52="GL.CASH",L52="operating"),P52,0)</x:f>
        <x:v>0</x:v>
      </x:c>
      <x:c r="Y52" s="19" t="n">
        <x:f>IF(AND(G52="GL.CASH",L52="investing"),Q52-P52,0)</x:f>
        <x:v>0</x:v>
      </x:c>
      <x:c r="Z52" s="19" t="n">
        <x:f>IF(AND(G52="GL.CASH",L52="financing"),P52,0)</x:f>
        <x:v>0</x:v>
      </x:c>
      <x:c r="AA52" s="19" t="n">
        <x:f>IF(AND(G52="GL.CASH",L52="financing"),Q52,0)</x:f>
        <x:v>0</x:v>
      </x:c>
    </x:row>
    <x:row r="53" ht="25" customHeight="1">
      <x:c r="A53" s="3" t="str">
        <x:v>ACT/SW-M01-P01/1</x:v>
      </x:c>
      <x:c r="B53" s="3" t="str">
        <x:v>SW-M01-P01</x:v>
      </x:c>
      <x:c r="C53" s="21" t="n">
        <x:v>1</x:v>
      </x:c>
      <x:c r="D53" s="39" t="n">
        <x:v>46407</x:v>
      </x:c>
      <x:c r="E53" s="39" t="n">
        <x:v>46388</x:v>
      </x:c>
      <x:c r="F53" s="39" t="n">
        <x:v>46437</x:v>
      </x:c>
      <x:c r="G53" s="3" t="str">
        <x:v>GL.OPEX.PPL.SW</x:v>
      </x:c>
      <x:c r="H53" s="3" t="str">
        <x:v>MGMT</x:v>
      </x:c>
      <x:c r="I53" s="3" t="str">
        <x:v>V.SOFTWARE</x:v>
      </x:c>
      <x:c r="J53" s="3" t="str">
        <x:v>MAP.ACTUAL.COST.RC.PPL.SW.MGMT.V.SOFTWARE.MGMT</x:v>
      </x:c>
      <x:c r="K53" s="3" t="str">
        <x:v>OPX.SOFTWARE</x:v>
      </x:c>
      <x:c r="L53" s="3" t="str">
        <x:v>operating</x:v>
      </x:c>
      <x:c r="M53" s="3" t="str">
        <x:v>recurring</x:v>
      </x:c>
      <x:c r="N53" s="3" t="str">
        <x:v>committed</x:v>
      </x:c>
      <x:c r="O53" s="3" t="str">
        <x:v>fixed</x:v>
      </x:c>
      <x:c r="P53" s="30" t="n">
        <x:v>450</x:v>
      </x:c>
      <x:c r="Q53" s="30" t="n">
        <x:v>0</x:v>
      </x:c>
      <x:c r="R53" s="19" t="n">
        <x:f>P53-Q53</x:f>
        <x:v>450</x:v>
      </x:c>
      <x:c r="S53" s="22" t="n">
        <x:f>'D03_Accounts'!D66</x:f>
        <x:v>1</x:v>
      </x:c>
      <x:c r="T53" s="19" t="n">
        <x:f>R53*S53</x:f>
        <x:v>450</x:v>
      </x:c>
      <x:c r="U53" s="20" t="str">
        <x:f>'D03_Mappings'!E121</x:f>
        <x:v>operating_expense</x:v>
      </x:c>
      <x:c r="V53" s="19" t="str">
        <x:f>IF(I53="",IF(U53="people","PAYROLL","UNMAPPED"),I53)</x:f>
        <x:v>V.SOFTWARE</x:v>
      </x:c>
      <x:c r="W53" s="19" t="n">
        <x:f>IF(AND(G53="GL.CASH",L53="operating"),Q53,0)</x:f>
        <x:v>0</x:v>
      </x:c>
      <x:c r="X53" s="19" t="n">
        <x:f>IF(AND(G53="GL.CASH",L53="operating"),P53,0)</x:f>
        <x:v>0</x:v>
      </x:c>
      <x:c r="Y53" s="19" t="n">
        <x:f>IF(AND(G53="GL.CASH",L53="investing"),Q53-P53,0)</x:f>
        <x:v>0</x:v>
      </x:c>
      <x:c r="Z53" s="19" t="n">
        <x:f>IF(AND(G53="GL.CASH",L53="financing"),P53,0)</x:f>
        <x:v>0</x:v>
      </x:c>
      <x:c r="AA53" s="19" t="n">
        <x:f>IF(AND(G53="GL.CASH",L53="financing"),Q53,0)</x:f>
        <x:v>0</x:v>
      </x:c>
    </x:row>
    <x:row r="54" ht="25" customHeight="1">
      <x:c r="A54" s="3" t="str">
        <x:v>ACT/SW-M01-P01/2</x:v>
      </x:c>
      <x:c r="B54" s="3" t="str">
        <x:v>SW-M01-P01</x:v>
      </x:c>
      <x:c r="C54" s="21" t="n">
        <x:v>1</x:v>
      </x:c>
      <x:c r="D54" s="39" t="n">
        <x:v>46407</x:v>
      </x:c>
      <x:c r="E54" s="39" t="n">
        <x:v>46388</x:v>
      </x:c>
      <x:c r="F54" s="39" t="n">
        <x:v>46437</x:v>
      </x:c>
      <x:c r="G54" s="3" t="str">
        <x:v>GL.VAT.DOM_ASSET</x:v>
      </x:c>
      <x:c r="H54" s="3" t="str">
        <x:v>MGMT</x:v>
      </x:c>
      <x:c r="I54" s="3" t="str">
        <x:v>V.SOFTWARE</x:v>
      </x:c>
      <x:c r="J54" s="3" t="str">
        <x:v>MAP.ACTUAL.COST.RC.PPL.SW.MGMT.V.SOFTWARE.MGMT</x:v>
      </x:c>
      <x:c r="K54" s="3" t="str">
        <x:v>OPX.SOFTWARE</x:v>
      </x:c>
      <x:c r="L54" s="3" t="str">
        <x:v>operating</x:v>
      </x:c>
      <x:c r="M54" s="3" t="str">
        <x:v>not_applicable</x:v>
      </x:c>
      <x:c r="N54" s="3" t="str">
        <x:v>not_applicable</x:v>
      </x:c>
      <x:c r="O54" s="3" t="str">
        <x:v>not_applicable</x:v>
      </x:c>
      <x:c r="P54" s="30" t="n">
        <x:v>85.5</x:v>
      </x:c>
      <x:c r="Q54" s="30" t="n">
        <x:v>0</x:v>
      </x:c>
      <x:c r="R54" s="19" t="n">
        <x:f>P54-Q54</x:f>
        <x:v>85.5</x:v>
      </x:c>
      <x:c r="S54" s="22" t="n">
        <x:f>'D03_Accounts'!D15</x:f>
        <x:v>0</x:v>
      </x:c>
      <x:c r="T54" s="19" t="n">
        <x:f>R54*S54</x:f>
        <x:v>0</x:v>
      </x:c>
      <x:c r="U54" s="20" t="str">
        <x:f>'D03_Mappings'!E122</x:f>
        <x:v>tax_assets</x:v>
      </x:c>
      <x:c r="V54" s="19" t="str">
        <x:f>IF(I54="",IF(U54="people","PAYROLL","UNMAPPED"),I54)</x:f>
        <x:v>V.SOFTWARE</x:v>
      </x:c>
      <x:c r="W54" s="19" t="n">
        <x:f>IF(AND(G54="GL.CASH",L54="operating"),Q54,0)</x:f>
        <x:v>0</x:v>
      </x:c>
      <x:c r="X54" s="19" t="n">
        <x:f>IF(AND(G54="GL.CASH",L54="operating"),P54,0)</x:f>
        <x:v>0</x:v>
      </x:c>
      <x:c r="Y54" s="19" t="n">
        <x:f>IF(AND(G54="GL.CASH",L54="investing"),Q54-P54,0)</x:f>
        <x:v>0</x:v>
      </x:c>
      <x:c r="Z54" s="19" t="n">
        <x:f>IF(AND(G54="GL.CASH",L54="financing"),P54,0)</x:f>
        <x:v>0</x:v>
      </x:c>
      <x:c r="AA54" s="19" t="n">
        <x:f>IF(AND(G54="GL.CASH",L54="financing"),Q54,0)</x:f>
        <x:v>0</x:v>
      </x:c>
    </x:row>
    <x:row r="55" ht="25" customHeight="1">
      <x:c r="A55" s="3" t="str">
        <x:v>ACT/SW-M01-P01/3</x:v>
      </x:c>
      <x:c r="B55" s="3" t="str">
        <x:v>SW-M01-P01</x:v>
      </x:c>
      <x:c r="C55" s="21" t="n">
        <x:v>1</x:v>
      </x:c>
      <x:c r="D55" s="39" t="n">
        <x:v>46407</x:v>
      </x:c>
      <x:c r="E55" s="39" t="n">
        <x:v>46388</x:v>
      </x:c>
      <x:c r="F55" s="39" t="n">
        <x:v>46437</x:v>
      </x:c>
      <x:c r="G55" s="3" t="str">
        <x:v>GL.AP.SUPPLIER</x:v>
      </x:c>
      <x:c r="H55" s="3" t="str">
        <x:v>MGMT</x:v>
      </x:c>
      <x:c r="I55" s="3" t="str">
        <x:v>V.SOFTWARE</x:v>
      </x:c>
      <x:c r="J55" s="3" t="str">
        <x:v>MAP.ACTUAL.COST.RC.PPL.SW.MGMT.V.SOFTWARE.MGMT</x:v>
      </x:c>
      <x:c r="K55" s="3" t="str">
        <x:v>OPX.SOFTWARE</x:v>
      </x:c>
      <x:c r="L55" s="3" t="str">
        <x:v>operating</x:v>
      </x:c>
      <x:c r="M55" s="3" t="str">
        <x:v>not_applicable</x:v>
      </x:c>
      <x:c r="N55" s="3" t="str">
        <x:v>not_applicable</x:v>
      </x:c>
      <x:c r="O55" s="3" t="str">
        <x:v>not_applicable</x:v>
      </x:c>
      <x:c r="P55" s="30" t="n">
        <x:v>0</x:v>
      </x:c>
      <x:c r="Q55" s="30" t="n">
        <x:v>450</x:v>
      </x:c>
      <x:c r="R55" s="19" t="n">
        <x:f>P55-Q55</x:f>
        <x:v>-450</x:v>
      </x:c>
      <x:c r="S55" s="22" t="n">
        <x:f>'D03_Accounts'!D23</x:f>
        <x:v>0</x:v>
      </x:c>
      <x:c r="T55" s="19" t="n">
        <x:f>R55*S55</x:f>
        <x:v>0</x:v>
      </x:c>
      <x:c r="U55" s="20" t="str">
        <x:f>'D03_Mappings'!E123</x:f>
        <x:v>ap</x:v>
      </x:c>
      <x:c r="V55" s="19" t="str">
        <x:f>IF(I55="",IF(U55="people","PAYROLL","UNMAPPED"),I55)</x:f>
        <x:v>V.SOFTWARE</x:v>
      </x:c>
      <x:c r="W55" s="19" t="n">
        <x:f>IF(AND(G55="GL.CASH",L55="operating"),Q55,0)</x:f>
        <x:v>0</x:v>
      </x:c>
      <x:c r="X55" s="19" t="n">
        <x:f>IF(AND(G55="GL.CASH",L55="operating"),P55,0)</x:f>
        <x:v>0</x:v>
      </x:c>
      <x:c r="Y55" s="19" t="n">
        <x:f>IF(AND(G55="GL.CASH",L55="investing"),Q55-P55,0)</x:f>
        <x:v>0</x:v>
      </x:c>
      <x:c r="Z55" s="19" t="n">
        <x:f>IF(AND(G55="GL.CASH",L55="financing"),P55,0)</x:f>
        <x:v>0</x:v>
      </x:c>
      <x:c r="AA55" s="19" t="n">
        <x:f>IF(AND(G55="GL.CASH",L55="financing"),Q55,0)</x:f>
        <x:v>0</x:v>
      </x:c>
    </x:row>
    <x:row r="56" ht="25" customHeight="1">
      <x:c r="A56" s="3" t="str">
        <x:v>ACT/SW-M01-P01/4</x:v>
      </x:c>
      <x:c r="B56" s="3" t="str">
        <x:v>SW-M01-P01</x:v>
      </x:c>
      <x:c r="C56" s="21" t="n">
        <x:v>1</x:v>
      </x:c>
      <x:c r="D56" s="39" t="n">
        <x:v>46407</x:v>
      </x:c>
      <x:c r="E56" s="39" t="n">
        <x:v>46388</x:v>
      </x:c>
      <x:c r="F56" s="39" t="n">
        <x:v>46437</x:v>
      </x:c>
      <x:c r="G56" s="3" t="str">
        <x:v>GL.VAT.DOM_LIAB</x:v>
      </x:c>
      <x:c r="H56" s="3" t="str">
        <x:v>MGMT</x:v>
      </x:c>
      <x:c r="I56" s="3" t="str">
        <x:v>V.SOFTWARE</x:v>
      </x:c>
      <x:c r="J56" s="3" t="str">
        <x:v>MAP.ACTUAL.COST.RC.PPL.SW.MGMT.V.SOFTWARE.MGMT</x:v>
      </x:c>
      <x:c r="K56" s="3" t="str">
        <x:v>OPX.SOFTWARE</x:v>
      </x:c>
      <x:c r="L56" s="3" t="str">
        <x:v>operating</x:v>
      </x:c>
      <x:c r="M56" s="3" t="str">
        <x:v>not_applicable</x:v>
      </x:c>
      <x:c r="N56" s="3" t="str">
        <x:v>not_applicable</x:v>
      </x:c>
      <x:c r="O56" s="3" t="str">
        <x:v>not_applicable</x:v>
      </x:c>
      <x:c r="P56" s="30" t="n">
        <x:v>0</x:v>
      </x:c>
      <x:c r="Q56" s="30" t="n">
        <x:v>85.5</x:v>
      </x:c>
      <x:c r="R56" s="19" t="n">
        <x:f>P56-Q56</x:f>
        <x:v>-85.5</x:v>
      </x:c>
      <x:c r="S56" s="22" t="n">
        <x:f>'D03_Accounts'!D29</x:f>
        <x:v>0</x:v>
      </x:c>
      <x:c r="T56" s="19" t="n">
        <x:f>R56*S56</x:f>
        <x:v>0</x:v>
      </x:c>
      <x:c r="U56" s="20" t="str">
        <x:f>'D03_Mappings'!E124</x:f>
        <x:v>tax_liabilities</x:v>
      </x:c>
      <x:c r="V56" s="19" t="str">
        <x:f>IF(I56="",IF(U56="people","PAYROLL","UNMAPPED"),I56)</x:f>
        <x:v>V.SOFTWARE</x:v>
      </x:c>
      <x:c r="W56" s="19" t="n">
        <x:f>IF(AND(G56="GL.CASH",L56="operating"),Q56,0)</x:f>
        <x:v>0</x:v>
      </x:c>
      <x:c r="X56" s="19" t="n">
        <x:f>IF(AND(G56="GL.CASH",L56="operating"),P56,0)</x:f>
        <x:v>0</x:v>
      </x:c>
      <x:c r="Y56" s="19" t="n">
        <x:f>IF(AND(G56="GL.CASH",L56="investing"),Q56-P56,0)</x:f>
        <x:v>0</x:v>
      </x:c>
      <x:c r="Z56" s="19" t="n">
        <x:f>IF(AND(G56="GL.CASH",L56="financing"),P56,0)</x:f>
        <x:v>0</x:v>
      </x:c>
      <x:c r="AA56" s="19" t="n">
        <x:f>IF(AND(G56="GL.CASH",L56="financing"),Q56,0)</x:f>
        <x:v>0</x:v>
      </x:c>
    </x:row>
    <x:row r="57" ht="25" customHeight="1">
      <x:c r="A57" s="3" t="str">
        <x:v>ACT/SW-M01-P02/1</x:v>
      </x:c>
      <x:c r="B57" s="3" t="str">
        <x:v>SW-M01-P02</x:v>
      </x:c>
      <x:c r="C57" s="21" t="n">
        <x:v>1</x:v>
      </x:c>
      <x:c r="D57" s="39" t="n">
        <x:v>46407</x:v>
      </x:c>
      <x:c r="E57" s="39" t="n">
        <x:v>46388</x:v>
      </x:c>
      <x:c r="F57" s="39" t="n">
        <x:v>46437</x:v>
      </x:c>
      <x:c r="G57" s="3" t="str">
        <x:v>GL.OPEX.PPL.SW</x:v>
      </x:c>
      <x:c r="H57" s="3" t="str">
        <x:v>ENG</x:v>
      </x:c>
      <x:c r="I57" s="3" t="str">
        <x:v>V.SOFTWARE</x:v>
      </x:c>
      <x:c r="J57" s="3" t="str">
        <x:v>MAP.ACTUAL.COST.RC.PPL.SW.ENG.V.SOFTWARE.ENG</x:v>
      </x:c>
      <x:c r="K57" s="3" t="str">
        <x:v>OPX.SOFTWARE</x:v>
      </x:c>
      <x:c r="L57" s="3" t="str">
        <x:v>operating</x:v>
      </x:c>
      <x:c r="M57" s="3" t="str">
        <x:v>recurring</x:v>
      </x:c>
      <x:c r="N57" s="3" t="str">
        <x:v>committed</x:v>
      </x:c>
      <x:c r="O57" s="3" t="str">
        <x:v>fixed</x:v>
      </x:c>
      <x:c r="P57" s="30" t="n">
        <x:v>450</x:v>
      </x:c>
      <x:c r="Q57" s="30" t="n">
        <x:v>0</x:v>
      </x:c>
      <x:c r="R57" s="19" t="n">
        <x:f>P57-Q57</x:f>
        <x:v>450</x:v>
      </x:c>
      <x:c r="S57" s="22" t="n">
        <x:f>'D03_Accounts'!D66</x:f>
        <x:v>1</x:v>
      </x:c>
      <x:c r="T57" s="19" t="n">
        <x:f>R57*S57</x:f>
        <x:v>450</x:v>
      </x:c>
      <x:c r="U57" s="20" t="str">
        <x:f>'D03_Mappings'!E117</x:f>
        <x:v>operating_expense</x:v>
      </x:c>
      <x:c r="V57" s="19" t="str">
        <x:f>IF(I57="",IF(U57="people","PAYROLL","UNMAPPED"),I57)</x:f>
        <x:v>V.SOFTWARE</x:v>
      </x:c>
      <x:c r="W57" s="19" t="n">
        <x:f>IF(AND(G57="GL.CASH",L57="operating"),Q57,0)</x:f>
        <x:v>0</x:v>
      </x:c>
      <x:c r="X57" s="19" t="n">
        <x:f>IF(AND(G57="GL.CASH",L57="operating"),P57,0)</x:f>
        <x:v>0</x:v>
      </x:c>
      <x:c r="Y57" s="19" t="n">
        <x:f>IF(AND(G57="GL.CASH",L57="investing"),Q57-P57,0)</x:f>
        <x:v>0</x:v>
      </x:c>
      <x:c r="Z57" s="19" t="n">
        <x:f>IF(AND(G57="GL.CASH",L57="financing"),P57,0)</x:f>
        <x:v>0</x:v>
      </x:c>
      <x:c r="AA57" s="19" t="n">
        <x:f>IF(AND(G57="GL.CASH",L57="financing"),Q57,0)</x:f>
        <x:v>0</x:v>
      </x:c>
    </x:row>
    <x:row r="58" ht="25" customHeight="1">
      <x:c r="A58" s="3" t="str">
        <x:v>ACT/SW-M01-P02/2</x:v>
      </x:c>
      <x:c r="B58" s="3" t="str">
        <x:v>SW-M01-P02</x:v>
      </x:c>
      <x:c r="C58" s="21" t="n">
        <x:v>1</x:v>
      </x:c>
      <x:c r="D58" s="39" t="n">
        <x:v>46407</x:v>
      </x:c>
      <x:c r="E58" s="39" t="n">
        <x:v>46388</x:v>
      </x:c>
      <x:c r="F58" s="39" t="n">
        <x:v>46437</x:v>
      </x:c>
      <x:c r="G58" s="3" t="str">
        <x:v>GL.VAT.DOM_ASSET</x:v>
      </x:c>
      <x:c r="H58" s="3" t="str">
        <x:v>ENG</x:v>
      </x:c>
      <x:c r="I58" s="3" t="str">
        <x:v>V.SOFTWARE</x:v>
      </x:c>
      <x:c r="J58" s="3" t="str">
        <x:v>MAP.ACTUAL.COST.RC.PPL.SW.ENG.V.SOFTWARE.ENG</x:v>
      </x:c>
      <x:c r="K58" s="3" t="str">
        <x:v>OPX.SOFTWARE</x:v>
      </x:c>
      <x:c r="L58" s="3" t="str">
        <x:v>operating</x:v>
      </x:c>
      <x:c r="M58" s="3" t="str">
        <x:v>not_applicable</x:v>
      </x:c>
      <x:c r="N58" s="3" t="str">
        <x:v>not_applicable</x:v>
      </x:c>
      <x:c r="O58" s="3" t="str">
        <x:v>not_applicable</x:v>
      </x:c>
      <x:c r="P58" s="30" t="n">
        <x:v>85.5</x:v>
      </x:c>
      <x:c r="Q58" s="30" t="n">
        <x:v>0</x:v>
      </x:c>
      <x:c r="R58" s="19" t="n">
        <x:f>P58-Q58</x:f>
        <x:v>85.5</x:v>
      </x:c>
      <x:c r="S58" s="22" t="n">
        <x:f>'D03_Accounts'!D15</x:f>
        <x:v>0</x:v>
      </x:c>
      <x:c r="T58" s="19" t="n">
        <x:f>R58*S58</x:f>
        <x:v>0</x:v>
      </x:c>
      <x:c r="U58" s="20" t="str">
        <x:f>'D03_Mappings'!E118</x:f>
        <x:v>tax_assets</x:v>
      </x:c>
      <x:c r="V58" s="19" t="str">
        <x:f>IF(I58="",IF(U58="people","PAYROLL","UNMAPPED"),I58)</x:f>
        <x:v>V.SOFTWARE</x:v>
      </x:c>
      <x:c r="W58" s="19" t="n">
        <x:f>IF(AND(G58="GL.CASH",L58="operating"),Q58,0)</x:f>
        <x:v>0</x:v>
      </x:c>
      <x:c r="X58" s="19" t="n">
        <x:f>IF(AND(G58="GL.CASH",L58="operating"),P58,0)</x:f>
        <x:v>0</x:v>
      </x:c>
      <x:c r="Y58" s="19" t="n">
        <x:f>IF(AND(G58="GL.CASH",L58="investing"),Q58-P58,0)</x:f>
        <x:v>0</x:v>
      </x:c>
      <x:c r="Z58" s="19" t="n">
        <x:f>IF(AND(G58="GL.CASH",L58="financing"),P58,0)</x:f>
        <x:v>0</x:v>
      </x:c>
      <x:c r="AA58" s="19" t="n">
        <x:f>IF(AND(G58="GL.CASH",L58="financing"),Q58,0)</x:f>
        <x:v>0</x:v>
      </x:c>
    </x:row>
    <x:row r="59" ht="25" customHeight="1">
      <x:c r="A59" s="3" t="str">
        <x:v>ACT/SW-M01-P02/3</x:v>
      </x:c>
      <x:c r="B59" s="3" t="str">
        <x:v>SW-M01-P02</x:v>
      </x:c>
      <x:c r="C59" s="21" t="n">
        <x:v>1</x:v>
      </x:c>
      <x:c r="D59" s="39" t="n">
        <x:v>46407</x:v>
      </x:c>
      <x:c r="E59" s="39" t="n">
        <x:v>46388</x:v>
      </x:c>
      <x:c r="F59" s="39" t="n">
        <x:v>46437</x:v>
      </x:c>
      <x:c r="G59" s="3" t="str">
        <x:v>GL.AP.SUPPLIER</x:v>
      </x:c>
      <x:c r="H59" s="3" t="str">
        <x:v>ENG</x:v>
      </x:c>
      <x:c r="I59" s="3" t="str">
        <x:v>V.SOFTWARE</x:v>
      </x:c>
      <x:c r="J59" s="3" t="str">
        <x:v>MAP.ACTUAL.COST.RC.PPL.SW.ENG.V.SOFTWARE.ENG</x:v>
      </x:c>
      <x:c r="K59" s="3" t="str">
        <x:v>OPX.SOFTWARE</x:v>
      </x:c>
      <x:c r="L59" s="3" t="str">
        <x:v>operating</x:v>
      </x:c>
      <x:c r="M59" s="3" t="str">
        <x:v>not_applicable</x:v>
      </x:c>
      <x:c r="N59" s="3" t="str">
        <x:v>not_applicable</x:v>
      </x:c>
      <x:c r="O59" s="3" t="str">
        <x:v>not_applicable</x:v>
      </x:c>
      <x:c r="P59" s="30" t="n">
        <x:v>0</x:v>
      </x:c>
      <x:c r="Q59" s="30" t="n">
        <x:v>450</x:v>
      </x:c>
      <x:c r="R59" s="19" t="n">
        <x:f>P59-Q59</x:f>
        <x:v>-450</x:v>
      </x:c>
      <x:c r="S59" s="22" t="n">
        <x:f>'D03_Accounts'!D23</x:f>
        <x:v>0</x:v>
      </x:c>
      <x:c r="T59" s="19" t="n">
        <x:f>R59*S59</x:f>
        <x:v>0</x:v>
      </x:c>
      <x:c r="U59" s="20" t="str">
        <x:f>'D03_Mappings'!E119</x:f>
        <x:v>ap</x:v>
      </x:c>
      <x:c r="V59" s="19" t="str">
        <x:f>IF(I59="",IF(U59="people","PAYROLL","UNMAPPED"),I59)</x:f>
        <x:v>V.SOFTWARE</x:v>
      </x:c>
      <x:c r="W59" s="19" t="n">
        <x:f>IF(AND(G59="GL.CASH",L59="operating"),Q59,0)</x:f>
        <x:v>0</x:v>
      </x:c>
      <x:c r="X59" s="19" t="n">
        <x:f>IF(AND(G59="GL.CASH",L59="operating"),P59,0)</x:f>
        <x:v>0</x:v>
      </x:c>
      <x:c r="Y59" s="19" t="n">
        <x:f>IF(AND(G59="GL.CASH",L59="investing"),Q59-P59,0)</x:f>
        <x:v>0</x:v>
      </x:c>
      <x:c r="Z59" s="19" t="n">
        <x:f>IF(AND(G59="GL.CASH",L59="financing"),P59,0)</x:f>
        <x:v>0</x:v>
      </x:c>
      <x:c r="AA59" s="19" t="n">
        <x:f>IF(AND(G59="GL.CASH",L59="financing"),Q59,0)</x:f>
        <x:v>0</x:v>
      </x:c>
    </x:row>
    <x:row r="60" ht="25" customHeight="1">
      <x:c r="A60" s="3" t="str">
        <x:v>ACT/SW-M01-P02/4</x:v>
      </x:c>
      <x:c r="B60" s="3" t="str">
        <x:v>SW-M01-P02</x:v>
      </x:c>
      <x:c r="C60" s="21" t="n">
        <x:v>1</x:v>
      </x:c>
      <x:c r="D60" s="39" t="n">
        <x:v>46407</x:v>
      </x:c>
      <x:c r="E60" s="39" t="n">
        <x:v>46388</x:v>
      </x:c>
      <x:c r="F60" s="39" t="n">
        <x:v>46437</x:v>
      </x:c>
      <x:c r="G60" s="3" t="str">
        <x:v>GL.VAT.DOM_LIAB</x:v>
      </x:c>
      <x:c r="H60" s="3" t="str">
        <x:v>ENG</x:v>
      </x:c>
      <x:c r="I60" s="3" t="str">
        <x:v>V.SOFTWARE</x:v>
      </x:c>
      <x:c r="J60" s="3" t="str">
        <x:v>MAP.ACTUAL.COST.RC.PPL.SW.ENG.V.SOFTWARE.ENG</x:v>
      </x:c>
      <x:c r="K60" s="3" t="str">
        <x:v>OPX.SOFTWARE</x:v>
      </x:c>
      <x:c r="L60" s="3" t="str">
        <x:v>operating</x:v>
      </x:c>
      <x:c r="M60" s="3" t="str">
        <x:v>not_applicable</x:v>
      </x:c>
      <x:c r="N60" s="3" t="str">
        <x:v>not_applicable</x:v>
      </x:c>
      <x:c r="O60" s="3" t="str">
        <x:v>not_applicable</x:v>
      </x:c>
      <x:c r="P60" s="30" t="n">
        <x:v>0</x:v>
      </x:c>
      <x:c r="Q60" s="30" t="n">
        <x:v>85.5</x:v>
      </x:c>
      <x:c r="R60" s="19" t="n">
        <x:f>P60-Q60</x:f>
        <x:v>-85.5</x:v>
      </x:c>
      <x:c r="S60" s="22" t="n">
        <x:f>'D03_Accounts'!D29</x:f>
        <x:v>0</x:v>
      </x:c>
      <x:c r="T60" s="19" t="n">
        <x:f>R60*S60</x:f>
        <x:v>0</x:v>
      </x:c>
      <x:c r="U60" s="20" t="str">
        <x:f>'D03_Mappings'!E120</x:f>
        <x:v>tax_liabilities</x:v>
      </x:c>
      <x:c r="V60" s="19" t="str">
        <x:f>IF(I60="",IF(U60="people","PAYROLL","UNMAPPED"),I60)</x:f>
        <x:v>V.SOFTWARE</x:v>
      </x:c>
      <x:c r="W60" s="19" t="n">
        <x:f>IF(AND(G60="GL.CASH",L60="operating"),Q60,0)</x:f>
        <x:v>0</x:v>
      </x:c>
      <x:c r="X60" s="19" t="n">
        <x:f>IF(AND(G60="GL.CASH",L60="operating"),P60,0)</x:f>
        <x:v>0</x:v>
      </x:c>
      <x:c r="Y60" s="19" t="n">
        <x:f>IF(AND(G60="GL.CASH",L60="investing"),Q60-P60,0)</x:f>
        <x:v>0</x:v>
      </x:c>
      <x:c r="Z60" s="19" t="n">
        <x:f>IF(AND(G60="GL.CASH",L60="financing"),P60,0)</x:f>
        <x:v>0</x:v>
      </x:c>
      <x:c r="AA60" s="19" t="n">
        <x:f>IF(AND(G60="GL.CASH",L60="financing"),Q60,0)</x:f>
        <x:v>0</x:v>
      </x:c>
    </x:row>
    <x:row r="61" ht="25" customHeight="1">
      <x:c r="A61" s="3" t="str">
        <x:v>ACT/SW-M01-P03/1</x:v>
      </x:c>
      <x:c r="B61" s="3" t="str">
        <x:v>SW-M01-P03</x:v>
      </x:c>
      <x:c r="C61" s="21" t="n">
        <x:v>1</x:v>
      </x:c>
      <x:c r="D61" s="39" t="n">
        <x:v>46407</x:v>
      </x:c>
      <x:c r="E61" s="39" t="n">
        <x:v>46388</x:v>
      </x:c>
      <x:c r="F61" s="39" t="n">
        <x:v>46437</x:v>
      </x:c>
      <x:c r="G61" s="3" t="str">
        <x:v>GL.OPEX.PPL.SW</x:v>
      </x:c>
      <x:c r="H61" s="3" t="str">
        <x:v>ENG</x:v>
      </x:c>
      <x:c r="I61" s="3" t="str">
        <x:v>V.SOFTWARE</x:v>
      </x:c>
      <x:c r="J61" s="3" t="str">
        <x:v>MAP.ACTUAL.COST.RC.PPL.SW.ENG.V.SOFTWARE.ENG</x:v>
      </x:c>
      <x:c r="K61" s="3" t="str">
        <x:v>OPX.SOFTWARE</x:v>
      </x:c>
      <x:c r="L61" s="3" t="str">
        <x:v>operating</x:v>
      </x:c>
      <x:c r="M61" s="3" t="str">
        <x:v>recurring</x:v>
      </x:c>
      <x:c r="N61" s="3" t="str">
        <x:v>committed</x:v>
      </x:c>
      <x:c r="O61" s="3" t="str">
        <x:v>fixed</x:v>
      </x:c>
      <x:c r="P61" s="30" t="n">
        <x:v>450</x:v>
      </x:c>
      <x:c r="Q61" s="30" t="n">
        <x:v>0</x:v>
      </x:c>
      <x:c r="R61" s="19" t="n">
        <x:f>P61-Q61</x:f>
        <x:v>450</x:v>
      </x:c>
      <x:c r="S61" s="22" t="n">
        <x:f>'D03_Accounts'!D66</x:f>
        <x:v>1</x:v>
      </x:c>
      <x:c r="T61" s="19" t="n">
        <x:f>R61*S61</x:f>
        <x:v>450</x:v>
      </x:c>
      <x:c r="U61" s="20" t="str">
        <x:f>'D03_Mappings'!E117</x:f>
        <x:v>operating_expense</x:v>
      </x:c>
      <x:c r="V61" s="19" t="str">
        <x:f>IF(I61="",IF(U61="people","PAYROLL","UNMAPPED"),I61)</x:f>
        <x:v>V.SOFTWARE</x:v>
      </x:c>
      <x:c r="W61" s="19" t="n">
        <x:f>IF(AND(G61="GL.CASH",L61="operating"),Q61,0)</x:f>
        <x:v>0</x:v>
      </x:c>
      <x:c r="X61" s="19" t="n">
        <x:f>IF(AND(G61="GL.CASH",L61="operating"),P61,0)</x:f>
        <x:v>0</x:v>
      </x:c>
      <x:c r="Y61" s="19" t="n">
        <x:f>IF(AND(G61="GL.CASH",L61="investing"),Q61-P61,0)</x:f>
        <x:v>0</x:v>
      </x:c>
      <x:c r="Z61" s="19" t="n">
        <x:f>IF(AND(G61="GL.CASH",L61="financing"),P61,0)</x:f>
        <x:v>0</x:v>
      </x:c>
      <x:c r="AA61" s="19" t="n">
        <x:f>IF(AND(G61="GL.CASH",L61="financing"),Q61,0)</x:f>
        <x:v>0</x:v>
      </x:c>
    </x:row>
    <x:row r="62" ht="25" customHeight="1">
      <x:c r="A62" s="3" t="str">
        <x:v>ACT/SW-M01-P03/2</x:v>
      </x:c>
      <x:c r="B62" s="3" t="str">
        <x:v>SW-M01-P03</x:v>
      </x:c>
      <x:c r="C62" s="21" t="n">
        <x:v>1</x:v>
      </x:c>
      <x:c r="D62" s="39" t="n">
        <x:v>46407</x:v>
      </x:c>
      <x:c r="E62" s="39" t="n">
        <x:v>46388</x:v>
      </x:c>
      <x:c r="F62" s="39" t="n">
        <x:v>46437</x:v>
      </x:c>
      <x:c r="G62" s="3" t="str">
        <x:v>GL.VAT.DOM_ASSET</x:v>
      </x:c>
      <x:c r="H62" s="3" t="str">
        <x:v>ENG</x:v>
      </x:c>
      <x:c r="I62" s="3" t="str">
        <x:v>V.SOFTWARE</x:v>
      </x:c>
      <x:c r="J62" s="3" t="str">
        <x:v>MAP.ACTUAL.COST.RC.PPL.SW.ENG.V.SOFTWARE.ENG</x:v>
      </x:c>
      <x:c r="K62" s="3" t="str">
        <x:v>OPX.SOFTWARE</x:v>
      </x:c>
      <x:c r="L62" s="3" t="str">
        <x:v>operating</x:v>
      </x:c>
      <x:c r="M62" s="3" t="str">
        <x:v>not_applicable</x:v>
      </x:c>
      <x:c r="N62" s="3" t="str">
        <x:v>not_applicable</x:v>
      </x:c>
      <x:c r="O62" s="3" t="str">
        <x:v>not_applicable</x:v>
      </x:c>
      <x:c r="P62" s="30" t="n">
        <x:v>85.5</x:v>
      </x:c>
      <x:c r="Q62" s="30" t="n">
        <x:v>0</x:v>
      </x:c>
      <x:c r="R62" s="19" t="n">
        <x:f>P62-Q62</x:f>
        <x:v>85.5</x:v>
      </x:c>
      <x:c r="S62" s="22" t="n">
        <x:f>'D03_Accounts'!D15</x:f>
        <x:v>0</x:v>
      </x:c>
      <x:c r="T62" s="19" t="n">
        <x:f>R62*S62</x:f>
        <x:v>0</x:v>
      </x:c>
      <x:c r="U62" s="20" t="str">
        <x:f>'D03_Mappings'!E118</x:f>
        <x:v>tax_assets</x:v>
      </x:c>
      <x:c r="V62" s="19" t="str">
        <x:f>IF(I62="",IF(U62="people","PAYROLL","UNMAPPED"),I62)</x:f>
        <x:v>V.SOFTWARE</x:v>
      </x:c>
      <x:c r="W62" s="19" t="n">
        <x:f>IF(AND(G62="GL.CASH",L62="operating"),Q62,0)</x:f>
        <x:v>0</x:v>
      </x:c>
      <x:c r="X62" s="19" t="n">
        <x:f>IF(AND(G62="GL.CASH",L62="operating"),P62,0)</x:f>
        <x:v>0</x:v>
      </x:c>
      <x:c r="Y62" s="19" t="n">
        <x:f>IF(AND(G62="GL.CASH",L62="investing"),Q62-P62,0)</x:f>
        <x:v>0</x:v>
      </x:c>
      <x:c r="Z62" s="19" t="n">
        <x:f>IF(AND(G62="GL.CASH",L62="financing"),P62,0)</x:f>
        <x:v>0</x:v>
      </x:c>
      <x:c r="AA62" s="19" t="n">
        <x:f>IF(AND(G62="GL.CASH",L62="financing"),Q62,0)</x:f>
        <x:v>0</x:v>
      </x:c>
    </x:row>
    <x:row r="63" ht="25" customHeight="1">
      <x:c r="A63" s="3" t="str">
        <x:v>ACT/SW-M01-P03/3</x:v>
      </x:c>
      <x:c r="B63" s="3" t="str">
        <x:v>SW-M01-P03</x:v>
      </x:c>
      <x:c r="C63" s="21" t="n">
        <x:v>1</x:v>
      </x:c>
      <x:c r="D63" s="39" t="n">
        <x:v>46407</x:v>
      </x:c>
      <x:c r="E63" s="39" t="n">
        <x:v>46388</x:v>
      </x:c>
      <x:c r="F63" s="39" t="n">
        <x:v>46437</x:v>
      </x:c>
      <x:c r="G63" s="3" t="str">
        <x:v>GL.AP.SUPPLIER</x:v>
      </x:c>
      <x:c r="H63" s="3" t="str">
        <x:v>ENG</x:v>
      </x:c>
      <x:c r="I63" s="3" t="str">
        <x:v>V.SOFTWARE</x:v>
      </x:c>
      <x:c r="J63" s="3" t="str">
        <x:v>MAP.ACTUAL.COST.RC.PPL.SW.ENG.V.SOFTWARE.ENG</x:v>
      </x:c>
      <x:c r="K63" s="3" t="str">
        <x:v>OPX.SOFTWARE</x:v>
      </x:c>
      <x:c r="L63" s="3" t="str">
        <x:v>operating</x:v>
      </x:c>
      <x:c r="M63" s="3" t="str">
        <x:v>not_applicable</x:v>
      </x:c>
      <x:c r="N63" s="3" t="str">
        <x:v>not_applicable</x:v>
      </x:c>
      <x:c r="O63" s="3" t="str">
        <x:v>not_applicable</x:v>
      </x:c>
      <x:c r="P63" s="30" t="n">
        <x:v>0</x:v>
      </x:c>
      <x:c r="Q63" s="30" t="n">
        <x:v>450</x:v>
      </x:c>
      <x:c r="R63" s="19" t="n">
        <x:f>P63-Q63</x:f>
        <x:v>-450</x:v>
      </x:c>
      <x:c r="S63" s="22" t="n">
        <x:f>'D03_Accounts'!D23</x:f>
        <x:v>0</x:v>
      </x:c>
      <x:c r="T63" s="19" t="n">
        <x:f>R63*S63</x:f>
        <x:v>0</x:v>
      </x:c>
      <x:c r="U63" s="20" t="str">
        <x:f>'D03_Mappings'!E119</x:f>
        <x:v>ap</x:v>
      </x:c>
      <x:c r="V63" s="19" t="str">
        <x:f>IF(I63="",IF(U63="people","PAYROLL","UNMAPPED"),I63)</x:f>
        <x:v>V.SOFTWARE</x:v>
      </x:c>
      <x:c r="W63" s="19" t="n">
        <x:f>IF(AND(G63="GL.CASH",L63="operating"),Q63,0)</x:f>
        <x:v>0</x:v>
      </x:c>
      <x:c r="X63" s="19" t="n">
        <x:f>IF(AND(G63="GL.CASH",L63="operating"),P63,0)</x:f>
        <x:v>0</x:v>
      </x:c>
      <x:c r="Y63" s="19" t="n">
        <x:f>IF(AND(G63="GL.CASH",L63="investing"),Q63-P63,0)</x:f>
        <x:v>0</x:v>
      </x:c>
      <x:c r="Z63" s="19" t="n">
        <x:f>IF(AND(G63="GL.CASH",L63="financing"),P63,0)</x:f>
        <x:v>0</x:v>
      </x:c>
      <x:c r="AA63" s="19" t="n">
        <x:f>IF(AND(G63="GL.CASH",L63="financing"),Q63,0)</x:f>
        <x:v>0</x:v>
      </x:c>
    </x:row>
    <x:row r="64" ht="25" customHeight="1">
      <x:c r="A64" s="3" t="str">
        <x:v>ACT/SW-M01-P03/4</x:v>
      </x:c>
      <x:c r="B64" s="3" t="str">
        <x:v>SW-M01-P03</x:v>
      </x:c>
      <x:c r="C64" s="21" t="n">
        <x:v>1</x:v>
      </x:c>
      <x:c r="D64" s="39" t="n">
        <x:v>46407</x:v>
      </x:c>
      <x:c r="E64" s="39" t="n">
        <x:v>46388</x:v>
      </x:c>
      <x:c r="F64" s="39" t="n">
        <x:v>46437</x:v>
      </x:c>
      <x:c r="G64" s="3" t="str">
        <x:v>GL.VAT.DOM_LIAB</x:v>
      </x:c>
      <x:c r="H64" s="3" t="str">
        <x:v>ENG</x:v>
      </x:c>
      <x:c r="I64" s="3" t="str">
        <x:v>V.SOFTWARE</x:v>
      </x:c>
      <x:c r="J64" s="3" t="str">
        <x:v>MAP.ACTUAL.COST.RC.PPL.SW.ENG.V.SOFTWARE.ENG</x:v>
      </x:c>
      <x:c r="K64" s="3" t="str">
        <x:v>OPX.SOFTWARE</x:v>
      </x:c>
      <x:c r="L64" s="3" t="str">
        <x:v>operating</x:v>
      </x:c>
      <x:c r="M64" s="3" t="str">
        <x:v>not_applicable</x:v>
      </x:c>
      <x:c r="N64" s="3" t="str">
        <x:v>not_applicable</x:v>
      </x:c>
      <x:c r="O64" s="3" t="str">
        <x:v>not_applicable</x:v>
      </x:c>
      <x:c r="P64" s="30" t="n">
        <x:v>0</x:v>
      </x:c>
      <x:c r="Q64" s="30" t="n">
        <x:v>85.5</x:v>
      </x:c>
      <x:c r="R64" s="19" t="n">
        <x:f>P64-Q64</x:f>
        <x:v>-85.5</x:v>
      </x:c>
      <x:c r="S64" s="22" t="n">
        <x:f>'D03_Accounts'!D29</x:f>
        <x:v>0</x:v>
      </x:c>
      <x:c r="T64" s="19" t="n">
        <x:f>R64*S64</x:f>
        <x:v>0</x:v>
      </x:c>
      <x:c r="U64" s="20" t="str">
        <x:f>'D03_Mappings'!E120</x:f>
        <x:v>tax_liabilities</x:v>
      </x:c>
      <x:c r="V64" s="19" t="str">
        <x:f>IF(I64="",IF(U64="people","PAYROLL","UNMAPPED"),I64)</x:f>
        <x:v>V.SOFTWARE</x:v>
      </x:c>
      <x:c r="W64" s="19" t="n">
        <x:f>IF(AND(G64="GL.CASH",L64="operating"),Q64,0)</x:f>
        <x:v>0</x:v>
      </x:c>
      <x:c r="X64" s="19" t="n">
        <x:f>IF(AND(G64="GL.CASH",L64="operating"),P64,0)</x:f>
        <x:v>0</x:v>
      </x:c>
      <x:c r="Y64" s="19" t="n">
        <x:f>IF(AND(G64="GL.CASH",L64="investing"),Q64-P64,0)</x:f>
        <x:v>0</x:v>
      </x:c>
      <x:c r="Z64" s="19" t="n">
        <x:f>IF(AND(G64="GL.CASH",L64="financing"),P64,0)</x:f>
        <x:v>0</x:v>
      </x:c>
      <x:c r="AA64" s="19" t="n">
        <x:f>IF(AND(G64="GL.CASH",L64="financing"),Q64,0)</x:f>
        <x:v>0</x:v>
      </x:c>
    </x:row>
    <x:row r="65" ht="25" customHeight="1">
      <x:c r="A65" s="3" t="str">
        <x:v>ACT/PAYROLL-M01-P01/1</x:v>
      </x:c>
      <x:c r="B65" s="3" t="str">
        <x:v>PAYROLL-M01-P01</x:v>
      </x:c>
      <x:c r="C65" s="21" t="n">
        <x:v>1</x:v>
      </x:c>
      <x:c r="D65" s="39" t="n">
        <x:v>46415</x:v>
      </x:c>
      <x:c r="E65" s="39" t="n">
        <x:v>46388</x:v>
      </x:c>
      <x:c r="F65" s="39" t="n">
        <x:v>46415</x:v>
      </x:c>
      <x:c r="G65" s="3" t="str">
        <x:v>GL.PEOPLE.SALARY</x:v>
      </x:c>
      <x:c r="H65" s="3" t="str">
        <x:v>MGMT</x:v>
      </x:c>
      <x:c r="I65" s="3" t="str">
        <x:v>PAYROLL</x:v>
      </x:c>
      <x:c r="J65" s="3" t="str">
        <x:v>MAP.ACTUAL.PAYROLL.SALARY.MGMT.PAYROLL.MGMT</x:v>
      </x:c>
      <x:c r="K65" s="3" t="str">
        <x:v>PPL.SALARY</x:v>
      </x:c>
      <x:c r="L65" s="3" t="str">
        <x:v>operating</x:v>
      </x:c>
      <x:c r="M65" s="3" t="str">
        <x:v>recurring</x:v>
      </x:c>
      <x:c r="N65" s="3" t="str">
        <x:v>committed</x:v>
      </x:c>
      <x:c r="O65" s="3" t="str">
        <x:v>fixed</x:v>
      </x:c>
      <x:c r="P65" s="30" t="n">
        <x:v>5433.75</x:v>
      </x:c>
      <x:c r="Q65" s="30" t="n">
        <x:v>0</x:v>
      </x:c>
      <x:c r="R65" s="19" t="n">
        <x:f>P65-Q65</x:f>
        <x:v>5433.75</x:v>
      </x:c>
      <x:c r="S65" s="22" t="n">
        <x:f>'D03_Accounts'!D91</x:f>
        <x:v>1</x:v>
      </x:c>
      <x:c r="T65" s="19" t="n">
        <x:f>R65*S65</x:f>
        <x:v>5433.75</x:v>
      </x:c>
      <x:c r="U65" s="20" t="str">
        <x:f>'D03_Mappings'!E222</x:f>
        <x:v>people</x:v>
      </x:c>
      <x:c r="V65" s="19" t="str">
        <x:f>IF(I65="",IF(U65="people","PAYROLL","UNMAPPED"),I65)</x:f>
        <x:v>PAYROLL</x:v>
      </x:c>
      <x:c r="W65" s="19" t="n">
        <x:f>IF(AND(G65="GL.CASH",L65="operating"),Q65,0)</x:f>
        <x:v>0</x:v>
      </x:c>
      <x:c r="X65" s="19" t="n">
        <x:f>IF(AND(G65="GL.CASH",L65="operating"),P65,0)</x:f>
        <x:v>0</x:v>
      </x:c>
      <x:c r="Y65" s="19" t="n">
        <x:f>IF(AND(G65="GL.CASH",L65="investing"),Q65-P65,0)</x:f>
        <x:v>0</x:v>
      </x:c>
      <x:c r="Z65" s="19" t="n">
        <x:f>IF(AND(G65="GL.CASH",L65="financing"),P65,0)</x:f>
        <x:v>0</x:v>
      </x:c>
      <x:c r="AA65" s="19" t="n">
        <x:f>IF(AND(G65="GL.CASH",L65="financing"),Q65,0)</x:f>
        <x:v>0</x:v>
      </x:c>
    </x:row>
    <x:row r="66" ht="25" customHeight="1">
      <x:c r="A66" s="3" t="str">
        <x:v>ACT/PAYROLL-M01-P01/2</x:v>
      </x:c>
      <x:c r="B66" s="3" t="str">
        <x:v>PAYROLL-M01-P01</x:v>
      </x:c>
      <x:c r="C66" s="21" t="n">
        <x:v>1</x:v>
      </x:c>
      <x:c r="D66" s="39" t="n">
        <x:v>46415</x:v>
      </x:c>
      <x:c r="E66" s="39" t="n">
        <x:v>46388</x:v>
      </x:c>
      <x:c r="F66" s="39" t="n">
        <x:v>46415</x:v>
      </x:c>
      <x:c r="G66" s="3" t="str">
        <x:v>GL.CASH</x:v>
      </x:c>
      <x:c r="H66" s="3" t="str">
        <x:v>MGMT</x:v>
      </x:c>
      <x:c r="I66" s="3" t="str">
        <x:v>PAYROLL</x:v>
      </x:c>
      <x:c r="J66" s="3" t="str">
        <x:v>MAP.ACTUAL.PAYROLL.SALARY.MGMT.PAYROLL.MGMT</x:v>
      </x:c>
      <x:c r="K66" s="3" t="str">
        <x:v>PPL.SALARY</x:v>
      </x:c>
      <x:c r="L66" s="3" t="str">
        <x:v>operating</x:v>
      </x:c>
      <x:c r="M66" s="3" t="str">
        <x:v>not_applicable</x:v>
      </x:c>
      <x:c r="N66" s="3" t="str">
        <x:v>not_applicable</x:v>
      </x:c>
      <x:c r="O66" s="3" t="str">
        <x:v>not_applicable</x:v>
      </x:c>
      <x:c r="P66" s="30" t="n">
        <x:v>0</x:v>
      </x:c>
      <x:c r="Q66" s="30" t="n">
        <x:v>5433.75</x:v>
      </x:c>
      <x:c r="R66" s="19" t="n">
        <x:f>P66-Q66</x:f>
        <x:v>-5433.75</x:v>
      </x:c>
      <x:c r="S66" s="22" t="n">
        <x:f>'D03_Accounts'!D11</x:f>
        <x:v>0</x:v>
      </x:c>
      <x:c r="T66" s="19" t="n">
        <x:f>R66*S66</x:f>
        <x:v>0</x:v>
      </x:c>
      <x:c r="U66" s="20" t="str">
        <x:f>'D03_Mappings'!E223</x:f>
        <x:v>cash</x:v>
      </x:c>
      <x:c r="V66" s="19" t="str">
        <x:f>IF(I66="",IF(U66="people","PAYROLL","UNMAPPED"),I66)</x:f>
        <x:v>PAYROLL</x:v>
      </x:c>
      <x:c r="W66" s="19" t="n">
        <x:f>IF(AND(G66="GL.CASH",L66="operating"),Q66,0)</x:f>
        <x:v>5433.75</x:v>
      </x:c>
      <x:c r="X66" s="19" t="n">
        <x:f>IF(AND(G66="GL.CASH",L66="operating"),P66,0)</x:f>
        <x:v>0</x:v>
      </x:c>
      <x:c r="Y66" s="19" t="n">
        <x:f>IF(AND(G66="GL.CASH",L66="investing"),Q66-P66,0)</x:f>
        <x:v>0</x:v>
      </x:c>
      <x:c r="Z66" s="19" t="n">
        <x:f>IF(AND(G66="GL.CASH",L66="financing"),P66,0)</x:f>
        <x:v>0</x:v>
      </x:c>
      <x:c r="AA66" s="19" t="n">
        <x:f>IF(AND(G66="GL.CASH",L66="financing"),Q66,0)</x:f>
        <x:v>0</x:v>
      </x:c>
    </x:row>
    <x:row r="67" ht="25" customHeight="1">
      <x:c r="A67" s="3" t="str">
        <x:v>ACT/PAYROLL-M01-P02/1</x:v>
      </x:c>
      <x:c r="B67" s="3" t="str">
        <x:v>PAYROLL-M01-P02</x:v>
      </x:c>
      <x:c r="C67" s="21" t="n">
        <x:v>1</x:v>
      </x:c>
      <x:c r="D67" s="39" t="n">
        <x:v>46415</x:v>
      </x:c>
      <x:c r="E67" s="39" t="n">
        <x:v>46388</x:v>
      </x:c>
      <x:c r="F67" s="39" t="n">
        <x:v>46415</x:v>
      </x:c>
      <x:c r="G67" s="3" t="str">
        <x:v>GL.PEOPLE.SALARY</x:v>
      </x:c>
      <x:c r="H67" s="3" t="str">
        <x:v>ENG</x:v>
      </x:c>
      <x:c r="I67" s="3" t="str">
        <x:v>PAYROLL</x:v>
      </x:c>
      <x:c r="J67" s="3" t="str">
        <x:v>MAP.ACTUAL.PAYROLL.SALARY.ENG.PAYROLL.ENG</x:v>
      </x:c>
      <x:c r="K67" s="3" t="str">
        <x:v>PPL.SALARY</x:v>
      </x:c>
      <x:c r="L67" s="3" t="str">
        <x:v>operating</x:v>
      </x:c>
      <x:c r="M67" s="3" t="str">
        <x:v>recurring</x:v>
      </x:c>
      <x:c r="N67" s="3" t="str">
        <x:v>committed</x:v>
      </x:c>
      <x:c r="O67" s="3" t="str">
        <x:v>fixed</x:v>
      </x:c>
      <x:c r="P67" s="30" t="n">
        <x:v>5433.75</x:v>
      </x:c>
      <x:c r="Q67" s="30" t="n">
        <x:v>0</x:v>
      </x:c>
      <x:c r="R67" s="19" t="n">
        <x:f>P67-Q67</x:f>
        <x:v>5433.75</x:v>
      </x:c>
      <x:c r="S67" s="22" t="n">
        <x:f>'D03_Accounts'!D91</x:f>
        <x:v>1</x:v>
      </x:c>
      <x:c r="T67" s="19" t="n">
        <x:f>R67*S67</x:f>
        <x:v>5433.75</x:v>
      </x:c>
      <x:c r="U67" s="20" t="str">
        <x:f>'D03_Mappings'!E220</x:f>
        <x:v>people</x:v>
      </x:c>
      <x:c r="V67" s="19" t="str">
        <x:f>IF(I67="",IF(U67="people","PAYROLL","UNMAPPED"),I67)</x:f>
        <x:v>PAYROLL</x:v>
      </x:c>
      <x:c r="W67" s="19" t="n">
        <x:f>IF(AND(G67="GL.CASH",L67="operating"),Q67,0)</x:f>
        <x:v>0</x:v>
      </x:c>
      <x:c r="X67" s="19" t="n">
        <x:f>IF(AND(G67="GL.CASH",L67="operating"),P67,0)</x:f>
        <x:v>0</x:v>
      </x:c>
      <x:c r="Y67" s="19" t="n">
        <x:f>IF(AND(G67="GL.CASH",L67="investing"),Q67-P67,0)</x:f>
        <x:v>0</x:v>
      </x:c>
      <x:c r="Z67" s="19" t="n">
        <x:f>IF(AND(G67="GL.CASH",L67="financing"),P67,0)</x:f>
        <x:v>0</x:v>
      </x:c>
      <x:c r="AA67" s="19" t="n">
        <x:f>IF(AND(G67="GL.CASH",L67="financing"),Q67,0)</x:f>
        <x:v>0</x:v>
      </x:c>
    </x:row>
    <x:row r="68" ht="25" customHeight="1">
      <x:c r="A68" s="3" t="str">
        <x:v>ACT/PAYROLL-M01-P02/2</x:v>
      </x:c>
      <x:c r="B68" s="3" t="str">
        <x:v>PAYROLL-M01-P02</x:v>
      </x:c>
      <x:c r="C68" s="21" t="n">
        <x:v>1</x:v>
      </x:c>
      <x:c r="D68" s="39" t="n">
        <x:v>46415</x:v>
      </x:c>
      <x:c r="E68" s="39" t="n">
        <x:v>46388</x:v>
      </x:c>
      <x:c r="F68" s="39" t="n">
        <x:v>46415</x:v>
      </x:c>
      <x:c r="G68" s="3" t="str">
        <x:v>GL.CASH</x:v>
      </x:c>
      <x:c r="H68" s="3" t="str">
        <x:v>ENG</x:v>
      </x:c>
      <x:c r="I68" s="3" t="str">
        <x:v>PAYROLL</x:v>
      </x:c>
      <x:c r="J68" s="3" t="str">
        <x:v>MAP.ACTUAL.PAYROLL.SALARY.ENG.PAYROLL.ENG</x:v>
      </x:c>
      <x:c r="K68" s="3" t="str">
        <x:v>PPL.SALARY</x:v>
      </x:c>
      <x:c r="L68" s="3" t="str">
        <x:v>operating</x:v>
      </x:c>
      <x:c r="M68" s="3" t="str">
        <x:v>not_applicable</x:v>
      </x:c>
      <x:c r="N68" s="3" t="str">
        <x:v>not_applicable</x:v>
      </x:c>
      <x:c r="O68" s="3" t="str">
        <x:v>not_applicable</x:v>
      </x:c>
      <x:c r="P68" s="30" t="n">
        <x:v>0</x:v>
      </x:c>
      <x:c r="Q68" s="30" t="n">
        <x:v>5433.75</x:v>
      </x:c>
      <x:c r="R68" s="19" t="n">
        <x:f>P68-Q68</x:f>
        <x:v>-5433.75</x:v>
      </x:c>
      <x:c r="S68" s="22" t="n">
        <x:f>'D03_Accounts'!D11</x:f>
        <x:v>0</x:v>
      </x:c>
      <x:c r="T68" s="19" t="n">
        <x:f>R68*S68</x:f>
        <x:v>0</x:v>
      </x:c>
      <x:c r="U68" s="20" t="str">
        <x:f>'D03_Mappings'!E221</x:f>
        <x:v>cash</x:v>
      </x:c>
      <x:c r="V68" s="19" t="str">
        <x:f>IF(I68="",IF(U68="people","PAYROLL","UNMAPPED"),I68)</x:f>
        <x:v>PAYROLL</x:v>
      </x:c>
      <x:c r="W68" s="19" t="n">
        <x:f>IF(AND(G68="GL.CASH",L68="operating"),Q68,0)</x:f>
        <x:v>5433.75</x:v>
      </x:c>
      <x:c r="X68" s="19" t="n">
        <x:f>IF(AND(G68="GL.CASH",L68="operating"),P68,0)</x:f>
        <x:v>0</x:v>
      </x:c>
      <x:c r="Y68" s="19" t="n">
        <x:f>IF(AND(G68="GL.CASH",L68="investing"),Q68-P68,0)</x:f>
        <x:v>0</x:v>
      </x:c>
      <x:c r="Z68" s="19" t="n">
        <x:f>IF(AND(G68="GL.CASH",L68="financing"),P68,0)</x:f>
        <x:v>0</x:v>
      </x:c>
      <x:c r="AA68" s="19" t="n">
        <x:f>IF(AND(G68="GL.CASH",L68="financing"),Q68,0)</x:f>
        <x:v>0</x:v>
      </x:c>
    </x:row>
    <x:row r="69" ht="25" customHeight="1">
      <x:c r="A69" s="3" t="str">
        <x:v>ACT/PAYROLL-M01-P03/1</x:v>
      </x:c>
      <x:c r="B69" s="3" t="str">
        <x:v>PAYROLL-M01-P03</x:v>
      </x:c>
      <x:c r="C69" s="21" t="n">
        <x:v>1</x:v>
      </x:c>
      <x:c r="D69" s="39" t="n">
        <x:v>46415</x:v>
      </x:c>
      <x:c r="E69" s="39" t="n">
        <x:v>46388</x:v>
      </x:c>
      <x:c r="F69" s="39" t="n">
        <x:v>46415</x:v>
      </x:c>
      <x:c r="G69" s="3" t="str">
        <x:v>GL.PEOPLE.SALARY</x:v>
      </x:c>
      <x:c r="H69" s="3" t="str">
        <x:v>ENG</x:v>
      </x:c>
      <x:c r="I69" s="3" t="str">
        <x:v>PAYROLL</x:v>
      </x:c>
      <x:c r="J69" s="3" t="str">
        <x:v>MAP.ACTUAL.PAYROLL.SALARY.ENG.PAYROLL.ENG</x:v>
      </x:c>
      <x:c r="K69" s="3" t="str">
        <x:v>PPL.SALARY</x:v>
      </x:c>
      <x:c r="L69" s="3" t="str">
        <x:v>operating</x:v>
      </x:c>
      <x:c r="M69" s="3" t="str">
        <x:v>recurring</x:v>
      </x:c>
      <x:c r="N69" s="3" t="str">
        <x:v>committed</x:v>
      </x:c>
      <x:c r="O69" s="3" t="str">
        <x:v>fixed</x:v>
      </x:c>
      <x:c r="P69" s="30" t="n">
        <x:v>7762.5</x:v>
      </x:c>
      <x:c r="Q69" s="30" t="n">
        <x:v>0</x:v>
      </x:c>
      <x:c r="R69" s="19" t="n">
        <x:f>P69-Q69</x:f>
        <x:v>7762.5</x:v>
      </x:c>
      <x:c r="S69" s="22" t="n">
        <x:f>'D03_Accounts'!D91</x:f>
        <x:v>1</x:v>
      </x:c>
      <x:c r="T69" s="19" t="n">
        <x:f>R69*S69</x:f>
        <x:v>7762.5</x:v>
      </x:c>
      <x:c r="U69" s="20" t="str">
        <x:f>'D03_Mappings'!E220</x:f>
        <x:v>people</x:v>
      </x:c>
      <x:c r="V69" s="19" t="str">
        <x:f>IF(I69="",IF(U69="people","PAYROLL","UNMAPPED"),I69)</x:f>
        <x:v>PAYROLL</x:v>
      </x:c>
      <x:c r="W69" s="19" t="n">
        <x:f>IF(AND(G69="GL.CASH",L69="operating"),Q69,0)</x:f>
        <x:v>0</x:v>
      </x:c>
      <x:c r="X69" s="19" t="n">
        <x:f>IF(AND(G69="GL.CASH",L69="operating"),P69,0)</x:f>
        <x:v>0</x:v>
      </x:c>
      <x:c r="Y69" s="19" t="n">
        <x:f>IF(AND(G69="GL.CASH",L69="investing"),Q69-P69,0)</x:f>
        <x:v>0</x:v>
      </x:c>
      <x:c r="Z69" s="19" t="n">
        <x:f>IF(AND(G69="GL.CASH",L69="financing"),P69,0)</x:f>
        <x:v>0</x:v>
      </x:c>
      <x:c r="AA69" s="19" t="n">
        <x:f>IF(AND(G69="GL.CASH",L69="financing"),Q69,0)</x:f>
        <x:v>0</x:v>
      </x:c>
    </x:row>
    <x:row r="70" ht="25" customHeight="1">
      <x:c r="A70" s="3" t="str">
        <x:v>ACT/PAYROLL-M01-P03/2</x:v>
      </x:c>
      <x:c r="B70" s="3" t="str">
        <x:v>PAYROLL-M01-P03</x:v>
      </x:c>
      <x:c r="C70" s="21" t="n">
        <x:v>1</x:v>
      </x:c>
      <x:c r="D70" s="39" t="n">
        <x:v>46415</x:v>
      </x:c>
      <x:c r="E70" s="39" t="n">
        <x:v>46388</x:v>
      </x:c>
      <x:c r="F70" s="39" t="n">
        <x:v>46415</x:v>
      </x:c>
      <x:c r="G70" s="3" t="str">
        <x:v>GL.CASH</x:v>
      </x:c>
      <x:c r="H70" s="3" t="str">
        <x:v>ENG</x:v>
      </x:c>
      <x:c r="I70" s="3" t="str">
        <x:v>PAYROLL</x:v>
      </x:c>
      <x:c r="J70" s="3" t="str">
        <x:v>MAP.ACTUAL.PAYROLL.SALARY.ENG.PAYROLL.ENG</x:v>
      </x:c>
      <x:c r="K70" s="3" t="str">
        <x:v>PPL.SALARY</x:v>
      </x:c>
      <x:c r="L70" s="3" t="str">
        <x:v>operating</x:v>
      </x:c>
      <x:c r="M70" s="3" t="str">
        <x:v>not_applicable</x:v>
      </x:c>
      <x:c r="N70" s="3" t="str">
        <x:v>not_applicable</x:v>
      </x:c>
      <x:c r="O70" s="3" t="str">
        <x:v>not_applicable</x:v>
      </x:c>
      <x:c r="P70" s="30" t="n">
        <x:v>0</x:v>
      </x:c>
      <x:c r="Q70" s="30" t="n">
        <x:v>7762.5</x:v>
      </x:c>
      <x:c r="R70" s="19" t="n">
        <x:f>P70-Q70</x:f>
        <x:v>-7762.5</x:v>
      </x:c>
      <x:c r="S70" s="22" t="n">
        <x:f>'D03_Accounts'!D11</x:f>
        <x:v>0</x:v>
      </x:c>
      <x:c r="T70" s="19" t="n">
        <x:f>R70*S70</x:f>
        <x:v>0</x:v>
      </x:c>
      <x:c r="U70" s="20" t="str">
        <x:f>'D03_Mappings'!E221</x:f>
        <x:v>cash</x:v>
      </x:c>
      <x:c r="V70" s="19" t="str">
        <x:f>IF(I70="",IF(U70="people","PAYROLL","UNMAPPED"),I70)</x:f>
        <x:v>PAYROLL</x:v>
      </x:c>
      <x:c r="W70" s="19" t="n">
        <x:f>IF(AND(G70="GL.CASH",L70="operating"),Q70,0)</x:f>
        <x:v>7762.5</x:v>
      </x:c>
      <x:c r="X70" s="19" t="n">
        <x:f>IF(AND(G70="GL.CASH",L70="operating"),P70,0)</x:f>
        <x:v>0</x:v>
      </x:c>
      <x:c r="Y70" s="19" t="n">
        <x:f>IF(AND(G70="GL.CASH",L70="investing"),Q70-P70,0)</x:f>
        <x:v>0</x:v>
      </x:c>
      <x:c r="Z70" s="19" t="n">
        <x:f>IF(AND(G70="GL.CASH",L70="financing"),P70,0)</x:f>
        <x:v>0</x:v>
      </x:c>
      <x:c r="AA70" s="19" t="n">
        <x:f>IF(AND(G70="GL.CASH",L70="financing"),Q70,0)</x:f>
        <x:v>0</x:v>
      </x:c>
    </x:row>
    <x:row r="71" ht="25" customHeight="1">
      <x:c r="A71" s="3" t="str">
        <x:v>ACT/PAYROLL-M01-P03/3</x:v>
      </x:c>
      <x:c r="B71" s="3" t="str">
        <x:v>PAYROLL-M01-P03</x:v>
      </x:c>
      <x:c r="C71" s="21" t="n">
        <x:v>1</x:v>
      </x:c>
      <x:c r="D71" s="39" t="n">
        <x:v>46415</x:v>
      </x:c>
      <x:c r="E71" s="39" t="n">
        <x:v>46388</x:v>
      </x:c>
      <x:c r="F71" s="39" t="n">
        <x:v>46415</x:v>
      </x:c>
      <x:c r="G71" s="3" t="str">
        <x:v>GL.PEOPLE.RV</x:v>
      </x:c>
      <x:c r="H71" s="3" t="str">
        <x:v>ENG</x:v>
      </x:c>
      <x:c r="I71" s="3" t="str">
        <x:v>PAYROLL</x:v>
      </x:c>
      <x:c r="J71" s="3" t="str">
        <x:v>MAP.ACTUAL.PAYROLL.RV.ENG.PAYROLL.ENG</x:v>
      </x:c>
      <x:c r="K71" s="3" t="str">
        <x:v>PPL.RV</x:v>
      </x:c>
      <x:c r="L71" s="3" t="str">
        <x:v>operating</x:v>
      </x:c>
      <x:c r="M71" s="3" t="str">
        <x:v>recurring</x:v>
      </x:c>
      <x:c r="N71" s="3" t="str">
        <x:v>committed</x:v>
      </x:c>
      <x:c r="O71" s="3" t="str">
        <x:v>fixed</x:v>
      </x:c>
      <x:c r="P71" s="30" t="n">
        <x:v>721.91</x:v>
      </x:c>
      <x:c r="Q71" s="30" t="n">
        <x:v>0</x:v>
      </x:c>
      <x:c r="R71" s="19" t="n">
        <x:f>P71-Q71</x:f>
        <x:v>721.91</x:v>
      </x:c>
      <x:c r="S71" s="22" t="n">
        <x:f>'D03_Accounts'!D92</x:f>
        <x:v>1</x:v>
      </x:c>
      <x:c r="T71" s="19" t="n">
        <x:f>R71*S71</x:f>
        <x:v>721.91</x:v>
      </x:c>
      <x:c r="U71" s="20" t="str">
        <x:f>'D03_Mappings'!E210</x:f>
        <x:v>people</x:v>
      </x:c>
      <x:c r="V71" s="19" t="str">
        <x:f>IF(I71="",IF(U71="people","PAYROLL","UNMAPPED"),I71)</x:f>
        <x:v>PAYROLL</x:v>
      </x:c>
      <x:c r="W71" s="19" t="n">
        <x:f>IF(AND(G71="GL.CASH",L71="operating"),Q71,0)</x:f>
        <x:v>0</x:v>
      </x:c>
      <x:c r="X71" s="19" t="n">
        <x:f>IF(AND(G71="GL.CASH",L71="operating"),P71,0)</x:f>
        <x:v>0</x:v>
      </x:c>
      <x:c r="Y71" s="19" t="n">
        <x:f>IF(AND(G71="GL.CASH",L71="investing"),Q71-P71,0)</x:f>
        <x:v>0</x:v>
      </x:c>
      <x:c r="Z71" s="19" t="n">
        <x:f>IF(AND(G71="GL.CASH",L71="financing"),P71,0)</x:f>
        <x:v>0</x:v>
      </x:c>
      <x:c r="AA71" s="19" t="n">
        <x:f>IF(AND(G71="GL.CASH",L71="financing"),Q71,0)</x:f>
        <x:v>0</x:v>
      </x:c>
    </x:row>
    <x:row r="72" ht="25" customHeight="1">
      <x:c r="A72" s="3" t="str">
        <x:v>ACT/PAYROLL-M01-P03/4</x:v>
      </x:c>
      <x:c r="B72" s="3" t="str">
        <x:v>PAYROLL-M01-P03</x:v>
      </x:c>
      <x:c r="C72" s="21" t="n">
        <x:v>1</x:v>
      </x:c>
      <x:c r="D72" s="39" t="n">
        <x:v>46415</x:v>
      </x:c>
      <x:c r="E72" s="39" t="n">
        <x:v>46388</x:v>
      </x:c>
      <x:c r="F72" s="39" t="n">
        <x:v>46415</x:v>
      </x:c>
      <x:c r="G72" s="3" t="str">
        <x:v>GL.CASH</x:v>
      </x:c>
      <x:c r="H72" s="3" t="str">
        <x:v>ENG</x:v>
      </x:c>
      <x:c r="I72" s="3" t="str">
        <x:v>PAYROLL</x:v>
      </x:c>
      <x:c r="J72" s="3" t="str">
        <x:v>MAP.ACTUAL.PAYROLL.RV.ENG.PAYROLL.ENG</x:v>
      </x:c>
      <x:c r="K72" s="3" t="str">
        <x:v>PPL.RV</x:v>
      </x:c>
      <x:c r="L72" s="3" t="str">
        <x:v>operating</x:v>
      </x:c>
      <x:c r="M72" s="3" t="str">
        <x:v>not_applicable</x:v>
      </x:c>
      <x:c r="N72" s="3" t="str">
        <x:v>not_applicable</x:v>
      </x:c>
      <x:c r="O72" s="3" t="str">
        <x:v>not_applicable</x:v>
      </x:c>
      <x:c r="P72" s="30" t="n">
        <x:v>0</x:v>
      </x:c>
      <x:c r="Q72" s="30" t="n">
        <x:v>721.91</x:v>
      </x:c>
      <x:c r="R72" s="19" t="n">
        <x:f>P72-Q72</x:f>
        <x:v>-721.91</x:v>
      </x:c>
      <x:c r="S72" s="22" t="n">
        <x:f>'D03_Accounts'!D11</x:f>
        <x:v>0</x:v>
      </x:c>
      <x:c r="T72" s="19" t="n">
        <x:f>R72*S72</x:f>
        <x:v>0</x:v>
      </x:c>
      <x:c r="U72" s="20" t="str">
        <x:f>'D03_Mappings'!E211</x:f>
        <x:v>cash</x:v>
      </x:c>
      <x:c r="V72" s="19" t="str">
        <x:f>IF(I72="",IF(U72="people","PAYROLL","UNMAPPED"),I72)</x:f>
        <x:v>PAYROLL</x:v>
      </x:c>
      <x:c r="W72" s="19" t="n">
        <x:f>IF(AND(G72="GL.CASH",L72="operating"),Q72,0)</x:f>
        <x:v>721.91</x:v>
      </x:c>
      <x:c r="X72" s="19" t="n">
        <x:f>IF(AND(G72="GL.CASH",L72="operating"),P72,0)</x:f>
        <x:v>0</x:v>
      </x:c>
      <x:c r="Y72" s="19" t="n">
        <x:f>IF(AND(G72="GL.CASH",L72="investing"),Q72-P72,0)</x:f>
        <x:v>0</x:v>
      </x:c>
      <x:c r="Z72" s="19" t="n">
        <x:f>IF(AND(G72="GL.CASH",L72="financing"),P72,0)</x:f>
        <x:v>0</x:v>
      </x:c>
      <x:c r="AA72" s="19" t="n">
        <x:f>IF(AND(G72="GL.CASH",L72="financing"),Q72,0)</x:f>
        <x:v>0</x:v>
      </x:c>
    </x:row>
    <x:row r="73" ht="25" customHeight="1">
      <x:c r="A73" s="3" t="str">
        <x:v>ACT/PAYROLL-M01-P03/5</x:v>
      </x:c>
      <x:c r="B73" s="3" t="str">
        <x:v>PAYROLL-M01-P03</x:v>
      </x:c>
      <x:c r="C73" s="21" t="n">
        <x:v>1</x:v>
      </x:c>
      <x:c r="D73" s="39" t="n">
        <x:v>46415</x:v>
      </x:c>
      <x:c r="E73" s="39" t="n">
        <x:v>46388</x:v>
      </x:c>
      <x:c r="F73" s="39" t="n">
        <x:v>46415</x:v>
      </x:c>
      <x:c r="G73" s="3" t="str">
        <x:v>GL.PEOPLE.AV</x:v>
      </x:c>
      <x:c r="H73" s="3" t="str">
        <x:v>ENG</x:v>
      </x:c>
      <x:c r="I73" s="3" t="str">
        <x:v>PAYROLL</x:v>
      </x:c>
      <x:c r="J73" s="3" t="str">
        <x:v>MAP.ACTUAL.PAYROLL.AV.ENG.PAYROLL.ENG</x:v>
      </x:c>
      <x:c r="K73" s="3" t="str">
        <x:v>PPL.AV</x:v>
      </x:c>
      <x:c r="L73" s="3" t="str">
        <x:v>operating</x:v>
      </x:c>
      <x:c r="M73" s="3" t="str">
        <x:v>recurring</x:v>
      </x:c>
      <x:c r="N73" s="3" t="str">
        <x:v>committed</x:v>
      </x:c>
      <x:c r="O73" s="3" t="str">
        <x:v>fixed</x:v>
      </x:c>
      <x:c r="P73" s="30" t="n">
        <x:v>100.91</x:v>
      </x:c>
      <x:c r="Q73" s="30" t="n">
        <x:v>0</x:v>
      </x:c>
      <x:c r="R73" s="19" t="n">
        <x:f>P73-Q73</x:f>
        <x:v>100.91</x:v>
      </x:c>
      <x:c r="S73" s="22" t="n">
        <x:f>'D03_Accounts'!D93</x:f>
        <x:v>1</x:v>
      </x:c>
      <x:c r="T73" s="19" t="n">
        <x:f>R73*S73</x:f>
        <x:v>100.91</x:v>
      </x:c>
      <x:c r="U73" s="20" t="str">
        <x:f>'D03_Mappings'!E160</x:f>
        <x:v>people</x:v>
      </x:c>
      <x:c r="V73" s="19" t="str">
        <x:f>IF(I73="",IF(U73="people","PAYROLL","UNMAPPED"),I73)</x:f>
        <x:v>PAYROLL</x:v>
      </x:c>
      <x:c r="W73" s="19" t="n">
        <x:f>IF(AND(G73="GL.CASH",L73="operating"),Q73,0)</x:f>
        <x:v>0</x:v>
      </x:c>
      <x:c r="X73" s="19" t="n">
        <x:f>IF(AND(G73="GL.CASH",L73="operating"),P73,0)</x:f>
        <x:v>0</x:v>
      </x:c>
      <x:c r="Y73" s="19" t="n">
        <x:f>IF(AND(G73="GL.CASH",L73="investing"),Q73-P73,0)</x:f>
        <x:v>0</x:v>
      </x:c>
      <x:c r="Z73" s="19" t="n">
        <x:f>IF(AND(G73="GL.CASH",L73="financing"),P73,0)</x:f>
        <x:v>0</x:v>
      </x:c>
      <x:c r="AA73" s="19" t="n">
        <x:f>IF(AND(G73="GL.CASH",L73="financing"),Q73,0)</x:f>
        <x:v>0</x:v>
      </x:c>
    </x:row>
    <x:row r="74" ht="25" customHeight="1">
      <x:c r="A74" s="3" t="str">
        <x:v>ACT/PAYROLL-M01-P03/6</x:v>
      </x:c>
      <x:c r="B74" s="3" t="str">
        <x:v>PAYROLL-M01-P03</x:v>
      </x:c>
      <x:c r="C74" s="21" t="n">
        <x:v>1</x:v>
      </x:c>
      <x:c r="D74" s="39" t="n">
        <x:v>46415</x:v>
      </x:c>
      <x:c r="E74" s="39" t="n">
        <x:v>46388</x:v>
      </x:c>
      <x:c r="F74" s="39" t="n">
        <x:v>46415</x:v>
      </x:c>
      <x:c r="G74" s="3" t="str">
        <x:v>GL.CASH</x:v>
      </x:c>
      <x:c r="H74" s="3" t="str">
        <x:v>ENG</x:v>
      </x:c>
      <x:c r="I74" s="3" t="str">
        <x:v>PAYROLL</x:v>
      </x:c>
      <x:c r="J74" s="3" t="str">
        <x:v>MAP.ACTUAL.PAYROLL.AV.ENG.PAYROLL.ENG</x:v>
      </x:c>
      <x:c r="K74" s="3" t="str">
        <x:v>PPL.AV</x:v>
      </x:c>
      <x:c r="L74" s="3" t="str">
        <x:v>operating</x:v>
      </x:c>
      <x:c r="M74" s="3" t="str">
        <x:v>not_applicable</x:v>
      </x:c>
      <x:c r="N74" s="3" t="str">
        <x:v>not_applicable</x:v>
      </x:c>
      <x:c r="O74" s="3" t="str">
        <x:v>not_applicable</x:v>
      </x:c>
      <x:c r="P74" s="30" t="n">
        <x:v>0</x:v>
      </x:c>
      <x:c r="Q74" s="30" t="n">
        <x:v>100.91</x:v>
      </x:c>
      <x:c r="R74" s="19" t="n">
        <x:f>P74-Q74</x:f>
        <x:v>-100.91</x:v>
      </x:c>
      <x:c r="S74" s="22" t="n">
        <x:f>'D03_Accounts'!D11</x:f>
        <x:v>0</x:v>
      </x:c>
      <x:c r="T74" s="19" t="n">
        <x:f>R74*S74</x:f>
        <x:v>0</x:v>
      </x:c>
      <x:c r="U74" s="20" t="str">
        <x:f>'D03_Mappings'!E161</x:f>
        <x:v>cash</x:v>
      </x:c>
      <x:c r="V74" s="19" t="str">
        <x:f>IF(I74="",IF(U74="people","PAYROLL","UNMAPPED"),I74)</x:f>
        <x:v>PAYROLL</x:v>
      </x:c>
      <x:c r="W74" s="19" t="n">
        <x:f>IF(AND(G74="GL.CASH",L74="operating"),Q74,0)</x:f>
        <x:v>100.91</x:v>
      </x:c>
      <x:c r="X74" s="19" t="n">
        <x:f>IF(AND(G74="GL.CASH",L74="operating"),P74,0)</x:f>
        <x:v>0</x:v>
      </x:c>
      <x:c r="Y74" s="19" t="n">
        <x:f>IF(AND(G74="GL.CASH",L74="investing"),Q74-P74,0)</x:f>
        <x:v>0</x:v>
      </x:c>
      <x:c r="Z74" s="19" t="n">
        <x:f>IF(AND(G74="GL.CASH",L74="financing"),P74,0)</x:f>
        <x:v>0</x:v>
      </x:c>
      <x:c r="AA74" s="19" t="n">
        <x:f>IF(AND(G74="GL.CASH",L74="financing"),Q74,0)</x:f>
        <x:v>0</x:v>
      </x:c>
    </x:row>
    <x:row r="75" ht="25" customHeight="1">
      <x:c r="A75" s="3" t="str">
        <x:v>ACT/PAYROLL-M01-P03/7</x:v>
      </x:c>
      <x:c r="B75" s="3" t="str">
        <x:v>PAYROLL-M01-P03</x:v>
      </x:c>
      <x:c r="C75" s="21" t="n">
        <x:v>1</x:v>
      </x:c>
      <x:c r="D75" s="39" t="n">
        <x:v>46415</x:v>
      </x:c>
      <x:c r="E75" s="39" t="n">
        <x:v>46388</x:v>
      </x:c>
      <x:c r="F75" s="39" t="n">
        <x:v>46415</x:v>
      </x:c>
      <x:c r="G75" s="3" t="str">
        <x:v>GL.PEOPLE.KV</x:v>
      </x:c>
      <x:c r="H75" s="3" t="str">
        <x:v>ENG</x:v>
      </x:c>
      <x:c r="I75" s="3" t="str">
        <x:v>PAYROLL</x:v>
      </x:c>
      <x:c r="J75" s="3" t="str">
        <x:v>MAP.ACTUAL.PAYROLL.KV.ENG.PAYROLL.ENG</x:v>
      </x:c>
      <x:c r="K75" s="3" t="str">
        <x:v>PPL.KV</x:v>
      </x:c>
      <x:c r="L75" s="3" t="str">
        <x:v>operating</x:v>
      </x:c>
      <x:c r="M75" s="3" t="str">
        <x:v>recurring</x:v>
      </x:c>
      <x:c r="N75" s="3" t="str">
        <x:v>committed</x:v>
      </x:c>
      <x:c r="O75" s="3" t="str">
        <x:v>fixed</x:v>
      </x:c>
      <x:c r="P75" s="30" t="n">
        <x:v>564.19</x:v>
      </x:c>
      <x:c r="Q75" s="30" t="n">
        <x:v>0</x:v>
      </x:c>
      <x:c r="R75" s="19" t="n">
        <x:f>P75-Q75</x:f>
        <x:v>564.19</x:v>
      </x:c>
      <x:c r="S75" s="22" t="n">
        <x:f>'D03_Accounts'!D94</x:f>
        <x:v>1</x:v>
      </x:c>
      <x:c r="T75" s="19" t="n">
        <x:f>R75*S75</x:f>
        <x:v>564.19</x:v>
      </x:c>
      <x:c r="U75" s="20" t="str">
        <x:f>'D03_Mappings'!E190</x:f>
        <x:v>people</x:v>
      </x:c>
      <x:c r="V75" s="19" t="str">
        <x:f>IF(I75="",IF(U75="people","PAYROLL","UNMAPPED"),I75)</x:f>
        <x:v>PAYROLL</x:v>
      </x:c>
      <x:c r="W75" s="19" t="n">
        <x:f>IF(AND(G75="GL.CASH",L75="operating"),Q75,0)</x:f>
        <x:v>0</x:v>
      </x:c>
      <x:c r="X75" s="19" t="n">
        <x:f>IF(AND(G75="GL.CASH",L75="operating"),P75,0)</x:f>
        <x:v>0</x:v>
      </x:c>
      <x:c r="Y75" s="19" t="n">
        <x:f>IF(AND(G75="GL.CASH",L75="investing"),Q75-P75,0)</x:f>
        <x:v>0</x:v>
      </x:c>
      <x:c r="Z75" s="19" t="n">
        <x:f>IF(AND(G75="GL.CASH",L75="financing"),P75,0)</x:f>
        <x:v>0</x:v>
      </x:c>
      <x:c r="AA75" s="19" t="n">
        <x:f>IF(AND(G75="GL.CASH",L75="financing"),Q75,0)</x:f>
        <x:v>0</x:v>
      </x:c>
    </x:row>
    <x:row r="76" ht="25" customHeight="1">
      <x:c r="A76" s="3" t="str">
        <x:v>ACT/PAYROLL-M01-P03/8</x:v>
      </x:c>
      <x:c r="B76" s="3" t="str">
        <x:v>PAYROLL-M01-P03</x:v>
      </x:c>
      <x:c r="C76" s="21" t="n">
        <x:v>1</x:v>
      </x:c>
      <x:c r="D76" s="39" t="n">
        <x:v>46415</x:v>
      </x:c>
      <x:c r="E76" s="39" t="n">
        <x:v>46388</x:v>
      </x:c>
      <x:c r="F76" s="39" t="n">
        <x:v>46415</x:v>
      </x:c>
      <x:c r="G76" s="3" t="str">
        <x:v>GL.CASH</x:v>
      </x:c>
      <x:c r="H76" s="3" t="str">
        <x:v>ENG</x:v>
      </x:c>
      <x:c r="I76" s="3" t="str">
        <x:v>PAYROLL</x:v>
      </x:c>
      <x:c r="J76" s="3" t="str">
        <x:v>MAP.ACTUAL.PAYROLL.KV.ENG.PAYROLL.ENG</x:v>
      </x:c>
      <x:c r="K76" s="3" t="str">
        <x:v>PPL.KV</x:v>
      </x:c>
      <x:c r="L76" s="3" t="str">
        <x:v>operating</x:v>
      </x:c>
      <x:c r="M76" s="3" t="str">
        <x:v>not_applicable</x:v>
      </x:c>
      <x:c r="N76" s="3" t="str">
        <x:v>not_applicable</x:v>
      </x:c>
      <x:c r="O76" s="3" t="str">
        <x:v>not_applicable</x:v>
      </x:c>
      <x:c r="P76" s="30" t="n">
        <x:v>0</x:v>
      </x:c>
      <x:c r="Q76" s="30" t="n">
        <x:v>564.19</x:v>
      </x:c>
      <x:c r="R76" s="19" t="n">
        <x:f>P76-Q76</x:f>
        <x:v>-564.19</x:v>
      </x:c>
      <x:c r="S76" s="22" t="n">
        <x:f>'D03_Accounts'!D11</x:f>
        <x:v>0</x:v>
      </x:c>
      <x:c r="T76" s="19" t="n">
        <x:f>R76*S76</x:f>
        <x:v>0</x:v>
      </x:c>
      <x:c r="U76" s="20" t="str">
        <x:f>'D03_Mappings'!E191</x:f>
        <x:v>cash</x:v>
      </x:c>
      <x:c r="V76" s="19" t="str">
        <x:f>IF(I76="",IF(U76="people","PAYROLL","UNMAPPED"),I76)</x:f>
        <x:v>PAYROLL</x:v>
      </x:c>
      <x:c r="W76" s="19" t="n">
        <x:f>IF(AND(G76="GL.CASH",L76="operating"),Q76,0)</x:f>
        <x:v>564.19</x:v>
      </x:c>
      <x:c r="X76" s="19" t="n">
        <x:f>IF(AND(G76="GL.CASH",L76="operating"),P76,0)</x:f>
        <x:v>0</x:v>
      </x:c>
      <x:c r="Y76" s="19" t="n">
        <x:f>IF(AND(G76="GL.CASH",L76="investing"),Q76-P76,0)</x:f>
        <x:v>0</x:v>
      </x:c>
      <x:c r="Z76" s="19" t="n">
        <x:f>IF(AND(G76="GL.CASH",L76="financing"),P76,0)</x:f>
        <x:v>0</x:v>
      </x:c>
      <x:c r="AA76" s="19" t="n">
        <x:f>IF(AND(G76="GL.CASH",L76="financing"),Q76,0)</x:f>
        <x:v>0</x:v>
      </x:c>
    </x:row>
    <x:row r="77" ht="25" customHeight="1">
      <x:c r="A77" s="3" t="str">
        <x:v>ACT/PAYROLL-M01-P03/9</x:v>
      </x:c>
      <x:c r="B77" s="3" t="str">
        <x:v>PAYROLL-M01-P03</x:v>
      </x:c>
      <x:c r="C77" s="21" t="n">
        <x:v>1</x:v>
      </x:c>
      <x:c r="D77" s="39" t="n">
        <x:v>46415</x:v>
      </x:c>
      <x:c r="E77" s="39" t="n">
        <x:v>46388</x:v>
      </x:c>
      <x:c r="F77" s="39" t="n">
        <x:v>46415</x:v>
      </x:c>
      <x:c r="G77" s="3" t="str">
        <x:v>GL.PEOPLE.PV</x:v>
      </x:c>
      <x:c r="H77" s="3" t="str">
        <x:v>ENG</x:v>
      </x:c>
      <x:c r="I77" s="3" t="str">
        <x:v>PAYROLL</x:v>
      </x:c>
      <x:c r="J77" s="3" t="str">
        <x:v>MAP.ACTUAL.PAYROLL.PV.ENG.PAYROLL.ENG</x:v>
      </x:c>
      <x:c r="K77" s="3" t="str">
        <x:v>PPL.PV</x:v>
      </x:c>
      <x:c r="L77" s="3" t="str">
        <x:v>operating</x:v>
      </x:c>
      <x:c r="M77" s="3" t="str">
        <x:v>recurring</x:v>
      </x:c>
      <x:c r="N77" s="3" t="str">
        <x:v>committed</x:v>
      </x:c>
      <x:c r="O77" s="3" t="str">
        <x:v>fixed</x:v>
      </x:c>
      <x:c r="P77" s="30" t="n">
        <x:v>114.75</x:v>
      </x:c>
      <x:c r="Q77" s="30" t="n">
        <x:v>0</x:v>
      </x:c>
      <x:c r="R77" s="19" t="n">
        <x:f>P77-Q77</x:f>
        <x:v>114.75</x:v>
      </x:c>
      <x:c r="S77" s="22" t="n">
        <x:f>'D03_Accounts'!D95</x:f>
        <x:v>1</x:v>
      </x:c>
      <x:c r="T77" s="19" t="n">
        <x:f>R77*S77</x:f>
        <x:v>114.75</x:v>
      </x:c>
      <x:c r="U77" s="20" t="str">
        <x:f>'D03_Mappings'!E200</x:f>
        <x:v>people</x:v>
      </x:c>
      <x:c r="V77" s="19" t="str">
        <x:f>IF(I77="",IF(U77="people","PAYROLL","UNMAPPED"),I77)</x:f>
        <x:v>PAYROLL</x:v>
      </x:c>
      <x:c r="W77" s="19" t="n">
        <x:f>IF(AND(G77="GL.CASH",L77="operating"),Q77,0)</x:f>
        <x:v>0</x:v>
      </x:c>
      <x:c r="X77" s="19" t="n">
        <x:f>IF(AND(G77="GL.CASH",L77="operating"),P77,0)</x:f>
        <x:v>0</x:v>
      </x:c>
      <x:c r="Y77" s="19" t="n">
        <x:f>IF(AND(G77="GL.CASH",L77="investing"),Q77-P77,0)</x:f>
        <x:v>0</x:v>
      </x:c>
      <x:c r="Z77" s="19" t="n">
        <x:f>IF(AND(G77="GL.CASH",L77="financing"),P77,0)</x:f>
        <x:v>0</x:v>
      </x:c>
      <x:c r="AA77" s="19" t="n">
        <x:f>IF(AND(G77="GL.CASH",L77="financing"),Q77,0)</x:f>
        <x:v>0</x:v>
      </x:c>
    </x:row>
    <x:row r="78" ht="25" customHeight="1">
      <x:c r="A78" s="3" t="str">
        <x:v>ACT/PAYROLL-M01-P03/10</x:v>
      </x:c>
      <x:c r="B78" s="3" t="str">
        <x:v>PAYROLL-M01-P03</x:v>
      </x:c>
      <x:c r="C78" s="21" t="n">
        <x:v>1</x:v>
      </x:c>
      <x:c r="D78" s="39" t="n">
        <x:v>46415</x:v>
      </x:c>
      <x:c r="E78" s="39" t="n">
        <x:v>46388</x:v>
      </x:c>
      <x:c r="F78" s="39" t="n">
        <x:v>46415</x:v>
      </x:c>
      <x:c r="G78" s="3" t="str">
        <x:v>GL.CASH</x:v>
      </x:c>
      <x:c r="H78" s="3" t="str">
        <x:v>ENG</x:v>
      </x:c>
      <x:c r="I78" s="3" t="str">
        <x:v>PAYROLL</x:v>
      </x:c>
      <x:c r="J78" s="3" t="str">
        <x:v>MAP.ACTUAL.PAYROLL.PV.ENG.PAYROLL.ENG</x:v>
      </x:c>
      <x:c r="K78" s="3" t="str">
        <x:v>PPL.PV</x:v>
      </x:c>
      <x:c r="L78" s="3" t="str">
        <x:v>operating</x:v>
      </x:c>
      <x:c r="M78" s="3" t="str">
        <x:v>not_applicable</x:v>
      </x:c>
      <x:c r="N78" s="3" t="str">
        <x:v>not_applicable</x:v>
      </x:c>
      <x:c r="O78" s="3" t="str">
        <x:v>not_applicable</x:v>
      </x:c>
      <x:c r="P78" s="30" t="n">
        <x:v>0</x:v>
      </x:c>
      <x:c r="Q78" s="30" t="n">
        <x:v>114.75</x:v>
      </x:c>
      <x:c r="R78" s="19" t="n">
        <x:f>P78-Q78</x:f>
        <x:v>-114.75</x:v>
      </x:c>
      <x:c r="S78" s="22" t="n">
        <x:f>'D03_Accounts'!D11</x:f>
        <x:v>0</x:v>
      </x:c>
      <x:c r="T78" s="19" t="n">
        <x:f>R78*S78</x:f>
        <x:v>0</x:v>
      </x:c>
      <x:c r="U78" s="20" t="str">
        <x:f>'D03_Mappings'!E201</x:f>
        <x:v>cash</x:v>
      </x:c>
      <x:c r="V78" s="19" t="str">
        <x:f>IF(I78="",IF(U78="people","PAYROLL","UNMAPPED"),I78)</x:f>
        <x:v>PAYROLL</x:v>
      </x:c>
      <x:c r="W78" s="19" t="n">
        <x:f>IF(AND(G78="GL.CASH",L78="operating"),Q78,0)</x:f>
        <x:v>114.75</x:v>
      </x:c>
      <x:c r="X78" s="19" t="n">
        <x:f>IF(AND(G78="GL.CASH",L78="operating"),P78,0)</x:f>
        <x:v>0</x:v>
      </x:c>
      <x:c r="Y78" s="19" t="n">
        <x:f>IF(AND(G78="GL.CASH",L78="investing"),Q78-P78,0)</x:f>
        <x:v>0</x:v>
      </x:c>
      <x:c r="Z78" s="19" t="n">
        <x:f>IF(AND(G78="GL.CASH",L78="financing"),P78,0)</x:f>
        <x:v>0</x:v>
      </x:c>
      <x:c r="AA78" s="19" t="n">
        <x:f>IF(AND(G78="GL.CASH",L78="financing"),Q78,0)</x:f>
        <x:v>0</x:v>
      </x:c>
    </x:row>
    <x:row r="79" ht="25" customHeight="1">
      <x:c r="A79" s="3" t="str">
        <x:v>ACT/PAYROLL-M01-P03/11</x:v>
      </x:c>
      <x:c r="B79" s="3" t="str">
        <x:v>PAYROLL-M01-P03</x:v>
      </x:c>
      <x:c r="C79" s="21" t="n">
        <x:v>1</x:v>
      </x:c>
      <x:c r="D79" s="39" t="n">
        <x:v>46415</x:v>
      </x:c>
      <x:c r="E79" s="39" t="n">
        <x:v>46388</x:v>
      </x:c>
      <x:c r="F79" s="39" t="n">
        <x:v>46415</x:v>
      </x:c>
      <x:c r="G79" s="3" t="str">
        <x:v>GL.PEOPLE.U1</x:v>
      </x:c>
      <x:c r="H79" s="3" t="str">
        <x:v>ENG</x:v>
      </x:c>
      <x:c r="I79" s="3" t="str">
        <x:v>PAYROLL</x:v>
      </x:c>
      <x:c r="J79" s="3" t="str">
        <x:v>MAP.ACTUAL.PAYROLL.U1.ENG.PAYROLL.ENG</x:v>
      </x:c>
      <x:c r="K79" s="3" t="str">
        <x:v>PPL.U1</x:v>
      </x:c>
      <x:c r="L79" s="3" t="str">
        <x:v>operating</x:v>
      </x:c>
      <x:c r="M79" s="3" t="str">
        <x:v>recurring</x:v>
      </x:c>
      <x:c r="N79" s="3" t="str">
        <x:v>committed</x:v>
      </x:c>
      <x:c r="O79" s="3" t="str">
        <x:v>fixed</x:v>
      </x:c>
      <x:c r="P79" s="30" t="n">
        <x:v>163.01</x:v>
      </x:c>
      <x:c r="Q79" s="30" t="n">
        <x:v>0</x:v>
      </x:c>
      <x:c r="R79" s="19" t="n">
        <x:f>P79-Q79</x:f>
        <x:v>163.01</x:v>
      </x:c>
      <x:c r="S79" s="22" t="n">
        <x:f>'D03_Accounts'!D96</x:f>
        <x:v>1</x:v>
      </x:c>
      <x:c r="T79" s="19" t="n">
        <x:f>R79*S79</x:f>
        <x:v>163.01</x:v>
      </x:c>
      <x:c r="U79" s="20" t="str">
        <x:f>'D03_Mappings'!E230</x:f>
        <x:v>people</x:v>
      </x:c>
      <x:c r="V79" s="19" t="str">
        <x:f>IF(I79="",IF(U79="people","PAYROLL","UNMAPPED"),I79)</x:f>
        <x:v>PAYROLL</x:v>
      </x:c>
      <x:c r="W79" s="19" t="n">
        <x:f>IF(AND(G79="GL.CASH",L79="operating"),Q79,0)</x:f>
        <x:v>0</x:v>
      </x:c>
      <x:c r="X79" s="19" t="n">
        <x:f>IF(AND(G79="GL.CASH",L79="operating"),P79,0)</x:f>
        <x:v>0</x:v>
      </x:c>
      <x:c r="Y79" s="19" t="n">
        <x:f>IF(AND(G79="GL.CASH",L79="investing"),Q79-P79,0)</x:f>
        <x:v>0</x:v>
      </x:c>
      <x:c r="Z79" s="19" t="n">
        <x:f>IF(AND(G79="GL.CASH",L79="financing"),P79,0)</x:f>
        <x:v>0</x:v>
      </x:c>
      <x:c r="AA79" s="19" t="n">
        <x:f>IF(AND(G79="GL.CASH",L79="financing"),Q79,0)</x:f>
        <x:v>0</x:v>
      </x:c>
    </x:row>
    <x:row r="80" ht="25" customHeight="1">
      <x:c r="A80" s="3" t="str">
        <x:v>ACT/PAYROLL-M01-P03/12</x:v>
      </x:c>
      <x:c r="B80" s="3" t="str">
        <x:v>PAYROLL-M01-P03</x:v>
      </x:c>
      <x:c r="C80" s="21" t="n">
        <x:v>1</x:v>
      </x:c>
      <x:c r="D80" s="39" t="n">
        <x:v>46415</x:v>
      </x:c>
      <x:c r="E80" s="39" t="n">
        <x:v>46388</x:v>
      </x:c>
      <x:c r="F80" s="39" t="n">
        <x:v>46415</x:v>
      </x:c>
      <x:c r="G80" s="3" t="str">
        <x:v>GL.CASH</x:v>
      </x:c>
      <x:c r="H80" s="3" t="str">
        <x:v>ENG</x:v>
      </x:c>
      <x:c r="I80" s="3" t="str">
        <x:v>PAYROLL</x:v>
      </x:c>
      <x:c r="J80" s="3" t="str">
        <x:v>MAP.ACTUAL.PAYROLL.U1.ENG.PAYROLL.ENG</x:v>
      </x:c>
      <x:c r="K80" s="3" t="str">
        <x:v>PPL.U1</x:v>
      </x:c>
      <x:c r="L80" s="3" t="str">
        <x:v>operating</x:v>
      </x:c>
      <x:c r="M80" s="3" t="str">
        <x:v>not_applicable</x:v>
      </x:c>
      <x:c r="N80" s="3" t="str">
        <x:v>not_applicable</x:v>
      </x:c>
      <x:c r="O80" s="3" t="str">
        <x:v>not_applicable</x:v>
      </x:c>
      <x:c r="P80" s="30" t="n">
        <x:v>0</x:v>
      </x:c>
      <x:c r="Q80" s="30" t="n">
        <x:v>163.01</x:v>
      </x:c>
      <x:c r="R80" s="19" t="n">
        <x:f>P80-Q80</x:f>
        <x:v>-163.01</x:v>
      </x:c>
      <x:c r="S80" s="22" t="n">
        <x:f>'D03_Accounts'!D11</x:f>
        <x:v>0</x:v>
      </x:c>
      <x:c r="T80" s="19" t="n">
        <x:f>R80*S80</x:f>
        <x:v>0</x:v>
      </x:c>
      <x:c r="U80" s="20" t="str">
        <x:f>'D03_Mappings'!E231</x:f>
        <x:v>cash</x:v>
      </x:c>
      <x:c r="V80" s="19" t="str">
        <x:f>IF(I80="",IF(U80="people","PAYROLL","UNMAPPED"),I80)</x:f>
        <x:v>PAYROLL</x:v>
      </x:c>
      <x:c r="W80" s="19" t="n">
        <x:f>IF(AND(G80="GL.CASH",L80="operating"),Q80,0)</x:f>
        <x:v>163.01</x:v>
      </x:c>
      <x:c r="X80" s="19" t="n">
        <x:f>IF(AND(G80="GL.CASH",L80="operating"),P80,0)</x:f>
        <x:v>0</x:v>
      </x:c>
      <x:c r="Y80" s="19" t="n">
        <x:f>IF(AND(G80="GL.CASH",L80="investing"),Q80-P80,0)</x:f>
        <x:v>0</x:v>
      </x:c>
      <x:c r="Z80" s="19" t="n">
        <x:f>IF(AND(G80="GL.CASH",L80="financing"),P80,0)</x:f>
        <x:v>0</x:v>
      </x:c>
      <x:c r="AA80" s="19" t="n">
        <x:f>IF(AND(G80="GL.CASH",L80="financing"),Q80,0)</x:f>
        <x:v>0</x:v>
      </x:c>
    </x:row>
    <x:row r="81" ht="25" customHeight="1">
      <x:c r="A81" s="3" t="str">
        <x:v>ACT/PAYROLL-M01-P03/13</x:v>
      </x:c>
      <x:c r="B81" s="3" t="str">
        <x:v>PAYROLL-M01-P03</x:v>
      </x:c>
      <x:c r="C81" s="21" t="n">
        <x:v>1</x:v>
      </x:c>
      <x:c r="D81" s="39" t="n">
        <x:v>46415</x:v>
      </x:c>
      <x:c r="E81" s="39" t="n">
        <x:v>46388</x:v>
      </x:c>
      <x:c r="F81" s="39" t="n">
        <x:v>46415</x:v>
      </x:c>
      <x:c r="G81" s="3" t="str">
        <x:v>GL.PEOPLE.U2</x:v>
      </x:c>
      <x:c r="H81" s="3" t="str">
        <x:v>ENG</x:v>
      </x:c>
      <x:c r="I81" s="3" t="str">
        <x:v>PAYROLL</x:v>
      </x:c>
      <x:c r="J81" s="3" t="str">
        <x:v>MAP.ACTUAL.PAYROLL.U2.ENG.PAYROLL.ENG</x:v>
      </x:c>
      <x:c r="K81" s="3" t="str">
        <x:v>PPL.U2</x:v>
      </x:c>
      <x:c r="L81" s="3" t="str">
        <x:v>operating</x:v>
      </x:c>
      <x:c r="M81" s="3" t="str">
        <x:v>recurring</x:v>
      </x:c>
      <x:c r="N81" s="3" t="str">
        <x:v>committed</x:v>
      </x:c>
      <x:c r="O81" s="3" t="str">
        <x:v>fixed</x:v>
      </x:c>
      <x:c r="P81" s="30" t="n">
        <x:v>34.16</x:v>
      </x:c>
      <x:c r="Q81" s="30" t="n">
        <x:v>0</x:v>
      </x:c>
      <x:c r="R81" s="19" t="n">
        <x:f>P81-Q81</x:f>
        <x:v>34.16</x:v>
      </x:c>
      <x:c r="S81" s="22" t="n">
        <x:f>'D03_Accounts'!D97</x:f>
        <x:v>1</x:v>
      </x:c>
      <x:c r="T81" s="19" t="n">
        <x:f>R81*S81</x:f>
        <x:v>34.16</x:v>
      </x:c>
      <x:c r="U81" s="20" t="str">
        <x:f>'D03_Mappings'!E240</x:f>
        <x:v>people</x:v>
      </x:c>
      <x:c r="V81" s="19" t="str">
        <x:f>IF(I81="",IF(U81="people","PAYROLL","UNMAPPED"),I81)</x:f>
        <x:v>PAYROLL</x:v>
      </x:c>
      <x:c r="W81" s="19" t="n">
        <x:f>IF(AND(G81="GL.CASH",L81="operating"),Q81,0)</x:f>
        <x:v>0</x:v>
      </x:c>
      <x:c r="X81" s="19" t="n">
        <x:f>IF(AND(G81="GL.CASH",L81="operating"),P81,0)</x:f>
        <x:v>0</x:v>
      </x:c>
      <x:c r="Y81" s="19" t="n">
        <x:f>IF(AND(G81="GL.CASH",L81="investing"),Q81-P81,0)</x:f>
        <x:v>0</x:v>
      </x:c>
      <x:c r="Z81" s="19" t="n">
        <x:f>IF(AND(G81="GL.CASH",L81="financing"),P81,0)</x:f>
        <x:v>0</x:v>
      </x:c>
      <x:c r="AA81" s="19" t="n">
        <x:f>IF(AND(G81="GL.CASH",L81="financing"),Q81,0)</x:f>
        <x:v>0</x:v>
      </x:c>
    </x:row>
    <x:row r="82" ht="25" customHeight="1">
      <x:c r="A82" s="3" t="str">
        <x:v>ACT/PAYROLL-M01-P03/14</x:v>
      </x:c>
      <x:c r="B82" s="3" t="str">
        <x:v>PAYROLL-M01-P03</x:v>
      </x:c>
      <x:c r="C82" s="21" t="n">
        <x:v>1</x:v>
      </x:c>
      <x:c r="D82" s="39" t="n">
        <x:v>46415</x:v>
      </x:c>
      <x:c r="E82" s="39" t="n">
        <x:v>46388</x:v>
      </x:c>
      <x:c r="F82" s="39" t="n">
        <x:v>46415</x:v>
      </x:c>
      <x:c r="G82" s="3" t="str">
        <x:v>GL.CASH</x:v>
      </x:c>
      <x:c r="H82" s="3" t="str">
        <x:v>ENG</x:v>
      </x:c>
      <x:c r="I82" s="3" t="str">
        <x:v>PAYROLL</x:v>
      </x:c>
      <x:c r="J82" s="3" t="str">
        <x:v>MAP.ACTUAL.PAYROLL.U2.ENG.PAYROLL.ENG</x:v>
      </x:c>
      <x:c r="K82" s="3" t="str">
        <x:v>PPL.U2</x:v>
      </x:c>
      <x:c r="L82" s="3" t="str">
        <x:v>operating</x:v>
      </x:c>
      <x:c r="M82" s="3" t="str">
        <x:v>not_applicable</x:v>
      </x:c>
      <x:c r="N82" s="3" t="str">
        <x:v>not_applicable</x:v>
      </x:c>
      <x:c r="O82" s="3" t="str">
        <x:v>not_applicable</x:v>
      </x:c>
      <x:c r="P82" s="30" t="n">
        <x:v>0</x:v>
      </x:c>
      <x:c r="Q82" s="30" t="n">
        <x:v>34.16</x:v>
      </x:c>
      <x:c r="R82" s="19" t="n">
        <x:f>P82-Q82</x:f>
        <x:v>-34.16</x:v>
      </x:c>
      <x:c r="S82" s="22" t="n">
        <x:f>'D03_Accounts'!D11</x:f>
        <x:v>0</x:v>
      </x:c>
      <x:c r="T82" s="19" t="n">
        <x:f>R82*S82</x:f>
        <x:v>0</x:v>
      </x:c>
      <x:c r="U82" s="20" t="str">
        <x:f>'D03_Mappings'!E241</x:f>
        <x:v>cash</x:v>
      </x:c>
      <x:c r="V82" s="19" t="str">
        <x:f>IF(I82="",IF(U82="people","PAYROLL","UNMAPPED"),I82)</x:f>
        <x:v>PAYROLL</x:v>
      </x:c>
      <x:c r="W82" s="19" t="n">
        <x:f>IF(AND(G82="GL.CASH",L82="operating"),Q82,0)</x:f>
        <x:v>34.16</x:v>
      </x:c>
      <x:c r="X82" s="19" t="n">
        <x:f>IF(AND(G82="GL.CASH",L82="operating"),P82,0)</x:f>
        <x:v>0</x:v>
      </x:c>
      <x:c r="Y82" s="19" t="n">
        <x:f>IF(AND(G82="GL.CASH",L82="investing"),Q82-P82,0)</x:f>
        <x:v>0</x:v>
      </x:c>
      <x:c r="Z82" s="19" t="n">
        <x:f>IF(AND(G82="GL.CASH",L82="financing"),P82,0)</x:f>
        <x:v>0</x:v>
      </x:c>
      <x:c r="AA82" s="19" t="n">
        <x:f>IF(AND(G82="GL.CASH",L82="financing"),Q82,0)</x:f>
        <x:v>0</x:v>
      </x:c>
    </x:row>
    <x:row r="83" ht="25" customHeight="1">
      <x:c r="A83" s="3" t="str">
        <x:v>ACT/PAYROLL-M01-P03/15</x:v>
      </x:c>
      <x:c r="B83" s="3" t="str">
        <x:v>PAYROLL-M01-P03</x:v>
      </x:c>
      <x:c r="C83" s="21" t="n">
        <x:v>1</x:v>
      </x:c>
      <x:c r="D83" s="39" t="n">
        <x:v>46415</x:v>
      </x:c>
      <x:c r="E83" s="39" t="n">
        <x:v>46388</x:v>
      </x:c>
      <x:c r="F83" s="39" t="n">
        <x:v>46415</x:v>
      </x:c>
      <x:c r="G83" s="3" t="str">
        <x:v>GL.PEOPLE.INSOLV</x:v>
      </x:c>
      <x:c r="H83" s="3" t="str">
        <x:v>ENG</x:v>
      </x:c>
      <x:c r="I83" s="3" t="str">
        <x:v>PAYROLL</x:v>
      </x:c>
      <x:c r="J83" s="3" t="str">
        <x:v>MAP.ACTUAL.PAYROLL.INSOLV.ENG.PAYROLL.ENG</x:v>
      </x:c>
      <x:c r="K83" s="3" t="str">
        <x:v>PPL.INSOLV</x:v>
      </x:c>
      <x:c r="L83" s="3" t="str">
        <x:v>operating</x:v>
      </x:c>
      <x:c r="M83" s="3" t="str">
        <x:v>recurring</x:v>
      </x:c>
      <x:c r="N83" s="3" t="str">
        <x:v>committed</x:v>
      </x:c>
      <x:c r="O83" s="3" t="str">
        <x:v>fixed</x:v>
      </x:c>
      <x:c r="P83" s="30" t="n">
        <x:v>11.64</x:v>
      </x:c>
      <x:c r="Q83" s="30" t="n">
        <x:v>0</x:v>
      </x:c>
      <x:c r="R83" s="19" t="n">
        <x:f>P83-Q83</x:f>
        <x:v>11.64</x:v>
      </x:c>
      <x:c r="S83" s="22" t="n">
        <x:f>'D03_Accounts'!D98</x:f>
        <x:v>1</x:v>
      </x:c>
      <x:c r="T83" s="19" t="n">
        <x:f>R83*S83</x:f>
        <x:v>11.64</x:v>
      </x:c>
      <x:c r="U83" s="20" t="str">
        <x:f>'D03_Mappings'!E180</x:f>
        <x:v>people</x:v>
      </x:c>
      <x:c r="V83" s="19" t="str">
        <x:f>IF(I83="",IF(U83="people","PAYROLL","UNMAPPED"),I83)</x:f>
        <x:v>PAYROLL</x:v>
      </x:c>
      <x:c r="W83" s="19" t="n">
        <x:f>IF(AND(G83="GL.CASH",L83="operating"),Q83,0)</x:f>
        <x:v>0</x:v>
      </x:c>
      <x:c r="X83" s="19" t="n">
        <x:f>IF(AND(G83="GL.CASH",L83="operating"),P83,0)</x:f>
        <x:v>0</x:v>
      </x:c>
      <x:c r="Y83" s="19" t="n">
        <x:f>IF(AND(G83="GL.CASH",L83="investing"),Q83-P83,0)</x:f>
        <x:v>0</x:v>
      </x:c>
      <x:c r="Z83" s="19" t="n">
        <x:f>IF(AND(G83="GL.CASH",L83="financing"),P83,0)</x:f>
        <x:v>0</x:v>
      </x:c>
      <x:c r="AA83" s="19" t="n">
        <x:f>IF(AND(G83="GL.CASH",L83="financing"),Q83,0)</x:f>
        <x:v>0</x:v>
      </x:c>
    </x:row>
    <x:row r="84" ht="25" customHeight="1">
      <x:c r="A84" s="3" t="str">
        <x:v>ACT/PAYROLL-M01-P03/16</x:v>
      </x:c>
      <x:c r="B84" s="3" t="str">
        <x:v>PAYROLL-M01-P03</x:v>
      </x:c>
      <x:c r="C84" s="21" t="n">
        <x:v>1</x:v>
      </x:c>
      <x:c r="D84" s="39" t="n">
        <x:v>46415</x:v>
      </x:c>
      <x:c r="E84" s="39" t="n">
        <x:v>46388</x:v>
      </x:c>
      <x:c r="F84" s="39" t="n">
        <x:v>46415</x:v>
      </x:c>
      <x:c r="G84" s="3" t="str">
        <x:v>GL.CASH</x:v>
      </x:c>
      <x:c r="H84" s="3" t="str">
        <x:v>ENG</x:v>
      </x:c>
      <x:c r="I84" s="3" t="str">
        <x:v>PAYROLL</x:v>
      </x:c>
      <x:c r="J84" s="3" t="str">
        <x:v>MAP.ACTUAL.PAYROLL.INSOLV.ENG.PAYROLL.ENG</x:v>
      </x:c>
      <x:c r="K84" s="3" t="str">
        <x:v>PPL.INSOLV</x:v>
      </x:c>
      <x:c r="L84" s="3" t="str">
        <x:v>operating</x:v>
      </x:c>
      <x:c r="M84" s="3" t="str">
        <x:v>not_applicable</x:v>
      </x:c>
      <x:c r="N84" s="3" t="str">
        <x:v>not_applicable</x:v>
      </x:c>
      <x:c r="O84" s="3" t="str">
        <x:v>not_applicable</x:v>
      </x:c>
      <x:c r="P84" s="30" t="n">
        <x:v>0</x:v>
      </x:c>
      <x:c r="Q84" s="30" t="n">
        <x:v>11.64</x:v>
      </x:c>
      <x:c r="R84" s="19" t="n">
        <x:f>P84-Q84</x:f>
        <x:v>-11.64</x:v>
      </x:c>
      <x:c r="S84" s="22" t="n">
        <x:f>'D03_Accounts'!D11</x:f>
        <x:v>0</x:v>
      </x:c>
      <x:c r="T84" s="19" t="n">
        <x:f>R84*S84</x:f>
        <x:v>0</x:v>
      </x:c>
      <x:c r="U84" s="20" t="str">
        <x:f>'D03_Mappings'!E181</x:f>
        <x:v>cash</x:v>
      </x:c>
      <x:c r="V84" s="19" t="str">
        <x:f>IF(I84="",IF(U84="people","PAYROLL","UNMAPPED"),I84)</x:f>
        <x:v>PAYROLL</x:v>
      </x:c>
      <x:c r="W84" s="19" t="n">
        <x:f>IF(AND(G84="GL.CASH",L84="operating"),Q84,0)</x:f>
        <x:v>11.64</x:v>
      </x:c>
      <x:c r="X84" s="19" t="n">
        <x:f>IF(AND(G84="GL.CASH",L84="operating"),P84,0)</x:f>
        <x:v>0</x:v>
      </x:c>
      <x:c r="Y84" s="19" t="n">
        <x:f>IF(AND(G84="GL.CASH",L84="investing"),Q84-P84,0)</x:f>
        <x:v>0</x:v>
      </x:c>
      <x:c r="Z84" s="19" t="n">
        <x:f>IF(AND(G84="GL.CASH",L84="financing"),P84,0)</x:f>
        <x:v>0</x:v>
      </x:c>
      <x:c r="AA84" s="19" t="n">
        <x:f>IF(AND(G84="GL.CASH",L84="financing"),Q84,0)</x:f>
        <x:v>0</x:v>
      </x:c>
    </x:row>
    <x:row r="85" ht="25" customHeight="1">
      <x:c r="A85" s="3" t="str">
        <x:v>ACT/PAYROLL-M01-P03/17</x:v>
      </x:c>
      <x:c r="B85" s="3" t="str">
        <x:v>PAYROLL-M01-P03</x:v>
      </x:c>
      <x:c r="C85" s="21" t="n">
        <x:v>1</x:v>
      </x:c>
      <x:c r="D85" s="39" t="n">
        <x:v>46415</x:v>
      </x:c>
      <x:c r="E85" s="39" t="n">
        <x:v>46388</x:v>
      </x:c>
      <x:c r="F85" s="39" t="n">
        <x:v>46415</x:v>
      </x:c>
      <x:c r="G85" s="3" t="str">
        <x:v>GL.PEOPLE.BG</x:v>
      </x:c>
      <x:c r="H85" s="3" t="str">
        <x:v>ENG</x:v>
      </x:c>
      <x:c r="I85" s="3" t="str">
        <x:v>PAYROLL</x:v>
      </x:c>
      <x:c r="J85" s="3" t="str">
        <x:v>MAP.ACTUAL.PAYROLL.BG.ENG.PAYROLL.ENG</x:v>
      </x:c>
      <x:c r="K85" s="3" t="str">
        <x:v>PPL.BG</x:v>
      </x:c>
      <x:c r="L85" s="3" t="str">
        <x:v>operating</x:v>
      </x:c>
      <x:c r="M85" s="3" t="str">
        <x:v>recurring</x:v>
      </x:c>
      <x:c r="N85" s="3" t="str">
        <x:v>committed</x:v>
      </x:c>
      <x:c r="O85" s="3" t="str">
        <x:v>fixed</x:v>
      </x:c>
      <x:c r="P85" s="30" t="n">
        <x:v>23.29</x:v>
      </x:c>
      <x:c r="Q85" s="30" t="n">
        <x:v>0</x:v>
      </x:c>
      <x:c r="R85" s="19" t="n">
        <x:f>P85-Q85</x:f>
        <x:v>23.29</x:v>
      </x:c>
      <x:c r="S85" s="22" t="n">
        <x:f>'D03_Accounts'!D99</x:f>
        <x:v>1</x:v>
      </x:c>
      <x:c r="T85" s="19" t="n">
        <x:f>R85*S85</x:f>
        <x:v>23.29</x:v>
      </x:c>
      <x:c r="U85" s="20" t="str">
        <x:f>'D03_Mappings'!E170</x:f>
        <x:v>people</x:v>
      </x:c>
      <x:c r="V85" s="19" t="str">
        <x:f>IF(I85="",IF(U85="people","PAYROLL","UNMAPPED"),I85)</x:f>
        <x:v>PAYROLL</x:v>
      </x:c>
      <x:c r="W85" s="19" t="n">
        <x:f>IF(AND(G85="GL.CASH",L85="operating"),Q85,0)</x:f>
        <x:v>0</x:v>
      </x:c>
      <x:c r="X85" s="19" t="n">
        <x:f>IF(AND(G85="GL.CASH",L85="operating"),P85,0)</x:f>
        <x:v>0</x:v>
      </x:c>
      <x:c r="Y85" s="19" t="n">
        <x:f>IF(AND(G85="GL.CASH",L85="investing"),Q85-P85,0)</x:f>
        <x:v>0</x:v>
      </x:c>
      <x:c r="Z85" s="19" t="n">
        <x:f>IF(AND(G85="GL.CASH",L85="financing"),P85,0)</x:f>
        <x:v>0</x:v>
      </x:c>
      <x:c r="AA85" s="19" t="n">
        <x:f>IF(AND(G85="GL.CASH",L85="financing"),Q85,0)</x:f>
        <x:v>0</x:v>
      </x:c>
    </x:row>
    <x:row r="86" ht="25" customHeight="1">
      <x:c r="A86" s="3" t="str">
        <x:v>ACT/PAYROLL-M01-P03/18</x:v>
      </x:c>
      <x:c r="B86" s="3" t="str">
        <x:v>PAYROLL-M01-P03</x:v>
      </x:c>
      <x:c r="C86" s="21" t="n">
        <x:v>1</x:v>
      </x:c>
      <x:c r="D86" s="39" t="n">
        <x:v>46415</x:v>
      </x:c>
      <x:c r="E86" s="39" t="n">
        <x:v>46388</x:v>
      </x:c>
      <x:c r="F86" s="39" t="n">
        <x:v>46415</x:v>
      </x:c>
      <x:c r="G86" s="3" t="str">
        <x:v>GL.CASH</x:v>
      </x:c>
      <x:c r="H86" s="3" t="str">
        <x:v>ENG</x:v>
      </x:c>
      <x:c r="I86" s="3" t="str">
        <x:v>PAYROLL</x:v>
      </x:c>
      <x:c r="J86" s="3" t="str">
        <x:v>MAP.ACTUAL.PAYROLL.BG.ENG.PAYROLL.ENG</x:v>
      </x:c>
      <x:c r="K86" s="3" t="str">
        <x:v>PPL.BG</x:v>
      </x:c>
      <x:c r="L86" s="3" t="str">
        <x:v>operating</x:v>
      </x:c>
      <x:c r="M86" s="3" t="str">
        <x:v>not_applicable</x:v>
      </x:c>
      <x:c r="N86" s="3" t="str">
        <x:v>not_applicable</x:v>
      </x:c>
      <x:c r="O86" s="3" t="str">
        <x:v>not_applicable</x:v>
      </x:c>
      <x:c r="P86" s="30" t="n">
        <x:v>0</x:v>
      </x:c>
      <x:c r="Q86" s="30" t="n">
        <x:v>23.29</x:v>
      </x:c>
      <x:c r="R86" s="19" t="n">
        <x:f>P86-Q86</x:f>
        <x:v>-23.29</x:v>
      </x:c>
      <x:c r="S86" s="22" t="n">
        <x:f>'D03_Accounts'!D11</x:f>
        <x:v>0</x:v>
      </x:c>
      <x:c r="T86" s="19" t="n">
        <x:f>R86*S86</x:f>
        <x:v>0</x:v>
      </x:c>
      <x:c r="U86" s="20" t="str">
        <x:f>'D03_Mappings'!E171</x:f>
        <x:v>cash</x:v>
      </x:c>
      <x:c r="V86" s="19" t="str">
        <x:f>IF(I86="",IF(U86="people","PAYROLL","UNMAPPED"),I86)</x:f>
        <x:v>PAYROLL</x:v>
      </x:c>
      <x:c r="W86" s="19" t="n">
        <x:f>IF(AND(G86="GL.CASH",L86="operating"),Q86,0)</x:f>
        <x:v>23.29</x:v>
      </x:c>
      <x:c r="X86" s="19" t="n">
        <x:f>IF(AND(G86="GL.CASH",L86="operating"),P86,0)</x:f>
        <x:v>0</x:v>
      </x:c>
      <x:c r="Y86" s="19" t="n">
        <x:f>IF(AND(G86="GL.CASH",L86="investing"),Q86-P86,0)</x:f>
        <x:v>0</x:v>
      </x:c>
      <x:c r="Z86" s="19" t="n">
        <x:f>IF(AND(G86="GL.CASH",L86="financing"),P86,0)</x:f>
        <x:v>0</x:v>
      </x:c>
      <x:c r="AA86" s="19" t="n">
        <x:f>IF(AND(G86="GL.CASH",L86="financing"),Q86,0)</x:f>
        <x:v>0</x:v>
      </x:c>
    </x:row>
    <x:row r="87" ht="25" customHeight="1">
      <x:c r="A87" s="3" t="str">
        <x:v>ACT/BANK-FEE-M01/1</x:v>
      </x:c>
      <x:c r="B87" s="3" t="str">
        <x:v>BANK-FEE-M01</x:v>
      </x:c>
      <x:c r="C87" s="21" t="n">
        <x:v>1</x:v>
      </x:c>
      <x:c r="D87" s="39" t="n">
        <x:v>46418</x:v>
      </x:c>
      <x:c r="E87" s="39" t="n">
        <x:v>46418</x:v>
      </x:c>
      <x:c r="F87" s="39" t="n">
        <x:v>46418</x:v>
      </x:c>
      <x:c r="G87" s="3" t="str">
        <x:v>GL.OPEX.OPX.MISC</x:v>
      </x:c>
      <x:c r="H87" s="3" t="str">
        <x:v>FIN</x:v>
      </x:c>
      <x:c r="I87" s="3" t="str">
        <x:v>V.BANK</x:v>
      </x:c>
      <x:c r="J87" s="3" t="str">
        <x:v>MAP.ACTUAL.BANK_FEES</x:v>
      </x:c>
      <x:c r="K87" s="3" t="str">
        <x:v>OPX.MISC</x:v>
      </x:c>
      <x:c r="L87" s="3" t="str">
        <x:v>operating</x:v>
      </x:c>
      <x:c r="M87" s="3" t="str">
        <x:v>recurring</x:v>
      </x:c>
      <x:c r="N87" s="3" t="str">
        <x:v>committed</x:v>
      </x:c>
      <x:c r="O87" s="3" t="str">
        <x:v>fixed</x:v>
      </x:c>
      <x:c r="P87" s="30" t="n">
        <x:v>32</x:v>
      </x:c>
      <x:c r="Q87" s="30" t="n">
        <x:v>0</x:v>
      </x:c>
      <x:c r="R87" s="19" t="n">
        <x:f>P87-Q87</x:f>
        <x:v>32</x:v>
      </x:c>
      <x:c r="S87" s="22" t="n">
        <x:f>'D03_Accounts'!D63</x:f>
        <x:v>1</x:v>
      </x:c>
      <x:c r="T87" s="19" t="n">
        <x:f>R87*S87</x:f>
        <x:v>32</x:v>
      </x:c>
      <x:c r="U87" s="20" t="str">
        <x:f>'D03_Mappings'!E11</x:f>
        <x:v>operating_expense</x:v>
      </x:c>
      <x:c r="V87" s="19" t="str">
        <x:f>IF(I87="",IF(U87="people","PAYROLL","UNMAPPED"),I87)</x:f>
        <x:v>V.BANK</x:v>
      </x:c>
      <x:c r="W87" s="19" t="n">
        <x:f>IF(AND(G87="GL.CASH",L87="operating"),Q87,0)</x:f>
        <x:v>0</x:v>
      </x:c>
      <x:c r="X87" s="19" t="n">
        <x:f>IF(AND(G87="GL.CASH",L87="operating"),P87,0)</x:f>
        <x:v>0</x:v>
      </x:c>
      <x:c r="Y87" s="19" t="n">
        <x:f>IF(AND(G87="GL.CASH",L87="investing"),Q87-P87,0)</x:f>
        <x:v>0</x:v>
      </x:c>
      <x:c r="Z87" s="19" t="n">
        <x:f>IF(AND(G87="GL.CASH",L87="financing"),P87,0)</x:f>
        <x:v>0</x:v>
      </x:c>
      <x:c r="AA87" s="19" t="n">
        <x:f>IF(AND(G87="GL.CASH",L87="financing"),Q87,0)</x:f>
        <x:v>0</x:v>
      </x:c>
    </x:row>
    <x:row r="88" ht="25" customHeight="1">
      <x:c r="A88" s="3" t="str">
        <x:v>ACT/BANK-FEE-M01/2</x:v>
      </x:c>
      <x:c r="B88" s="3" t="str">
        <x:v>BANK-FEE-M01</x:v>
      </x:c>
      <x:c r="C88" s="21" t="n">
        <x:v>1</x:v>
      </x:c>
      <x:c r="D88" s="39" t="n">
        <x:v>46418</x:v>
      </x:c>
      <x:c r="E88" s="39" t="n">
        <x:v>46418</x:v>
      </x:c>
      <x:c r="F88" s="39" t="n">
        <x:v>46418</x:v>
      </x:c>
      <x:c r="G88" s="3" t="str">
        <x:v>GL.CASH</x:v>
      </x:c>
      <x:c r="H88" s="3" t="str">
        <x:v>FIN</x:v>
      </x:c>
      <x:c r="I88" s="3" t="str">
        <x:v>V.BANK</x:v>
      </x:c>
      <x:c r="J88" s="3" t="str">
        <x:v>MAP.ACTUAL.BANK_FEES</x:v>
      </x:c>
      <x:c r="K88" s="3" t="str">
        <x:v>OPX.MISC</x:v>
      </x:c>
      <x:c r="L88" s="3" t="str">
        <x:v>operating</x:v>
      </x:c>
      <x:c r="M88" s="3" t="str">
        <x:v>not_applicable</x:v>
      </x:c>
      <x:c r="N88" s="3" t="str">
        <x:v>not_applicable</x:v>
      </x:c>
      <x:c r="O88" s="3" t="str">
        <x:v>not_applicable</x:v>
      </x:c>
      <x:c r="P88" s="30" t="n">
        <x:v>0</x:v>
      </x:c>
      <x:c r="Q88" s="30" t="n">
        <x:v>32</x:v>
      </x:c>
      <x:c r="R88" s="19" t="n">
        <x:f>P88-Q88</x:f>
        <x:v>-32</x:v>
      </x:c>
      <x:c r="S88" s="22" t="n">
        <x:f>'D03_Accounts'!D11</x:f>
        <x:v>0</x:v>
      </x:c>
      <x:c r="T88" s="19" t="n">
        <x:f>R88*S88</x:f>
        <x:v>0</x:v>
      </x:c>
      <x:c r="U88" s="20" t="str">
        <x:f>'D03_Mappings'!E12</x:f>
        <x:v>cash</x:v>
      </x:c>
      <x:c r="V88" s="19" t="str">
        <x:f>IF(I88="",IF(U88="people","PAYROLL","UNMAPPED"),I88)</x:f>
        <x:v>V.BANK</x:v>
      </x:c>
      <x:c r="W88" s="19" t="n">
        <x:f>IF(AND(G88="GL.CASH",L88="operating"),Q88,0)</x:f>
        <x:v>32</x:v>
      </x:c>
      <x:c r="X88" s="19" t="n">
        <x:f>IF(AND(G88="GL.CASH",L88="operating"),P88,0)</x:f>
        <x:v>0</x:v>
      </x:c>
      <x:c r="Y88" s="19" t="n">
        <x:f>IF(AND(G88="GL.CASH",L88="investing"),Q88-P88,0)</x:f>
        <x:v>0</x:v>
      </x:c>
      <x:c r="Z88" s="19" t="n">
        <x:f>IF(AND(G88="GL.CASH",L88="financing"),P88,0)</x:f>
        <x:v>0</x:v>
      </x:c>
      <x:c r="AA88" s="19" t="n">
        <x:f>IF(AND(G88="GL.CASH",L88="financing"),Q88,0)</x:f>
        <x:v>0</x:v>
      </x:c>
    </x:row>
    <x:row r="89" ht="25" customHeight="1">
      <x:c r="A89" s="3" t="str">
        <x:v>ACT/DEP-IT.P01.01-M01/1</x:v>
      </x:c>
      <x:c r="B89" s="3" t="str">
        <x:v>DEP-IT.P01.01-M01</x:v>
      </x:c>
      <x:c r="C89" s="21" t="n">
        <x:v>1</x:v>
      </x:c>
      <x:c r="D89" s="39" t="n">
        <x:v>46418</x:v>
      </x:c>
      <x:c r="E89" s="39" t="n">
        <x:v>46388</x:v>
      </x:c>
      <x:c r="F89" s="39"/>
      <x:c r="G89" s="3" t="str">
        <x:v>GL.DEPR.IT</x:v>
      </x:c>
      <x:c r="H89" s="3" t="str">
        <x:v>MGMT</x:v>
      </x:c>
      <x:c r="I89" s="3" t="str">
        <x:v>V.EQUIPMENT</x:v>
      </x:c>
      <x:c r="J89" s="3" t="str">
        <x:v>MAP.ACTUAL.DEPR.IT.MGMT.V.EQUIPMENT.MGMT</x:v>
      </x:c>
      <x:c r="K89" s="3" t="str">
        <x:v>CAP.DEPRECIATION</x:v>
      </x:c>
      <x:c r="L89" s="3" t="str">
        <x:v>noncash</x:v>
      </x:c>
      <x:c r="M89" s="3" t="str">
        <x:v>recurring</x:v>
      </x:c>
      <x:c r="N89" s="3" t="str">
        <x:v>committed</x:v>
      </x:c>
      <x:c r="O89" s="3" t="str">
        <x:v>fixed</x:v>
      </x:c>
      <x:c r="P89" s="30" t="n">
        <x:v>69.44</x:v>
      </x:c>
      <x:c r="Q89" s="30" t="n">
        <x:v>0</x:v>
      </x:c>
      <x:c r="R89" s="19" t="n">
        <x:f>P89-Q89</x:f>
        <x:v>69.44</x:v>
      </x:c>
      <x:c r="S89" s="22" t="n">
        <x:f>'D03_Accounts'!D100</x:f>
        <x:v>1</x:v>
      </x:c>
      <x:c r="T89" s="19" t="n">
        <x:f>R89*S89</x:f>
        <x:v>69.44</x:v>
      </x:c>
      <x:c r="U89" s="20" t="str">
        <x:f>'D03_Mappings'!E145</x:f>
        <x:v>depreciation</x:v>
      </x:c>
      <x:c r="V89" s="19" t="str">
        <x:f>IF(I89="",IF(U89="people","PAYROLL","UNMAPPED"),I89)</x:f>
        <x:v>V.EQUIPMENT</x:v>
      </x:c>
      <x:c r="W89" s="19" t="n">
        <x:f>IF(AND(G89="GL.CASH",L89="operating"),Q89,0)</x:f>
        <x:v>0</x:v>
      </x:c>
      <x:c r="X89" s="19" t="n">
        <x:f>IF(AND(G89="GL.CASH",L89="operating"),P89,0)</x:f>
        <x:v>0</x:v>
      </x:c>
      <x:c r="Y89" s="19" t="n">
        <x:f>IF(AND(G89="GL.CASH",L89="investing"),Q89-P89,0)</x:f>
        <x:v>0</x:v>
      </x:c>
      <x:c r="Z89" s="19" t="n">
        <x:f>IF(AND(G89="GL.CASH",L89="financing"),P89,0)</x:f>
        <x:v>0</x:v>
      </x:c>
      <x:c r="AA89" s="19" t="n">
        <x:f>IF(AND(G89="GL.CASH",L89="financing"),Q89,0)</x:f>
        <x:v>0</x:v>
      </x:c>
    </x:row>
    <x:row r="90" ht="25" customHeight="1">
      <x:c r="A90" s="3" t="str">
        <x:v>ACT/DEP-IT.P01.01-M01/2</x:v>
      </x:c>
      <x:c r="B90" s="3" t="str">
        <x:v>DEP-IT.P01.01-M01</x:v>
      </x:c>
      <x:c r="C90" s="21" t="n">
        <x:v>1</x:v>
      </x:c>
      <x:c r="D90" s="39" t="n">
        <x:v>46418</x:v>
      </x:c>
      <x:c r="E90" s="39" t="n">
        <x:v>46388</x:v>
      </x:c>
      <x:c r="F90" s="39"/>
      <x:c r="G90" s="3" t="str">
        <x:v>GL.ACCDEP.IT</x:v>
      </x:c>
      <x:c r="H90" s="3" t="str">
        <x:v>MGMT</x:v>
      </x:c>
      <x:c r="I90" s="3" t="str">
        <x:v>V.EQUIPMENT</x:v>
      </x:c>
      <x:c r="J90" s="3" t="str">
        <x:v>MAP.ACTUAL.DEPR.IT.MGMT.V.EQUIPMENT.MGMT</x:v>
      </x:c>
      <x:c r="K90" s="3" t="str">
        <x:v>CAP.DEPRECIATION</x:v>
      </x:c>
      <x:c r="L90" s="3" t="str">
        <x:v>noncash</x:v>
      </x:c>
      <x:c r="M90" s="3" t="str">
        <x:v>not_applicable</x:v>
      </x:c>
      <x:c r="N90" s="3" t="str">
        <x:v>not_applicable</x:v>
      </x:c>
      <x:c r="O90" s="3" t="str">
        <x:v>not_applicable</x:v>
      </x:c>
      <x:c r="P90" s="30" t="n">
        <x:v>0</x:v>
      </x:c>
      <x:c r="Q90" s="30" t="n">
        <x:v>69.44</x:v>
      </x:c>
      <x:c r="R90" s="19" t="n">
        <x:f>P90-Q90</x:f>
        <x:v>-69.44</x:v>
      </x:c>
      <x:c r="S90" s="22" t="n">
        <x:f>'D03_Accounts'!D21</x:f>
        <x:v>0</x:v>
      </x:c>
      <x:c r="T90" s="19" t="n">
        <x:f>R90*S90</x:f>
        <x:v>0</x:v>
      </x:c>
      <x:c r="U90" s="20" t="str">
        <x:f>'D03_Mappings'!E146</x:f>
        <x:v>acc_dep</x:v>
      </x:c>
      <x:c r="V90" s="19" t="str">
        <x:f>IF(I90="",IF(U90="people","PAYROLL","UNMAPPED"),I90)</x:f>
        <x:v>V.EQUIPMENT</x:v>
      </x:c>
      <x:c r="W90" s="19" t="n">
        <x:f>IF(AND(G90="GL.CASH",L90="operating"),Q90,0)</x:f>
        <x:v>0</x:v>
      </x:c>
      <x:c r="X90" s="19" t="n">
        <x:f>IF(AND(G90="GL.CASH",L90="operating"),P90,0)</x:f>
        <x:v>0</x:v>
      </x:c>
      <x:c r="Y90" s="19" t="n">
        <x:f>IF(AND(G90="GL.CASH",L90="investing"),Q90-P90,0)</x:f>
        <x:v>0</x:v>
      </x:c>
      <x:c r="Z90" s="19" t="n">
        <x:f>IF(AND(G90="GL.CASH",L90="financing"),P90,0)</x:f>
        <x:v>0</x:v>
      </x:c>
      <x:c r="AA90" s="19" t="n">
        <x:f>IF(AND(G90="GL.CASH",L90="financing"),Q90,0)</x:f>
        <x:v>0</x:v>
      </x:c>
    </x:row>
    <x:row r="91" ht="25" customHeight="1">
      <x:c r="A91" s="3" t="str">
        <x:v>ACT/DEP-IT.P02.01-M01/1</x:v>
      </x:c>
      <x:c r="B91" s="3" t="str">
        <x:v>DEP-IT.P02.01-M01</x:v>
      </x:c>
      <x:c r="C91" s="21" t="n">
        <x:v>1</x:v>
      </x:c>
      <x:c r="D91" s="39" t="n">
        <x:v>46418</x:v>
      </x:c>
      <x:c r="E91" s="39" t="n">
        <x:v>46388</x:v>
      </x:c>
      <x:c r="F91" s="39"/>
      <x:c r="G91" s="3" t="str">
        <x:v>GL.DEPR.IT</x:v>
      </x:c>
      <x:c r="H91" s="3" t="str">
        <x:v>ENG</x:v>
      </x:c>
      <x:c r="I91" s="3" t="str">
        <x:v>V.EQUIPMENT</x:v>
      </x:c>
      <x:c r="J91" s="3" t="str">
        <x:v>MAP.ACTUAL.DEPR.IT.ENG.V.EQUIPMENT.ENG</x:v>
      </x:c>
      <x:c r="K91" s="3" t="str">
        <x:v>CAP.DEPRECIATION</x:v>
      </x:c>
      <x:c r="L91" s="3" t="str">
        <x:v>noncash</x:v>
      </x:c>
      <x:c r="M91" s="3" t="str">
        <x:v>recurring</x:v>
      </x:c>
      <x:c r="N91" s="3" t="str">
        <x:v>committed</x:v>
      </x:c>
      <x:c r="O91" s="3" t="str">
        <x:v>fixed</x:v>
      </x:c>
      <x:c r="P91" s="30" t="n">
        <x:v>69.44</x:v>
      </x:c>
      <x:c r="Q91" s="30" t="n">
        <x:v>0</x:v>
      </x:c>
      <x:c r="R91" s="19" t="n">
        <x:f>P91-Q91</x:f>
        <x:v>69.44</x:v>
      </x:c>
      <x:c r="S91" s="22" t="n">
        <x:f>'D03_Accounts'!D100</x:f>
        <x:v>1</x:v>
      </x:c>
      <x:c r="T91" s="19" t="n">
        <x:f>R91*S91</x:f>
        <x:v>69.44</x:v>
      </x:c>
      <x:c r="U91" s="20" t="str">
        <x:f>'D03_Mappings'!E143</x:f>
        <x:v>depreciation</x:v>
      </x:c>
      <x:c r="V91" s="19" t="str">
        <x:f>IF(I91="",IF(U91="people","PAYROLL","UNMAPPED"),I91)</x:f>
        <x:v>V.EQUIPMENT</x:v>
      </x:c>
      <x:c r="W91" s="19" t="n">
        <x:f>IF(AND(G91="GL.CASH",L91="operating"),Q91,0)</x:f>
        <x:v>0</x:v>
      </x:c>
      <x:c r="X91" s="19" t="n">
        <x:f>IF(AND(G91="GL.CASH",L91="operating"),P91,0)</x:f>
        <x:v>0</x:v>
      </x:c>
      <x:c r="Y91" s="19" t="n">
        <x:f>IF(AND(G91="GL.CASH",L91="investing"),Q91-P91,0)</x:f>
        <x:v>0</x:v>
      </x:c>
      <x:c r="Z91" s="19" t="n">
        <x:f>IF(AND(G91="GL.CASH",L91="financing"),P91,0)</x:f>
        <x:v>0</x:v>
      </x:c>
      <x:c r="AA91" s="19" t="n">
        <x:f>IF(AND(G91="GL.CASH",L91="financing"),Q91,0)</x:f>
        <x:v>0</x:v>
      </x:c>
    </x:row>
    <x:row r="92" ht="25" customHeight="1">
      <x:c r="A92" s="3" t="str">
        <x:v>ACT/DEP-IT.P02.01-M01/2</x:v>
      </x:c>
      <x:c r="B92" s="3" t="str">
        <x:v>DEP-IT.P02.01-M01</x:v>
      </x:c>
      <x:c r="C92" s="21" t="n">
        <x:v>1</x:v>
      </x:c>
      <x:c r="D92" s="39" t="n">
        <x:v>46418</x:v>
      </x:c>
      <x:c r="E92" s="39" t="n">
        <x:v>46388</x:v>
      </x:c>
      <x:c r="F92" s="39"/>
      <x:c r="G92" s="3" t="str">
        <x:v>GL.ACCDEP.IT</x:v>
      </x:c>
      <x:c r="H92" s="3" t="str">
        <x:v>ENG</x:v>
      </x:c>
      <x:c r="I92" s="3" t="str">
        <x:v>V.EQUIPMENT</x:v>
      </x:c>
      <x:c r="J92" s="3" t="str">
        <x:v>MAP.ACTUAL.DEPR.IT.ENG.V.EQUIPMENT.ENG</x:v>
      </x:c>
      <x:c r="K92" s="3" t="str">
        <x:v>CAP.DEPRECIATION</x:v>
      </x:c>
      <x:c r="L92" s="3" t="str">
        <x:v>noncash</x:v>
      </x:c>
      <x:c r="M92" s="3" t="str">
        <x:v>not_applicable</x:v>
      </x:c>
      <x:c r="N92" s="3" t="str">
        <x:v>not_applicable</x:v>
      </x:c>
      <x:c r="O92" s="3" t="str">
        <x:v>not_applicable</x:v>
      </x:c>
      <x:c r="P92" s="30" t="n">
        <x:v>0</x:v>
      </x:c>
      <x:c r="Q92" s="30" t="n">
        <x:v>69.44</x:v>
      </x:c>
      <x:c r="R92" s="19" t="n">
        <x:f>P92-Q92</x:f>
        <x:v>-69.44</x:v>
      </x:c>
      <x:c r="S92" s="22" t="n">
        <x:f>'D03_Accounts'!D21</x:f>
        <x:v>0</x:v>
      </x:c>
      <x:c r="T92" s="19" t="n">
        <x:f>R92*S92</x:f>
        <x:v>0</x:v>
      </x:c>
      <x:c r="U92" s="20" t="str">
        <x:f>'D03_Mappings'!E144</x:f>
        <x:v>acc_dep</x:v>
      </x:c>
      <x:c r="V92" s="19" t="str">
        <x:f>IF(I92="",IF(U92="people","PAYROLL","UNMAPPED"),I92)</x:f>
        <x:v>V.EQUIPMENT</x:v>
      </x:c>
      <x:c r="W92" s="19" t="n">
        <x:f>IF(AND(G92="GL.CASH",L92="operating"),Q92,0)</x:f>
        <x:v>0</x:v>
      </x:c>
      <x:c r="X92" s="19" t="n">
        <x:f>IF(AND(G92="GL.CASH",L92="operating"),P92,0)</x:f>
        <x:v>0</x:v>
      </x:c>
      <x:c r="Y92" s="19" t="n">
        <x:f>IF(AND(G92="GL.CASH",L92="investing"),Q92-P92,0)</x:f>
        <x:v>0</x:v>
      </x:c>
      <x:c r="Z92" s="19" t="n">
        <x:f>IF(AND(G92="GL.CASH",L92="financing"),P92,0)</x:f>
        <x:v>0</x:v>
      </x:c>
      <x:c r="AA92" s="19" t="n">
        <x:f>IF(AND(G92="GL.CASH",L92="financing"),Q92,0)</x:f>
        <x:v>0</x:v>
      </x:c>
    </x:row>
    <x:row r="93" ht="25" customHeight="1">
      <x:c r="A93" s="3" t="str">
        <x:v>ACT/DEP-IT.P03.01-M01/1</x:v>
      </x:c>
      <x:c r="B93" s="3" t="str">
        <x:v>DEP-IT.P03.01-M01</x:v>
      </x:c>
      <x:c r="C93" s="21" t="n">
        <x:v>1</x:v>
      </x:c>
      <x:c r="D93" s="39" t="n">
        <x:v>46418</x:v>
      </x:c>
      <x:c r="E93" s="39" t="n">
        <x:v>46388</x:v>
      </x:c>
      <x:c r="F93" s="39"/>
      <x:c r="G93" s="3" t="str">
        <x:v>GL.DEPR.IT</x:v>
      </x:c>
      <x:c r="H93" s="3" t="str">
        <x:v>ENG</x:v>
      </x:c>
      <x:c r="I93" s="3" t="str">
        <x:v>V.EQUIPMENT</x:v>
      </x:c>
      <x:c r="J93" s="3" t="str">
        <x:v>MAP.ACTUAL.DEPR.IT.ENG.V.EQUIPMENT.ENG</x:v>
      </x:c>
      <x:c r="K93" s="3" t="str">
        <x:v>CAP.DEPRECIATION</x:v>
      </x:c>
      <x:c r="L93" s="3" t="str">
        <x:v>noncash</x:v>
      </x:c>
      <x:c r="M93" s="3" t="str">
        <x:v>recurring</x:v>
      </x:c>
      <x:c r="N93" s="3" t="str">
        <x:v>committed</x:v>
      </x:c>
      <x:c r="O93" s="3" t="str">
        <x:v>fixed</x:v>
      </x:c>
      <x:c r="P93" s="30" t="n">
        <x:v>69.44</x:v>
      </x:c>
      <x:c r="Q93" s="30" t="n">
        <x:v>0</x:v>
      </x:c>
      <x:c r="R93" s="19" t="n">
        <x:f>P93-Q93</x:f>
        <x:v>69.44</x:v>
      </x:c>
      <x:c r="S93" s="22" t="n">
        <x:f>'D03_Accounts'!D100</x:f>
        <x:v>1</x:v>
      </x:c>
      <x:c r="T93" s="19" t="n">
        <x:f>R93*S93</x:f>
        <x:v>69.44</x:v>
      </x:c>
      <x:c r="U93" s="20" t="str">
        <x:f>'D03_Mappings'!E143</x:f>
        <x:v>depreciation</x:v>
      </x:c>
      <x:c r="V93" s="19" t="str">
        <x:f>IF(I93="",IF(U93="people","PAYROLL","UNMAPPED"),I93)</x:f>
        <x:v>V.EQUIPMENT</x:v>
      </x:c>
      <x:c r="W93" s="19" t="n">
        <x:f>IF(AND(G93="GL.CASH",L93="operating"),Q93,0)</x:f>
        <x:v>0</x:v>
      </x:c>
      <x:c r="X93" s="19" t="n">
        <x:f>IF(AND(G93="GL.CASH",L93="operating"),P93,0)</x:f>
        <x:v>0</x:v>
      </x:c>
      <x:c r="Y93" s="19" t="n">
        <x:f>IF(AND(G93="GL.CASH",L93="investing"),Q93-P93,0)</x:f>
        <x:v>0</x:v>
      </x:c>
      <x:c r="Z93" s="19" t="n">
        <x:f>IF(AND(G93="GL.CASH",L93="financing"),P93,0)</x:f>
        <x:v>0</x:v>
      </x:c>
      <x:c r="AA93" s="19" t="n">
        <x:f>IF(AND(G93="GL.CASH",L93="financing"),Q93,0)</x:f>
        <x:v>0</x:v>
      </x:c>
    </x:row>
    <x:row r="94" ht="25" customHeight="1">
      <x:c r="A94" s="3" t="str">
        <x:v>ACT/DEP-IT.P03.01-M01/2</x:v>
      </x:c>
      <x:c r="B94" s="3" t="str">
        <x:v>DEP-IT.P03.01-M01</x:v>
      </x:c>
      <x:c r="C94" s="21" t="n">
        <x:v>1</x:v>
      </x:c>
      <x:c r="D94" s="39" t="n">
        <x:v>46418</x:v>
      </x:c>
      <x:c r="E94" s="39" t="n">
        <x:v>46388</x:v>
      </x:c>
      <x:c r="F94" s="39"/>
      <x:c r="G94" s="3" t="str">
        <x:v>GL.ACCDEP.IT</x:v>
      </x:c>
      <x:c r="H94" s="3" t="str">
        <x:v>ENG</x:v>
      </x:c>
      <x:c r="I94" s="3" t="str">
        <x:v>V.EQUIPMENT</x:v>
      </x:c>
      <x:c r="J94" s="3" t="str">
        <x:v>MAP.ACTUAL.DEPR.IT.ENG.V.EQUIPMENT.ENG</x:v>
      </x:c>
      <x:c r="K94" s="3" t="str">
        <x:v>CAP.DEPRECIATION</x:v>
      </x:c>
      <x:c r="L94" s="3" t="str">
        <x:v>noncash</x:v>
      </x:c>
      <x:c r="M94" s="3" t="str">
        <x:v>not_applicable</x:v>
      </x:c>
      <x:c r="N94" s="3" t="str">
        <x:v>not_applicable</x:v>
      </x:c>
      <x:c r="O94" s="3" t="str">
        <x:v>not_applicable</x:v>
      </x:c>
      <x:c r="P94" s="30" t="n">
        <x:v>0</x:v>
      </x:c>
      <x:c r="Q94" s="30" t="n">
        <x:v>69.44</x:v>
      </x:c>
      <x:c r="R94" s="19" t="n">
        <x:f>P94-Q94</x:f>
        <x:v>-69.44</x:v>
      </x:c>
      <x:c r="S94" s="22" t="n">
        <x:f>'D03_Accounts'!D21</x:f>
        <x:v>0</x:v>
      </x:c>
      <x:c r="T94" s="19" t="n">
        <x:f>R94*S94</x:f>
        <x:v>0</x:v>
      </x:c>
      <x:c r="U94" s="20" t="str">
        <x:f>'D03_Mappings'!E144</x:f>
        <x:v>acc_dep</x:v>
      </x:c>
      <x:c r="V94" s="19" t="str">
        <x:f>IF(I94="",IF(U94="people","PAYROLL","UNMAPPED"),I94)</x:f>
        <x:v>V.EQUIPMENT</x:v>
      </x:c>
      <x:c r="W94" s="19" t="n">
        <x:f>IF(AND(G94="GL.CASH",L94="operating"),Q94,0)</x:f>
        <x:v>0</x:v>
      </x:c>
      <x:c r="X94" s="19" t="n">
        <x:f>IF(AND(G94="GL.CASH",L94="operating"),P94,0)</x:f>
        <x:v>0</x:v>
      </x:c>
      <x:c r="Y94" s="19" t="n">
        <x:f>IF(AND(G94="GL.CASH",L94="investing"),Q94-P94,0)</x:f>
        <x:v>0</x:v>
      </x:c>
      <x:c r="Z94" s="19" t="n">
        <x:f>IF(AND(G94="GL.CASH",L94="financing"),P94,0)</x:f>
        <x:v>0</x:v>
      </x:c>
      <x:c r="AA94" s="19" t="n">
        <x:f>IF(AND(G94="GL.CASH",L94="financing"),Q94,0)</x:f>
        <x:v>0</x:v>
      </x:c>
    </x:row>
    <x:row r="95" ht="25" customHeight="1">
      <x:c r="A95" s="3" t="str">
        <x:v>ACT/NOTE-INTEREST-M01/1</x:v>
      </x:c>
      <x:c r="B95" s="3" t="str">
        <x:v>NOTE-INTEREST-M01</x:v>
      </x:c>
      <x:c r="C95" s="21" t="n">
        <x:v>1</x:v>
      </x:c>
      <x:c r="D95" s="39" t="n">
        <x:v>46418</x:v>
      </x:c>
      <x:c r="E95" s="39" t="n">
        <x:v>46388</x:v>
      </x:c>
      <x:c r="F95" s="39"/>
      <x:c r="G95" s="3" t="str">
        <x:v>GL.FIN.NOTE_INTEREST</x:v>
      </x:c>
      <x:c r="H95" s="3" t="str">
        <x:v>CORP</x:v>
      </x:c>
      <x:c r="I95" s="3" t="str">
        <x:v>NOTEHOLDER</x:v>
      </x:c>
      <x:c r="J95" s="3" t="str">
        <x:v>MAP.ACTUAL.NOTE.INTEREST.NOTEHOLDER.CORP</x:v>
      </x:c>
      <x:c r="K95" s="3" t="str">
        <x:v>FUND.NOTE_EXPENSE</x:v>
      </x:c>
      <x:c r="L95" s="3" t="str">
        <x:v>noncash</x:v>
      </x:c>
      <x:c r="M95" s="3" t="str">
        <x:v>recurring</x:v>
      </x:c>
      <x:c r="N95" s="3" t="str">
        <x:v>committed</x:v>
      </x:c>
      <x:c r="O95" s="3" t="str">
        <x:v>fixed</x:v>
      </x:c>
      <x:c r="P95" s="30" t="n">
        <x:v>4166.67</x:v>
      </x:c>
      <x:c r="Q95" s="30" t="n">
        <x:v>0</x:v>
      </x:c>
      <x:c r="R95" s="19" t="n">
        <x:f>P95-Q95</x:f>
        <x:v>4166.67</x:v>
      </x:c>
      <x:c r="S95" s="22" t="n">
        <x:f>'D03_Accounts'!D44</x:f>
        <x:v>1</x:v>
      </x:c>
      <x:c r="T95" s="19" t="n">
        <x:f>R95*S95</x:f>
        <x:v>4166.67</x:v>
      </x:c>
      <x:c r="U95" s="20" t="str">
        <x:f>'D03_Mappings'!E156</x:f>
        <x:v>note_interest</x:v>
      </x:c>
      <x:c r="V95" s="19" t="str">
        <x:f>IF(I95="",IF(U95="people","PAYROLL","UNMAPPED"),I95)</x:f>
        <x:v>NOTEHOLDER</x:v>
      </x:c>
      <x:c r="W95" s="19" t="n">
        <x:f>IF(AND(G95="GL.CASH",L95="operating"),Q95,0)</x:f>
        <x:v>0</x:v>
      </x:c>
      <x:c r="X95" s="19" t="n">
        <x:f>IF(AND(G95="GL.CASH",L95="operating"),P95,0)</x:f>
        <x:v>0</x:v>
      </x:c>
      <x:c r="Y95" s="19" t="n">
        <x:f>IF(AND(G95="GL.CASH",L95="investing"),Q95-P95,0)</x:f>
        <x:v>0</x:v>
      </x:c>
      <x:c r="Z95" s="19" t="n">
        <x:f>IF(AND(G95="GL.CASH",L95="financing"),P95,0)</x:f>
        <x:v>0</x:v>
      </x:c>
      <x:c r="AA95" s="19" t="n">
        <x:f>IF(AND(G95="GL.CASH",L95="financing"),Q95,0)</x:f>
        <x:v>0</x:v>
      </x:c>
    </x:row>
    <x:row r="96" ht="25" customHeight="1">
      <x:c r="A96" s="3" t="str">
        <x:v>ACT/NOTE-INTEREST-M01/2</x:v>
      </x:c>
      <x:c r="B96" s="3" t="str">
        <x:v>NOTE-INTEREST-M01</x:v>
      </x:c>
      <x:c r="C96" s="21" t="n">
        <x:v>1</x:v>
      </x:c>
      <x:c r="D96" s="39" t="n">
        <x:v>46418</x:v>
      </x:c>
      <x:c r="E96" s="39" t="n">
        <x:v>46388</x:v>
      </x:c>
      <x:c r="F96" s="39"/>
      <x:c r="G96" s="3" t="str">
        <x:v>GL.NOTE.INTEREST</x:v>
      </x:c>
      <x:c r="H96" s="3" t="str">
        <x:v>CORP</x:v>
      </x:c>
      <x:c r="I96" s="3" t="str">
        <x:v>NOTEHOLDER</x:v>
      </x:c>
      <x:c r="J96" s="3" t="str">
        <x:v>MAP.ACTUAL.NOTE.INTEREST.NOTEHOLDER.CORP</x:v>
      </x:c>
      <x:c r="K96" s="3" t="str">
        <x:v>FUND.NOTE_EXPENSE</x:v>
      </x:c>
      <x:c r="L96" s="3" t="str">
        <x:v>noncash</x:v>
      </x:c>
      <x:c r="M96" s="3" t="str">
        <x:v>not_applicable</x:v>
      </x:c>
      <x:c r="N96" s="3" t="str">
        <x:v>not_applicable</x:v>
      </x:c>
      <x:c r="O96" s="3" t="str">
        <x:v>not_applicable</x:v>
      </x:c>
      <x:c r="P96" s="30" t="n">
        <x:v>0</x:v>
      </x:c>
      <x:c r="Q96" s="30" t="n">
        <x:v>4166.67</x:v>
      </x:c>
      <x:c r="R96" s="19" t="n">
        <x:f>P96-Q96</x:f>
        <x:v>-4166.67</x:v>
      </x:c>
      <x:c r="S96" s="22" t="n">
        <x:f>'D03_Accounts'!D35</x:f>
        <x:v>0</x:v>
      </x:c>
      <x:c r="T96" s="19" t="n">
        <x:f>R96*S96</x:f>
        <x:v>0</x:v>
      </x:c>
      <x:c r="U96" s="20" t="str">
        <x:f>'D03_Mappings'!E157</x:f>
        <x:v>debt</x:v>
      </x:c>
      <x:c r="V96" s="19" t="str">
        <x:f>IF(I96="",IF(U96="people","PAYROLL","UNMAPPED"),I96)</x:f>
        <x:v>NOTEHOLDER</x:v>
      </x:c>
      <x:c r="W96" s="19" t="n">
        <x:f>IF(AND(G96="GL.CASH",L96="operating"),Q96,0)</x:f>
        <x:v>0</x:v>
      </x:c>
      <x:c r="X96" s="19" t="n">
        <x:f>IF(AND(G96="GL.CASH",L96="operating"),P96,0)</x:f>
        <x:v>0</x:v>
      </x:c>
      <x:c r="Y96" s="19" t="n">
        <x:f>IF(AND(G96="GL.CASH",L96="investing"),Q96-P96,0)</x:f>
        <x:v>0</x:v>
      </x:c>
      <x:c r="Z96" s="19" t="n">
        <x:f>IF(AND(G96="GL.CASH",L96="financing"),P96,0)</x:f>
        <x:v>0</x:v>
      </x:c>
      <x:c r="AA96" s="19" t="n">
        <x:f>IF(AND(G96="GL.CASH",L96="financing"),Q96,0)</x:f>
        <x:v>0</x:v>
      </x:c>
    </x:row>
    <x:row r="97" ht="25" customHeight="1">
      <x:c r="A97" s="3" t="str">
        <x:v>ACT/VAT-OFFSET-M01-ENG/1</x:v>
      </x:c>
      <x:c r="B97" s="3" t="str">
        <x:v>VAT-OFFSET-M01-ENG</x:v>
      </x:c>
      <x:c r="C97" s="21" t="n">
        <x:v>1</x:v>
      </x:c>
      <x:c r="D97" s="39" t="n">
        <x:v>46418</x:v>
      </x:c>
      <x:c r="E97" s="39" t="n">
        <x:v>46418</x:v>
      </x:c>
      <x:c r="F97" s="39"/>
      <x:c r="G97" s="3" t="str">
        <x:v>GL.VAT.DOM_LIAB</x:v>
      </x:c>
      <x:c r="H97" s="3" t="str">
        <x:v>ENG</x:v>
      </x:c>
      <x:c r="I97" s="3" t="str">
        <x:v>TAX_AUTHORITY</x:v>
      </x:c>
      <x:c r="J97" s="3" t="str">
        <x:v>MAP.ACTUAL.VAT.SETTLE.DOM.OFFSET.TAX_AUTHORITY.ENG</x:v>
      </x:c>
      <x:c r="K97" s="3" t="str">
        <x:v>VAT.DOM_PAID</x:v>
      </x:c>
      <x:c r="L97" s="3" t="str">
        <x:v>noncash</x:v>
      </x:c>
      <x:c r="M97" s="3" t="str">
        <x:v>not_applicable</x:v>
      </x:c>
      <x:c r="N97" s="3" t="str">
        <x:v>not_applicable</x:v>
      </x:c>
      <x:c r="O97" s="3" t="str">
        <x:v>not_applicable</x:v>
      </x:c>
      <x:c r="P97" s="30" t="n">
        <x:v>171</x:v>
      </x:c>
      <x:c r="Q97" s="30" t="n">
        <x:v>0</x:v>
      </x:c>
      <x:c r="R97" s="19" t="n">
        <x:f>P97-Q97</x:f>
        <x:v>171</x:v>
      </x:c>
      <x:c r="S97" s="22" t="n">
        <x:f>'D03_Accounts'!D29</x:f>
        <x:v>0</x:v>
      </x:c>
      <x:c r="T97" s="19" t="n">
        <x:f>R97*S97</x:f>
        <x:v>0</x:v>
      </x:c>
      <x:c r="U97" s="20" t="str">
        <x:f>'D03_Mappings'!E252</x:f>
        <x:v>tax_liabilities</x:v>
      </x:c>
      <x:c r="V97" s="19" t="str">
        <x:f>IF(I97="",IF(U97="people","PAYROLL","UNMAPPED"),I97)</x:f>
        <x:v>TAX_AUTHORITY</x:v>
      </x:c>
      <x:c r="W97" s="19" t="n">
        <x:f>IF(AND(G97="GL.CASH",L97="operating"),Q97,0)</x:f>
        <x:v>0</x:v>
      </x:c>
      <x:c r="X97" s="19" t="n">
        <x:f>IF(AND(G97="GL.CASH",L97="operating"),P97,0)</x:f>
        <x:v>0</x:v>
      </x:c>
      <x:c r="Y97" s="19" t="n">
        <x:f>IF(AND(G97="GL.CASH",L97="investing"),Q97-P97,0)</x:f>
        <x:v>0</x:v>
      </x:c>
      <x:c r="Z97" s="19" t="n">
        <x:f>IF(AND(G97="GL.CASH",L97="financing"),P97,0)</x:f>
        <x:v>0</x:v>
      </x:c>
      <x:c r="AA97" s="19" t="n">
        <x:f>IF(AND(G97="GL.CASH",L97="financing"),Q97,0)</x:f>
        <x:v>0</x:v>
      </x:c>
    </x:row>
    <x:row r="98" ht="25" customHeight="1">
      <x:c r="A98" s="3" t="str">
        <x:v>ACT/VAT-OFFSET-M01-ENG/2</x:v>
      </x:c>
      <x:c r="B98" s="3" t="str">
        <x:v>VAT-OFFSET-M01-ENG</x:v>
      </x:c>
      <x:c r="C98" s="21" t="n">
        <x:v>1</x:v>
      </x:c>
      <x:c r="D98" s="39" t="n">
        <x:v>46418</x:v>
      </x:c>
      <x:c r="E98" s="39" t="n">
        <x:v>46418</x:v>
      </x:c>
      <x:c r="F98" s="39"/>
      <x:c r="G98" s="3" t="str">
        <x:v>GL.VAT.DOM_ASSET</x:v>
      </x:c>
      <x:c r="H98" s="3" t="str">
        <x:v>ENG</x:v>
      </x:c>
      <x:c r="I98" s="3" t="str">
        <x:v>TAX_AUTHORITY</x:v>
      </x:c>
      <x:c r="J98" s="3" t="str">
        <x:v>MAP.ACTUAL.VAT.SETTLE.DOM.OFFSET.TAX_AUTHORITY.ENG</x:v>
      </x:c>
      <x:c r="K98" s="3" t="str">
        <x:v>VAT.DOM_PAID</x:v>
      </x:c>
      <x:c r="L98" s="3" t="str">
        <x:v>noncash</x:v>
      </x:c>
      <x:c r="M98" s="3" t="str">
        <x:v>not_applicable</x:v>
      </x:c>
      <x:c r="N98" s="3" t="str">
        <x:v>not_applicable</x:v>
      </x:c>
      <x:c r="O98" s="3" t="str">
        <x:v>not_applicable</x:v>
      </x:c>
      <x:c r="P98" s="30" t="n">
        <x:v>0</x:v>
      </x:c>
      <x:c r="Q98" s="30" t="n">
        <x:v>171</x:v>
      </x:c>
      <x:c r="R98" s="19" t="n">
        <x:f>P98-Q98</x:f>
        <x:v>-171</x:v>
      </x:c>
      <x:c r="S98" s="22" t="n">
        <x:f>'D03_Accounts'!D15</x:f>
        <x:v>0</x:v>
      </x:c>
      <x:c r="T98" s="19" t="n">
        <x:f>R98*S98</x:f>
        <x:v>0</x:v>
      </x:c>
      <x:c r="U98" s="20" t="str">
        <x:f>'D03_Mappings'!E253</x:f>
        <x:v>tax_assets</x:v>
      </x:c>
      <x:c r="V98" s="19" t="str">
        <x:f>IF(I98="",IF(U98="people","PAYROLL","UNMAPPED"),I98)</x:f>
        <x:v>TAX_AUTHORITY</x:v>
      </x:c>
      <x:c r="W98" s="19" t="n">
        <x:f>IF(AND(G98="GL.CASH",L98="operating"),Q98,0)</x:f>
        <x:v>0</x:v>
      </x:c>
      <x:c r="X98" s="19" t="n">
        <x:f>IF(AND(G98="GL.CASH",L98="operating"),P98,0)</x:f>
        <x:v>0</x:v>
      </x:c>
      <x:c r="Y98" s="19" t="n">
        <x:f>IF(AND(G98="GL.CASH",L98="investing"),Q98-P98,0)</x:f>
        <x:v>0</x:v>
      </x:c>
      <x:c r="Z98" s="19" t="n">
        <x:f>IF(AND(G98="GL.CASH",L98="financing"),P98,0)</x:f>
        <x:v>0</x:v>
      </x:c>
      <x:c r="AA98" s="19" t="n">
        <x:f>IF(AND(G98="GL.CASH",L98="financing"),Q98,0)</x:f>
        <x:v>0</x:v>
      </x:c>
    </x:row>
    <x:row r="99" ht="25" customHeight="1">
      <x:c r="A99" s="3" t="str">
        <x:v>ACT/VAT-OFFSET-M01-MGMT/1</x:v>
      </x:c>
      <x:c r="B99" s="3" t="str">
        <x:v>VAT-OFFSET-M01-MGMT</x:v>
      </x:c>
      <x:c r="C99" s="21" t="n">
        <x:v>1</x:v>
      </x:c>
      <x:c r="D99" s="39" t="n">
        <x:v>46418</x:v>
      </x:c>
      <x:c r="E99" s="39" t="n">
        <x:v>46418</x:v>
      </x:c>
      <x:c r="F99" s="39"/>
      <x:c r="G99" s="3" t="str">
        <x:v>GL.VAT.DOM_LIAB</x:v>
      </x:c>
      <x:c r="H99" s="3" t="str">
        <x:v>MGMT</x:v>
      </x:c>
      <x:c r="I99" s="3" t="str">
        <x:v>TAX_AUTHORITY</x:v>
      </x:c>
      <x:c r="J99" s="3" t="str">
        <x:v>MAP.ACTUAL.VAT.SETTLE.DOM.OFFSET.TAX_AUTHORITY.MGMT</x:v>
      </x:c>
      <x:c r="K99" s="3" t="str">
        <x:v>VAT.DOM_PAID</x:v>
      </x:c>
      <x:c r="L99" s="3" t="str">
        <x:v>noncash</x:v>
      </x:c>
      <x:c r="M99" s="3" t="str">
        <x:v>not_applicable</x:v>
      </x:c>
      <x:c r="N99" s="3" t="str">
        <x:v>not_applicable</x:v>
      </x:c>
      <x:c r="O99" s="3" t="str">
        <x:v>not_applicable</x:v>
      </x:c>
      <x:c r="P99" s="30" t="n">
        <x:v>85.5</x:v>
      </x:c>
      <x:c r="Q99" s="30" t="n">
        <x:v>0</x:v>
      </x:c>
      <x:c r="R99" s="19" t="n">
        <x:f>P99-Q99</x:f>
        <x:v>85.5</x:v>
      </x:c>
      <x:c r="S99" s="22" t="n">
        <x:f>'D03_Accounts'!D29</x:f>
        <x:v>0</x:v>
      </x:c>
      <x:c r="T99" s="19" t="n">
        <x:f>R99*S99</x:f>
        <x:v>0</x:v>
      </x:c>
      <x:c r="U99" s="20" t="str">
        <x:f>'D03_Mappings'!E256</x:f>
        <x:v>tax_liabilities</x:v>
      </x:c>
      <x:c r="V99" s="19" t="str">
        <x:f>IF(I99="",IF(U99="people","PAYROLL","UNMAPPED"),I99)</x:f>
        <x:v>TAX_AUTHORITY</x:v>
      </x:c>
      <x:c r="W99" s="19" t="n">
        <x:f>IF(AND(G99="GL.CASH",L99="operating"),Q99,0)</x:f>
        <x:v>0</x:v>
      </x:c>
      <x:c r="X99" s="19" t="n">
        <x:f>IF(AND(G99="GL.CASH",L99="operating"),P99,0)</x:f>
        <x:v>0</x:v>
      </x:c>
      <x:c r="Y99" s="19" t="n">
        <x:f>IF(AND(G99="GL.CASH",L99="investing"),Q99-P99,0)</x:f>
        <x:v>0</x:v>
      </x:c>
      <x:c r="Z99" s="19" t="n">
        <x:f>IF(AND(G99="GL.CASH",L99="financing"),P99,0)</x:f>
        <x:v>0</x:v>
      </x:c>
      <x:c r="AA99" s="19" t="n">
        <x:f>IF(AND(G99="GL.CASH",L99="financing"),Q99,0)</x:f>
        <x:v>0</x:v>
      </x:c>
    </x:row>
    <x:row r="100" ht="25" customHeight="1">
      <x:c r="A100" s="3" t="str">
        <x:v>ACT/VAT-OFFSET-M01-MGMT/2</x:v>
      </x:c>
      <x:c r="B100" s="3" t="str">
        <x:v>VAT-OFFSET-M01-MGMT</x:v>
      </x:c>
      <x:c r="C100" s="21" t="n">
        <x:v>1</x:v>
      </x:c>
      <x:c r="D100" s="39" t="n">
        <x:v>46418</x:v>
      </x:c>
      <x:c r="E100" s="39" t="n">
        <x:v>46418</x:v>
      </x:c>
      <x:c r="F100" s="39"/>
      <x:c r="G100" s="3" t="str">
        <x:v>GL.VAT.DOM_ASSET</x:v>
      </x:c>
      <x:c r="H100" s="3" t="str">
        <x:v>MGMT</x:v>
      </x:c>
      <x:c r="I100" s="3" t="str">
        <x:v>TAX_AUTHORITY</x:v>
      </x:c>
      <x:c r="J100" s="3" t="str">
        <x:v>MAP.ACTUAL.VAT.SETTLE.DOM.OFFSET.TAX_AUTHORITY.MGMT</x:v>
      </x:c>
      <x:c r="K100" s="3" t="str">
        <x:v>VAT.DOM_PAID</x:v>
      </x:c>
      <x:c r="L100" s="3" t="str">
        <x:v>noncash</x:v>
      </x:c>
      <x:c r="M100" s="3" t="str">
        <x:v>not_applicable</x:v>
      </x:c>
      <x:c r="N100" s="3" t="str">
        <x:v>not_applicable</x:v>
      </x:c>
      <x:c r="O100" s="3" t="str">
        <x:v>not_applicable</x:v>
      </x:c>
      <x:c r="P100" s="30" t="n">
        <x:v>0</x:v>
      </x:c>
      <x:c r="Q100" s="30" t="n">
        <x:v>85.5</x:v>
      </x:c>
      <x:c r="R100" s="19" t="n">
        <x:f>P100-Q100</x:f>
        <x:v>-85.5</x:v>
      </x:c>
      <x:c r="S100" s="22" t="n">
        <x:f>'D03_Accounts'!D15</x:f>
        <x:v>0</x:v>
      </x:c>
      <x:c r="T100" s="19" t="n">
        <x:f>R100*S100</x:f>
        <x:v>0</x:v>
      </x:c>
      <x:c r="U100" s="20" t="str">
        <x:f>'D03_Mappings'!E257</x:f>
        <x:v>tax_assets</x:v>
      </x:c>
      <x:c r="V100" s="19" t="str">
        <x:f>IF(I100="",IF(U100="people","PAYROLL","UNMAPPED"),I100)</x:f>
        <x:v>TAX_AUTHORITY</x:v>
      </x:c>
      <x:c r="W100" s="19" t="n">
        <x:f>IF(AND(G100="GL.CASH",L100="operating"),Q100,0)</x:f>
        <x:v>0</x:v>
      </x:c>
      <x:c r="X100" s="19" t="n">
        <x:f>IF(AND(G100="GL.CASH",L100="operating"),P100,0)</x:f>
        <x:v>0</x:v>
      </x:c>
      <x:c r="Y100" s="19" t="n">
        <x:f>IF(AND(G100="GL.CASH",L100="investing"),Q100-P100,0)</x:f>
        <x:v>0</x:v>
      </x:c>
      <x:c r="Z100" s="19" t="n">
        <x:f>IF(AND(G100="GL.CASH",L100="financing"),P100,0)</x:f>
        <x:v>0</x:v>
      </x:c>
      <x:c r="AA100" s="19" t="n">
        <x:f>IF(AND(G100="GL.CASH",L100="financing"),Q100,0)</x:f>
        <x:v>0</x:v>
      </x:c>
    </x:row>
    <x:row r="101" ht="25" customHeight="1">
      <x:c r="A101" s="3" t="str">
        <x:v>ACT/VAT-REFUND-M02/1</x:v>
      </x:c>
      <x:c r="B101" s="3" t="str">
        <x:v>VAT-REFUND-M02</x:v>
      </x:c>
      <x:c r="C101" s="21" t="n">
        <x:v>2</x:v>
      </x:c>
      <x:c r="D101" s="39" t="n">
        <x:v>46428</x:v>
      </x:c>
      <x:c r="E101" s="39" t="n">
        <x:v>46388</x:v>
      </x:c>
      <x:c r="F101" s="39" t="n">
        <x:v>46428</x:v>
      </x:c>
      <x:c r="G101" s="3" t="str">
        <x:v>GL.CASH</x:v>
      </x:c>
      <x:c r="H101" s="3" t="str">
        <x:v>COMP</x:v>
      </x:c>
      <x:c r="I101" s="3" t="str">
        <x:v>TAX_AUTHORITY</x:v>
      </x:c>
      <x:c r="J101" s="3" t="str">
        <x:v>MAP.ACTUAL.VAT.SETTLE.DOM.REFUND.TAX_AUTHORITY.COMP</x:v>
      </x:c>
      <x:c r="K101" s="3" t="str">
        <x:v>VAT.DOM_PAID</x:v>
      </x:c>
      <x:c r="L101" s="3" t="str">
        <x:v>operating</x:v>
      </x:c>
      <x:c r="M101" s="3" t="str">
        <x:v>not_applicable</x:v>
      </x:c>
      <x:c r="N101" s="3" t="str">
        <x:v>not_applicable</x:v>
      </x:c>
      <x:c r="O101" s="3" t="str">
        <x:v>not_applicable</x:v>
      </x:c>
      <x:c r="P101" s="30" t="n">
        <x:v>1900</x:v>
      </x:c>
      <x:c r="Q101" s="30" t="n">
        <x:v>0</x:v>
      </x:c>
      <x:c r="R101" s="19" t="n">
        <x:f>P101-Q101</x:f>
        <x:v>1900</x:v>
      </x:c>
      <x:c r="S101" s="22" t="n">
        <x:f>'D03_Accounts'!D11</x:f>
        <x:v>0</x:v>
      </x:c>
      <x:c r="T101" s="19" t="n">
        <x:f>R101*S101</x:f>
        <x:v>0</x:v>
      </x:c>
      <x:c r="U101" s="20" t="str">
        <x:f>'D03_Mappings'!E262</x:f>
        <x:v>cash</x:v>
      </x:c>
      <x:c r="V101" s="19" t="str">
        <x:f>IF(I101="",IF(U101="people","PAYROLL","UNMAPPED"),I101)</x:f>
        <x:v>TAX_AUTHORITY</x:v>
      </x:c>
      <x:c r="W101" s="19" t="n">
        <x:f>IF(AND(G101="GL.CASH",L101="operating"),Q101,0)</x:f>
        <x:v>0</x:v>
      </x:c>
      <x:c r="X101" s="19" t="n">
        <x:f>IF(AND(G101="GL.CASH",L101="operating"),P101,0)</x:f>
        <x:v>1900</x:v>
      </x:c>
      <x:c r="Y101" s="19" t="n">
        <x:f>IF(AND(G101="GL.CASH",L101="investing"),Q101-P101,0)</x:f>
        <x:v>0</x:v>
      </x:c>
      <x:c r="Z101" s="19" t="n">
        <x:f>IF(AND(G101="GL.CASH",L101="financing"),P101,0)</x:f>
        <x:v>0</x:v>
      </x:c>
      <x:c r="AA101" s="19" t="n">
        <x:f>IF(AND(G101="GL.CASH",L101="financing"),Q101,0)</x:f>
        <x:v>0</x:v>
      </x:c>
    </x:row>
    <x:row r="102" ht="25" customHeight="1">
      <x:c r="A102" s="3" t="str">
        <x:v>ACT/VAT-REFUND-M02/2</x:v>
      </x:c>
      <x:c r="B102" s="3" t="str">
        <x:v>VAT-REFUND-M02</x:v>
      </x:c>
      <x:c r="C102" s="21" t="n">
        <x:v>2</x:v>
      </x:c>
      <x:c r="D102" s="39" t="n">
        <x:v>46428</x:v>
      </x:c>
      <x:c r="E102" s="39" t="n">
        <x:v>46388</x:v>
      </x:c>
      <x:c r="F102" s="39" t="n">
        <x:v>46428</x:v>
      </x:c>
      <x:c r="G102" s="3" t="str">
        <x:v>GL.VAT.DOM_ASSET</x:v>
      </x:c>
      <x:c r="H102" s="3" t="str">
        <x:v>COMP</x:v>
      </x:c>
      <x:c r="I102" s="3" t="str">
        <x:v>TAX_AUTHORITY</x:v>
      </x:c>
      <x:c r="J102" s="3" t="str">
        <x:v>MAP.ACTUAL.VAT.SETTLE.DOM.REFUND.TAX_AUTHORITY.COMP</x:v>
      </x:c>
      <x:c r="K102" s="3" t="str">
        <x:v>VAT.DOM_PAID</x:v>
      </x:c>
      <x:c r="L102" s="3" t="str">
        <x:v>operating</x:v>
      </x:c>
      <x:c r="M102" s="3" t="str">
        <x:v>not_applicable</x:v>
      </x:c>
      <x:c r="N102" s="3" t="str">
        <x:v>not_applicable</x:v>
      </x:c>
      <x:c r="O102" s="3" t="str">
        <x:v>not_applicable</x:v>
      </x:c>
      <x:c r="P102" s="30" t="n">
        <x:v>0</x:v>
      </x:c>
      <x:c r="Q102" s="30" t="n">
        <x:v>1900</x:v>
      </x:c>
      <x:c r="R102" s="19" t="n">
        <x:f>P102-Q102</x:f>
        <x:v>-1900</x:v>
      </x:c>
      <x:c r="S102" s="22" t="n">
        <x:f>'D03_Accounts'!D15</x:f>
        <x:v>0</x:v>
      </x:c>
      <x:c r="T102" s="19" t="n">
        <x:f>R102*S102</x:f>
        <x:v>0</x:v>
      </x:c>
      <x:c r="U102" s="20" t="str">
        <x:f>'D03_Mappings'!E263</x:f>
        <x:v>tax_assets</x:v>
      </x:c>
      <x:c r="V102" s="19" t="str">
        <x:f>IF(I102="",IF(U102="people","PAYROLL","UNMAPPED"),I102)</x:f>
        <x:v>TAX_AUTHORITY</x:v>
      </x:c>
      <x:c r="W102" s="19" t="n">
        <x:f>IF(AND(G102="GL.CASH",L102="operating"),Q102,0)</x:f>
        <x:v>0</x:v>
      </x:c>
      <x:c r="X102" s="19" t="n">
        <x:f>IF(AND(G102="GL.CASH",L102="operating"),P102,0)</x:f>
        <x:v>0</x:v>
      </x:c>
      <x:c r="Y102" s="19" t="n">
        <x:f>IF(AND(G102="GL.CASH",L102="investing"),Q102-P102,0)</x:f>
        <x:v>0</x:v>
      </x:c>
      <x:c r="Z102" s="19" t="n">
        <x:f>IF(AND(G102="GL.CASH",L102="financing"),P102,0)</x:f>
        <x:v>0</x:v>
      </x:c>
      <x:c r="AA102" s="19" t="n">
        <x:f>IF(AND(G102="GL.CASH",L102="financing"),Q102,0)</x:f>
        <x:v>0</x:v>
      </x:c>
    </x:row>
    <x:row r="103" ht="25" customHeight="1">
      <x:c r="A103" s="3" t="str">
        <x:v>ACT/VAT-REFUND-M02/3</x:v>
      </x:c>
      <x:c r="B103" s="3" t="str">
        <x:v>VAT-REFUND-M02</x:v>
      </x:c>
      <x:c r="C103" s="21" t="n">
        <x:v>2</x:v>
      </x:c>
      <x:c r="D103" s="39" t="n">
        <x:v>46428</x:v>
      </x:c>
      <x:c r="E103" s="39" t="n">
        <x:v>46388</x:v>
      </x:c>
      <x:c r="F103" s="39" t="n">
        <x:v>46428</x:v>
      </x:c>
      <x:c r="G103" s="3" t="str">
        <x:v>GL.CASH</x:v>
      </x:c>
      <x:c r="H103" s="3" t="str">
        <x:v>CORP</x:v>
      </x:c>
      <x:c r="I103" s="3" t="str">
        <x:v>TAX_AUTHORITY</x:v>
      </x:c>
      <x:c r="J103" s="3" t="str">
        <x:v>MAP.ACTUAL.VAT.SETTLE.DOM.REFUND.TAX_AUTHORITY.CORP</x:v>
      </x:c>
      <x:c r="K103" s="3" t="str">
        <x:v>VAT.DOM_PAID</x:v>
      </x:c>
      <x:c r="L103" s="3" t="str">
        <x:v>operating</x:v>
      </x:c>
      <x:c r="M103" s="3" t="str">
        <x:v>not_applicable</x:v>
      </x:c>
      <x:c r="N103" s="3" t="str">
        <x:v>not_applicable</x:v>
      </x:c>
      <x:c r="O103" s="3" t="str">
        <x:v>not_applicable</x:v>
      </x:c>
      <x:c r="P103" s="30" t="n">
        <x:v>975.6</x:v>
      </x:c>
      <x:c r="Q103" s="30" t="n">
        <x:v>0</x:v>
      </x:c>
      <x:c r="R103" s="19" t="n">
        <x:f>P103-Q103</x:f>
        <x:v>975.6</x:v>
      </x:c>
      <x:c r="S103" s="22" t="n">
        <x:f>'D03_Accounts'!D11</x:f>
        <x:v>0</x:v>
      </x:c>
      <x:c r="T103" s="19" t="n">
        <x:f>R103*S103</x:f>
        <x:v>0</x:v>
      </x:c>
      <x:c r="U103" s="20" t="str">
        <x:f>'D03_Mappings'!E264</x:f>
        <x:v>cash</x:v>
      </x:c>
      <x:c r="V103" s="19" t="str">
        <x:f>IF(I103="",IF(U103="people","PAYROLL","UNMAPPED"),I103)</x:f>
        <x:v>TAX_AUTHORITY</x:v>
      </x:c>
      <x:c r="W103" s="19" t="n">
        <x:f>IF(AND(G103="GL.CASH",L103="operating"),Q103,0)</x:f>
        <x:v>0</x:v>
      </x:c>
      <x:c r="X103" s="19" t="n">
        <x:f>IF(AND(G103="GL.CASH",L103="operating"),P103,0)</x:f>
        <x:v>975.6</x:v>
      </x:c>
      <x:c r="Y103" s="19" t="n">
        <x:f>IF(AND(G103="GL.CASH",L103="investing"),Q103-P103,0)</x:f>
        <x:v>0</x:v>
      </x:c>
      <x:c r="Z103" s="19" t="n">
        <x:f>IF(AND(G103="GL.CASH",L103="financing"),P103,0)</x:f>
        <x:v>0</x:v>
      </x:c>
      <x:c r="AA103" s="19" t="n">
        <x:f>IF(AND(G103="GL.CASH",L103="financing"),Q103,0)</x:f>
        <x:v>0</x:v>
      </x:c>
    </x:row>
    <x:row r="104" ht="25" customHeight="1">
      <x:c r="A104" s="3" t="str">
        <x:v>ACT/VAT-REFUND-M02/4</x:v>
      </x:c>
      <x:c r="B104" s="3" t="str">
        <x:v>VAT-REFUND-M02</x:v>
      </x:c>
      <x:c r="C104" s="21" t="n">
        <x:v>2</x:v>
      </x:c>
      <x:c r="D104" s="39" t="n">
        <x:v>46428</x:v>
      </x:c>
      <x:c r="E104" s="39" t="n">
        <x:v>46388</x:v>
      </x:c>
      <x:c r="F104" s="39" t="n">
        <x:v>46428</x:v>
      </x:c>
      <x:c r="G104" s="3" t="str">
        <x:v>GL.VAT.DOM_ASSET</x:v>
      </x:c>
      <x:c r="H104" s="3" t="str">
        <x:v>CORP</x:v>
      </x:c>
      <x:c r="I104" s="3" t="str">
        <x:v>TAX_AUTHORITY</x:v>
      </x:c>
      <x:c r="J104" s="3" t="str">
        <x:v>MAP.ACTUAL.VAT.SETTLE.DOM.REFUND.TAX_AUTHORITY.CORP</x:v>
      </x:c>
      <x:c r="K104" s="3" t="str">
        <x:v>VAT.DOM_PAID</x:v>
      </x:c>
      <x:c r="L104" s="3" t="str">
        <x:v>operating</x:v>
      </x:c>
      <x:c r="M104" s="3" t="str">
        <x:v>not_applicable</x:v>
      </x:c>
      <x:c r="N104" s="3" t="str">
        <x:v>not_applicable</x:v>
      </x:c>
      <x:c r="O104" s="3" t="str">
        <x:v>not_applicable</x:v>
      </x:c>
      <x:c r="P104" s="30" t="n">
        <x:v>0</x:v>
      </x:c>
      <x:c r="Q104" s="30" t="n">
        <x:v>975.6</x:v>
      </x:c>
      <x:c r="R104" s="19" t="n">
        <x:f>P104-Q104</x:f>
        <x:v>-975.6</x:v>
      </x:c>
      <x:c r="S104" s="22" t="n">
        <x:f>'D03_Accounts'!D15</x:f>
        <x:v>0</x:v>
      </x:c>
      <x:c r="T104" s="19" t="n">
        <x:f>R104*S104</x:f>
        <x:v>0</x:v>
      </x:c>
      <x:c r="U104" s="20" t="str">
        <x:f>'D03_Mappings'!E265</x:f>
        <x:v>tax_assets</x:v>
      </x:c>
      <x:c r="V104" s="19" t="str">
        <x:f>IF(I104="",IF(U104="people","PAYROLL","UNMAPPED"),I104)</x:f>
        <x:v>TAX_AUTHORITY</x:v>
      </x:c>
      <x:c r="W104" s="19" t="n">
        <x:f>IF(AND(G104="GL.CASH",L104="operating"),Q104,0)</x:f>
        <x:v>0</x:v>
      </x:c>
      <x:c r="X104" s="19" t="n">
        <x:f>IF(AND(G104="GL.CASH",L104="operating"),P104,0)</x:f>
        <x:v>0</x:v>
      </x:c>
      <x:c r="Y104" s="19" t="n">
        <x:f>IF(AND(G104="GL.CASH",L104="investing"),Q104-P104,0)</x:f>
        <x:v>0</x:v>
      </x:c>
      <x:c r="Z104" s="19" t="n">
        <x:f>IF(AND(G104="GL.CASH",L104="financing"),P104,0)</x:f>
        <x:v>0</x:v>
      </x:c>
      <x:c r="AA104" s="19" t="n">
        <x:f>IF(AND(G104="GL.CASH",L104="financing"),Q104,0)</x:f>
        <x:v>0</x:v>
      </x:c>
    </x:row>
    <x:row r="105" ht="25" customHeight="1">
      <x:c r="A105" s="3" t="str">
        <x:v>ACT/VAT-REFUND-M02/5</x:v>
      </x:c>
      <x:c r="B105" s="3" t="str">
        <x:v>VAT-REFUND-M02</x:v>
      </x:c>
      <x:c r="C105" s="21" t="n">
        <x:v>2</x:v>
      </x:c>
      <x:c r="D105" s="39" t="n">
        <x:v>46428</x:v>
      </x:c>
      <x:c r="E105" s="39" t="n">
        <x:v>46388</x:v>
      </x:c>
      <x:c r="F105" s="39" t="n">
        <x:v>46428</x:v>
      </x:c>
      <x:c r="G105" s="3" t="str">
        <x:v>GL.CASH</x:v>
      </x:c>
      <x:c r="H105" s="3" t="str">
        <x:v>ENG</x:v>
      </x:c>
      <x:c r="I105" s="3" t="str">
        <x:v>TAX_AUTHORITY</x:v>
      </x:c>
      <x:c r="J105" s="3" t="str">
        <x:v>MAP.ACTUAL.VAT.SETTLE.DOM.REFUND.TAX_AUTHORITY.ENG</x:v>
      </x:c>
      <x:c r="K105" s="3" t="str">
        <x:v>VAT.DOM_PAID</x:v>
      </x:c>
      <x:c r="L105" s="3" t="str">
        <x:v>operating</x:v>
      </x:c>
      <x:c r="M105" s="3" t="str">
        <x:v>not_applicable</x:v>
      </x:c>
      <x:c r="N105" s="3" t="str">
        <x:v>not_applicable</x:v>
      </x:c>
      <x:c r="O105" s="3" t="str">
        <x:v>not_applicable</x:v>
      </x:c>
      <x:c r="P105" s="30" t="n">
        <x:v>1045</x:v>
      </x:c>
      <x:c r="Q105" s="30" t="n">
        <x:v>0</x:v>
      </x:c>
      <x:c r="R105" s="19" t="n">
        <x:f>P105-Q105</x:f>
        <x:v>1045</x:v>
      </x:c>
      <x:c r="S105" s="22" t="n">
        <x:f>'D03_Accounts'!D11</x:f>
        <x:v>0</x:v>
      </x:c>
      <x:c r="T105" s="19" t="n">
        <x:f>R105*S105</x:f>
        <x:v>0</x:v>
      </x:c>
      <x:c r="U105" s="20" t="str">
        <x:f>'D03_Mappings'!E266</x:f>
        <x:v>cash</x:v>
      </x:c>
      <x:c r="V105" s="19" t="str">
        <x:f>IF(I105="",IF(U105="people","PAYROLL","UNMAPPED"),I105)</x:f>
        <x:v>TAX_AUTHORITY</x:v>
      </x:c>
      <x:c r="W105" s="19" t="n">
        <x:f>IF(AND(G105="GL.CASH",L105="operating"),Q105,0)</x:f>
        <x:v>0</x:v>
      </x:c>
      <x:c r="X105" s="19" t="n">
        <x:f>IF(AND(G105="GL.CASH",L105="operating"),P105,0)</x:f>
        <x:v>1045</x:v>
      </x:c>
      <x:c r="Y105" s="19" t="n">
        <x:f>IF(AND(G105="GL.CASH",L105="investing"),Q105-P105,0)</x:f>
        <x:v>0</x:v>
      </x:c>
      <x:c r="Z105" s="19" t="n">
        <x:f>IF(AND(G105="GL.CASH",L105="financing"),P105,0)</x:f>
        <x:v>0</x:v>
      </x:c>
      <x:c r="AA105" s="19" t="n">
        <x:f>IF(AND(G105="GL.CASH",L105="financing"),Q105,0)</x:f>
        <x:v>0</x:v>
      </x:c>
    </x:row>
    <x:row r="106" ht="25" customHeight="1">
      <x:c r="A106" s="3" t="str">
        <x:v>ACT/VAT-REFUND-M02/6</x:v>
      </x:c>
      <x:c r="B106" s="3" t="str">
        <x:v>VAT-REFUND-M02</x:v>
      </x:c>
      <x:c r="C106" s="21" t="n">
        <x:v>2</x:v>
      </x:c>
      <x:c r="D106" s="39" t="n">
        <x:v>46428</x:v>
      </x:c>
      <x:c r="E106" s="39" t="n">
        <x:v>46388</x:v>
      </x:c>
      <x:c r="F106" s="39" t="n">
        <x:v>46428</x:v>
      </x:c>
      <x:c r="G106" s="3" t="str">
        <x:v>GL.VAT.DOM_ASSET</x:v>
      </x:c>
      <x:c r="H106" s="3" t="str">
        <x:v>ENG</x:v>
      </x:c>
      <x:c r="I106" s="3" t="str">
        <x:v>TAX_AUTHORITY</x:v>
      </x:c>
      <x:c r="J106" s="3" t="str">
        <x:v>MAP.ACTUAL.VAT.SETTLE.DOM.REFUND.TAX_AUTHORITY.ENG</x:v>
      </x:c>
      <x:c r="K106" s="3" t="str">
        <x:v>VAT.DOM_PAID</x:v>
      </x:c>
      <x:c r="L106" s="3" t="str">
        <x:v>operating</x:v>
      </x:c>
      <x:c r="M106" s="3" t="str">
        <x:v>not_applicable</x:v>
      </x:c>
      <x:c r="N106" s="3" t="str">
        <x:v>not_applicable</x:v>
      </x:c>
      <x:c r="O106" s="3" t="str">
        <x:v>not_applicable</x:v>
      </x:c>
      <x:c r="P106" s="30" t="n">
        <x:v>0</x:v>
      </x:c>
      <x:c r="Q106" s="30" t="n">
        <x:v>1045</x:v>
      </x:c>
      <x:c r="R106" s="19" t="n">
        <x:f>P106-Q106</x:f>
        <x:v>-1045</x:v>
      </x:c>
      <x:c r="S106" s="22" t="n">
        <x:f>'D03_Accounts'!D15</x:f>
        <x:v>0</x:v>
      </x:c>
      <x:c r="T106" s="19" t="n">
        <x:f>R106*S106</x:f>
        <x:v>0</x:v>
      </x:c>
      <x:c r="U106" s="20" t="str">
        <x:f>'D03_Mappings'!E267</x:f>
        <x:v>tax_assets</x:v>
      </x:c>
      <x:c r="V106" s="19" t="str">
        <x:f>IF(I106="",IF(U106="people","PAYROLL","UNMAPPED"),I106)</x:f>
        <x:v>TAX_AUTHORITY</x:v>
      </x:c>
      <x:c r="W106" s="19" t="n">
        <x:f>IF(AND(G106="GL.CASH",L106="operating"),Q106,0)</x:f>
        <x:v>0</x:v>
      </x:c>
      <x:c r="X106" s="19" t="n">
        <x:f>IF(AND(G106="GL.CASH",L106="operating"),P106,0)</x:f>
        <x:v>0</x:v>
      </x:c>
      <x:c r="Y106" s="19" t="n">
        <x:f>IF(AND(G106="GL.CASH",L106="investing"),Q106-P106,0)</x:f>
        <x:v>0</x:v>
      </x:c>
      <x:c r="Z106" s="19" t="n">
        <x:f>IF(AND(G106="GL.CASH",L106="financing"),P106,0)</x:f>
        <x:v>0</x:v>
      </x:c>
      <x:c r="AA106" s="19" t="n">
        <x:f>IF(AND(G106="GL.CASH",L106="financing"),Q106,0)</x:f>
        <x:v>0</x:v>
      </x:c>
    </x:row>
    <x:row r="107" ht="25" customHeight="1">
      <x:c r="A107" s="3" t="str">
        <x:v>ACT/VAT-REFUND-M02/7</x:v>
      </x:c>
      <x:c r="B107" s="3" t="str">
        <x:v>VAT-REFUND-M02</x:v>
      </x:c>
      <x:c r="C107" s="21" t="n">
        <x:v>2</x:v>
      </x:c>
      <x:c r="D107" s="39" t="n">
        <x:v>46428</x:v>
      </x:c>
      <x:c r="E107" s="39" t="n">
        <x:v>46388</x:v>
      </x:c>
      <x:c r="F107" s="39" t="n">
        <x:v>46428</x:v>
      </x:c>
      <x:c r="G107" s="3" t="str">
        <x:v>GL.CASH</x:v>
      </x:c>
      <x:c r="H107" s="3" t="str">
        <x:v>FIN</x:v>
      </x:c>
      <x:c r="I107" s="3" t="str">
        <x:v>TAX_AUTHORITY</x:v>
      </x:c>
      <x:c r="J107" s="3" t="str">
        <x:v>MAP.ACTUAL.VAT.SETTLE.DOM.REFUND.TAX_AUTHORITY.FIN</x:v>
      </x:c>
      <x:c r="K107" s="3" t="str">
        <x:v>VAT.DOM_PAID</x:v>
      </x:c>
      <x:c r="L107" s="3" t="str">
        <x:v>operating</x:v>
      </x:c>
      <x:c r="M107" s="3" t="str">
        <x:v>not_applicable</x:v>
      </x:c>
      <x:c r="N107" s="3" t="str">
        <x:v>not_applicable</x:v>
      </x:c>
      <x:c r="O107" s="3" t="str">
        <x:v>not_applicable</x:v>
      </x:c>
      <x:c r="P107" s="30" t="n">
        <x:v>264.92</x:v>
      </x:c>
      <x:c r="Q107" s="30" t="n">
        <x:v>0</x:v>
      </x:c>
      <x:c r="R107" s="19" t="n">
        <x:f>P107-Q107</x:f>
        <x:v>264.92</x:v>
      </x:c>
      <x:c r="S107" s="22" t="n">
        <x:f>'D03_Accounts'!D11</x:f>
        <x:v>0</x:v>
      </x:c>
      <x:c r="T107" s="19" t="n">
        <x:f>R107*S107</x:f>
        <x:v>0</x:v>
      </x:c>
      <x:c r="U107" s="20" t="str">
        <x:f>'D03_Mappings'!E268</x:f>
        <x:v>cash</x:v>
      </x:c>
      <x:c r="V107" s="19" t="str">
        <x:f>IF(I107="",IF(U107="people","PAYROLL","UNMAPPED"),I107)</x:f>
        <x:v>TAX_AUTHORITY</x:v>
      </x:c>
      <x:c r="W107" s="19" t="n">
        <x:f>IF(AND(G107="GL.CASH",L107="operating"),Q107,0)</x:f>
        <x:v>0</x:v>
      </x:c>
      <x:c r="X107" s="19" t="n">
        <x:f>IF(AND(G107="GL.CASH",L107="operating"),P107,0)</x:f>
        <x:v>264.92</x:v>
      </x:c>
      <x:c r="Y107" s="19" t="n">
        <x:f>IF(AND(G107="GL.CASH",L107="investing"),Q107-P107,0)</x:f>
        <x:v>0</x:v>
      </x:c>
      <x:c r="Z107" s="19" t="n">
        <x:f>IF(AND(G107="GL.CASH",L107="financing"),P107,0)</x:f>
        <x:v>0</x:v>
      </x:c>
      <x:c r="AA107" s="19" t="n">
        <x:f>IF(AND(G107="GL.CASH",L107="financing"),Q107,0)</x:f>
        <x:v>0</x:v>
      </x:c>
    </x:row>
    <x:row r="108" ht="25" customHeight="1">
      <x:c r="A108" s="3" t="str">
        <x:v>ACT/VAT-REFUND-M02/8</x:v>
      </x:c>
      <x:c r="B108" s="3" t="str">
        <x:v>VAT-REFUND-M02</x:v>
      </x:c>
      <x:c r="C108" s="21" t="n">
        <x:v>2</x:v>
      </x:c>
      <x:c r="D108" s="39" t="n">
        <x:v>46428</x:v>
      </x:c>
      <x:c r="E108" s="39" t="n">
        <x:v>46388</x:v>
      </x:c>
      <x:c r="F108" s="39" t="n">
        <x:v>46428</x:v>
      </x:c>
      <x:c r="G108" s="3" t="str">
        <x:v>GL.VAT.DOM_ASSET</x:v>
      </x:c>
      <x:c r="H108" s="3" t="str">
        <x:v>FIN</x:v>
      </x:c>
      <x:c r="I108" s="3" t="str">
        <x:v>TAX_AUTHORITY</x:v>
      </x:c>
      <x:c r="J108" s="3" t="str">
        <x:v>MAP.ACTUAL.VAT.SETTLE.DOM.REFUND.TAX_AUTHORITY.FIN</x:v>
      </x:c>
      <x:c r="K108" s="3" t="str">
        <x:v>VAT.DOM_PAID</x:v>
      </x:c>
      <x:c r="L108" s="3" t="str">
        <x:v>operating</x:v>
      </x:c>
      <x:c r="M108" s="3" t="str">
        <x:v>not_applicable</x:v>
      </x:c>
      <x:c r="N108" s="3" t="str">
        <x:v>not_applicable</x:v>
      </x:c>
      <x:c r="O108" s="3" t="str">
        <x:v>not_applicable</x:v>
      </x:c>
      <x:c r="P108" s="30" t="n">
        <x:v>0</x:v>
      </x:c>
      <x:c r="Q108" s="30" t="n">
        <x:v>264.92</x:v>
      </x:c>
      <x:c r="R108" s="19" t="n">
        <x:f>P108-Q108</x:f>
        <x:v>-264.92</x:v>
      </x:c>
      <x:c r="S108" s="22" t="n">
        <x:f>'D03_Accounts'!D15</x:f>
        <x:v>0</x:v>
      </x:c>
      <x:c r="T108" s="19" t="n">
        <x:f>R108*S108</x:f>
        <x:v>0</x:v>
      </x:c>
      <x:c r="U108" s="20" t="str">
        <x:f>'D03_Mappings'!E269</x:f>
        <x:v>tax_assets</x:v>
      </x:c>
      <x:c r="V108" s="19" t="str">
        <x:f>IF(I108="",IF(U108="people","PAYROLL","UNMAPPED"),I108)</x:f>
        <x:v>TAX_AUTHORITY</x:v>
      </x:c>
      <x:c r="W108" s="19" t="n">
        <x:f>IF(AND(G108="GL.CASH",L108="operating"),Q108,0)</x:f>
        <x:v>0</x:v>
      </x:c>
      <x:c r="X108" s="19" t="n">
        <x:f>IF(AND(G108="GL.CASH",L108="operating"),P108,0)</x:f>
        <x:v>0</x:v>
      </x:c>
      <x:c r="Y108" s="19" t="n">
        <x:f>IF(AND(G108="GL.CASH",L108="investing"),Q108-P108,0)</x:f>
        <x:v>0</x:v>
      </x:c>
      <x:c r="Z108" s="19" t="n">
        <x:f>IF(AND(G108="GL.CASH",L108="financing"),P108,0)</x:f>
        <x:v>0</x:v>
      </x:c>
      <x:c r="AA108" s="19" t="n">
        <x:f>IF(AND(G108="GL.CASH",L108="financing"),Q108,0)</x:f>
        <x:v>0</x:v>
      </x:c>
    </x:row>
    <x:row r="109" ht="25" customHeight="1">
      <x:c r="A109" s="3" t="str">
        <x:v>ACT/VAT-REFUND-M02/9</x:v>
      </x:c>
      <x:c r="B109" s="3" t="str">
        <x:v>VAT-REFUND-M02</x:v>
      </x:c>
      <x:c r="C109" s="21" t="n">
        <x:v>2</x:v>
      </x:c>
      <x:c r="D109" s="39" t="n">
        <x:v>46428</x:v>
      </x:c>
      <x:c r="E109" s="39" t="n">
        <x:v>46388</x:v>
      </x:c>
      <x:c r="F109" s="39" t="n">
        <x:v>46428</x:v>
      </x:c>
      <x:c r="G109" s="3" t="str">
        <x:v>GL.CASH</x:v>
      </x:c>
      <x:c r="H109" s="3" t="str">
        <x:v>MGMT</x:v>
      </x:c>
      <x:c r="I109" s="3" t="str">
        <x:v>TAX_AUTHORITY</x:v>
      </x:c>
      <x:c r="J109" s="3" t="str">
        <x:v>MAP.ACTUAL.VAT.SETTLE.DOM.REFUND.TAX_AUTHORITY.MGMT</x:v>
      </x:c>
      <x:c r="K109" s="3" t="str">
        <x:v>VAT.DOM_PAID</x:v>
      </x:c>
      <x:c r="L109" s="3" t="str">
        <x:v>operating</x:v>
      </x:c>
      <x:c r="M109" s="3" t="str">
        <x:v>not_applicable</x:v>
      </x:c>
      <x:c r="N109" s="3" t="str">
        <x:v>not_applicable</x:v>
      </x:c>
      <x:c r="O109" s="3" t="str">
        <x:v>not_applicable</x:v>
      </x:c>
      <x:c r="P109" s="30" t="n">
        <x:v>475</x:v>
      </x:c>
      <x:c r="Q109" s="30" t="n">
        <x:v>0</x:v>
      </x:c>
      <x:c r="R109" s="19" t="n">
        <x:f>P109-Q109</x:f>
        <x:v>475</x:v>
      </x:c>
      <x:c r="S109" s="22" t="n">
        <x:f>'D03_Accounts'!D11</x:f>
        <x:v>0</x:v>
      </x:c>
      <x:c r="T109" s="19" t="n">
        <x:f>R109*S109</x:f>
        <x:v>0</x:v>
      </x:c>
      <x:c r="U109" s="20" t="str">
        <x:f>'D03_Mappings'!E270</x:f>
        <x:v>cash</x:v>
      </x:c>
      <x:c r="V109" s="19" t="str">
        <x:f>IF(I109="",IF(U109="people","PAYROLL","UNMAPPED"),I109)</x:f>
        <x:v>TAX_AUTHORITY</x:v>
      </x:c>
      <x:c r="W109" s="19" t="n">
        <x:f>IF(AND(G109="GL.CASH",L109="operating"),Q109,0)</x:f>
        <x:v>0</x:v>
      </x:c>
      <x:c r="X109" s="19" t="n">
        <x:f>IF(AND(G109="GL.CASH",L109="operating"),P109,0)</x:f>
        <x:v>475</x:v>
      </x:c>
      <x:c r="Y109" s="19" t="n">
        <x:f>IF(AND(G109="GL.CASH",L109="investing"),Q109-P109,0)</x:f>
        <x:v>0</x:v>
      </x:c>
      <x:c r="Z109" s="19" t="n">
        <x:f>IF(AND(G109="GL.CASH",L109="financing"),P109,0)</x:f>
        <x:v>0</x:v>
      </x:c>
      <x:c r="AA109" s="19" t="n">
        <x:f>IF(AND(G109="GL.CASH",L109="financing"),Q109,0)</x:f>
        <x:v>0</x:v>
      </x:c>
    </x:row>
    <x:row r="110" ht="25" customHeight="1">
      <x:c r="A110" s="3" t="str">
        <x:v>ACT/VAT-REFUND-M02/10</x:v>
      </x:c>
      <x:c r="B110" s="3" t="str">
        <x:v>VAT-REFUND-M02</x:v>
      </x:c>
      <x:c r="C110" s="21" t="n">
        <x:v>2</x:v>
      </x:c>
      <x:c r="D110" s="39" t="n">
        <x:v>46428</x:v>
      </x:c>
      <x:c r="E110" s="39" t="n">
        <x:v>46388</x:v>
      </x:c>
      <x:c r="F110" s="39" t="n">
        <x:v>46428</x:v>
      </x:c>
      <x:c r="G110" s="3" t="str">
        <x:v>GL.VAT.DOM_ASSET</x:v>
      </x:c>
      <x:c r="H110" s="3" t="str">
        <x:v>MGMT</x:v>
      </x:c>
      <x:c r="I110" s="3" t="str">
        <x:v>TAX_AUTHORITY</x:v>
      </x:c>
      <x:c r="J110" s="3" t="str">
        <x:v>MAP.ACTUAL.VAT.SETTLE.DOM.REFUND.TAX_AUTHORITY.MGMT</x:v>
      </x:c>
      <x:c r="K110" s="3" t="str">
        <x:v>VAT.DOM_PAID</x:v>
      </x:c>
      <x:c r="L110" s="3" t="str">
        <x:v>operating</x:v>
      </x:c>
      <x:c r="M110" s="3" t="str">
        <x:v>not_applicable</x:v>
      </x:c>
      <x:c r="N110" s="3" t="str">
        <x:v>not_applicable</x:v>
      </x:c>
      <x:c r="O110" s="3" t="str">
        <x:v>not_applicable</x:v>
      </x:c>
      <x:c r="P110" s="30" t="n">
        <x:v>0</x:v>
      </x:c>
      <x:c r="Q110" s="30" t="n">
        <x:v>475</x:v>
      </x:c>
      <x:c r="R110" s="19" t="n">
        <x:f>P110-Q110</x:f>
        <x:v>-475</x:v>
      </x:c>
      <x:c r="S110" s="22" t="n">
        <x:f>'D03_Accounts'!D15</x:f>
        <x:v>0</x:v>
      </x:c>
      <x:c r="T110" s="19" t="n">
        <x:f>R110*S110</x:f>
        <x:v>0</x:v>
      </x:c>
      <x:c r="U110" s="20" t="str">
        <x:f>'D03_Mappings'!E271</x:f>
        <x:v>tax_assets</x:v>
      </x:c>
      <x:c r="V110" s="19" t="str">
        <x:f>IF(I110="",IF(U110="people","PAYROLL","UNMAPPED"),I110)</x:f>
        <x:v>TAX_AUTHORITY</x:v>
      </x:c>
      <x:c r="W110" s="19" t="n">
        <x:f>IF(AND(G110="GL.CASH",L110="operating"),Q110,0)</x:f>
        <x:v>0</x:v>
      </x:c>
      <x:c r="X110" s="19" t="n">
        <x:f>IF(AND(G110="GL.CASH",L110="operating"),P110,0)</x:f>
        <x:v>0</x:v>
      </x:c>
      <x:c r="Y110" s="19" t="n">
        <x:f>IF(AND(G110="GL.CASH",L110="investing"),Q110-P110,0)</x:f>
        <x:v>0</x:v>
      </x:c>
      <x:c r="Z110" s="19" t="n">
        <x:f>IF(AND(G110="GL.CASH",L110="financing"),P110,0)</x:f>
        <x:v>0</x:v>
      </x:c>
      <x:c r="AA110" s="19" t="n">
        <x:f>IF(AND(G110="GL.CASH",L110="financing"),Q110,0)</x:f>
        <x:v>0</x:v>
      </x:c>
    </x:row>
    <x:row r="111" ht="25" customHeight="1">
      <x:c r="A111" s="3" t="str">
        <x:v>ACT/PAY-BOOK-M01/1</x:v>
      </x:c>
      <x:c r="B111" s="3" t="str">
        <x:v>PAY-BOOK-M01</x:v>
      </x:c>
      <x:c r="C111" s="21" t="n">
        <x:v>2</x:v>
      </x:c>
      <x:c r="D111" s="39" t="n">
        <x:v>46437</x:v>
      </x:c>
      <x:c r="E111" s="39" t="n">
        <x:v>46388</x:v>
      </x:c>
      <x:c r="F111" s="39" t="n">
        <x:v>46437</x:v>
      </x:c>
      <x:c r="G111" s="3" t="str">
        <x:v>GL.AP.SUPPLIER</x:v>
      </x:c>
      <x:c r="H111" s="3" t="str">
        <x:v>FIN</x:v>
      </x:c>
      <x:c r="I111" s="3" t="str">
        <x:v>V.ACCOUNTS</x:v>
      </x:c>
      <x:c r="J111" s="3" t="str">
        <x:v>MAP.ACTUAL.COST.PAY.V.ACCOUNTS.FIN</x:v>
      </x:c>
      <x:c r="K111" s="3" t="str">
        <x:v>WC.SUPPLIER_AP</x:v>
      </x:c>
      <x:c r="L111" s="3" t="str">
        <x:v>operating</x:v>
      </x:c>
      <x:c r="M111" s="3" t="str">
        <x:v>not_applicable</x:v>
      </x:c>
      <x:c r="N111" s="3" t="str">
        <x:v>not_applicable</x:v>
      </x:c>
      <x:c r="O111" s="3" t="str">
        <x:v>not_applicable</x:v>
      </x:c>
      <x:c r="P111" s="30" t="n">
        <x:v>595</x:v>
      </x:c>
      <x:c r="Q111" s="30" t="n">
        <x:v>0</x:v>
      </x:c>
      <x:c r="R111" s="19" t="n">
        <x:f>P111-Q111</x:f>
        <x:v>595</x:v>
      </x:c>
      <x:c r="S111" s="22" t="n">
        <x:f>'D03_Accounts'!D23</x:f>
        <x:v>0</x:v>
      </x:c>
      <x:c r="T111" s="19" t="n">
        <x:f>R111*S111</x:f>
        <x:v>0</x:v>
      </x:c>
      <x:c r="U111" s="20" t="str">
        <x:f>'D03_Mappings'!E57</x:f>
        <x:v>ap</x:v>
      </x:c>
      <x:c r="V111" s="19" t="str">
        <x:f>IF(I111="",IF(U111="people","PAYROLL","UNMAPPED"),I111)</x:f>
        <x:v>V.ACCOUNTS</x:v>
      </x:c>
      <x:c r="W111" s="19" t="n">
        <x:f>IF(AND(G111="GL.CASH",L111="operating"),Q111,0)</x:f>
        <x:v>0</x:v>
      </x:c>
      <x:c r="X111" s="19" t="n">
        <x:f>IF(AND(G111="GL.CASH",L111="operating"),P111,0)</x:f>
        <x:v>0</x:v>
      </x:c>
      <x:c r="Y111" s="19" t="n">
        <x:f>IF(AND(G111="GL.CASH",L111="investing"),Q111-P111,0)</x:f>
        <x:v>0</x:v>
      </x:c>
      <x:c r="Z111" s="19" t="n">
        <x:f>IF(AND(G111="GL.CASH",L111="financing"),P111,0)</x:f>
        <x:v>0</x:v>
      </x:c>
      <x:c r="AA111" s="19" t="n">
        <x:f>IF(AND(G111="GL.CASH",L111="financing"),Q111,0)</x:f>
        <x:v>0</x:v>
      </x:c>
    </x:row>
    <x:row r="112" ht="25" customHeight="1">
      <x:c r="A112" s="3" t="str">
        <x:v>ACT/PAY-BOOK-M01/2</x:v>
      </x:c>
      <x:c r="B112" s="3" t="str">
        <x:v>PAY-BOOK-M01</x:v>
      </x:c>
      <x:c r="C112" s="21" t="n">
        <x:v>2</x:v>
      </x:c>
      <x:c r="D112" s="39" t="n">
        <x:v>46437</x:v>
      </x:c>
      <x:c r="E112" s="39" t="n">
        <x:v>46388</x:v>
      </x:c>
      <x:c r="F112" s="39" t="n">
        <x:v>46437</x:v>
      </x:c>
      <x:c r="G112" s="3" t="str">
        <x:v>GL.CASH</x:v>
      </x:c>
      <x:c r="H112" s="3" t="str">
        <x:v>FIN</x:v>
      </x:c>
      <x:c r="I112" s="3" t="str">
        <x:v>V.ACCOUNTS</x:v>
      </x:c>
      <x:c r="J112" s="3" t="str">
        <x:v>MAP.ACTUAL.COST.PAY.V.ACCOUNTS.FIN</x:v>
      </x:c>
      <x:c r="K112" s="3" t="str">
        <x:v>WC.SUPPLIER_AP</x:v>
      </x:c>
      <x:c r="L112" s="3" t="str">
        <x:v>operating</x:v>
      </x:c>
      <x:c r="M112" s="3" t="str">
        <x:v>not_applicable</x:v>
      </x:c>
      <x:c r="N112" s="3" t="str">
        <x:v>not_applicable</x:v>
      </x:c>
      <x:c r="O112" s="3" t="str">
        <x:v>not_applicable</x:v>
      </x:c>
      <x:c r="P112" s="30" t="n">
        <x:v>0</x:v>
      </x:c>
      <x:c r="Q112" s="30" t="n">
        <x:v>595</x:v>
      </x:c>
      <x:c r="R112" s="19" t="n">
        <x:f>P112-Q112</x:f>
        <x:v>-595</x:v>
      </x:c>
      <x:c r="S112" s="22" t="n">
        <x:f>'D03_Accounts'!D11</x:f>
        <x:v>0</x:v>
      </x:c>
      <x:c r="T112" s="19" t="n">
        <x:f>R112*S112</x:f>
        <x:v>0</x:v>
      </x:c>
      <x:c r="U112" s="20" t="str">
        <x:f>'D03_Mappings'!E58</x:f>
        <x:v>cash</x:v>
      </x:c>
      <x:c r="V112" s="19" t="str">
        <x:f>IF(I112="",IF(U112="people","PAYROLL","UNMAPPED"),I112)</x:f>
        <x:v>V.ACCOUNTS</x:v>
      </x:c>
      <x:c r="W112" s="19" t="n">
        <x:f>IF(AND(G112="GL.CASH",L112="operating"),Q112,0)</x:f>
        <x:v>595</x:v>
      </x:c>
      <x:c r="X112" s="19" t="n">
        <x:f>IF(AND(G112="GL.CASH",L112="operating"),P112,0)</x:f>
        <x:v>0</x:v>
      </x:c>
      <x:c r="Y112" s="19" t="n">
        <x:f>IF(AND(G112="GL.CASH",L112="investing"),Q112-P112,0)</x:f>
        <x:v>0</x:v>
      </x:c>
      <x:c r="Z112" s="19" t="n">
        <x:f>IF(AND(G112="GL.CASH",L112="financing"),P112,0)</x:f>
        <x:v>0</x:v>
      </x:c>
      <x:c r="AA112" s="19" t="n">
        <x:f>IF(AND(G112="GL.CASH",L112="financing"),Q112,0)</x:f>
        <x:v>0</x:v>
      </x:c>
    </x:row>
    <x:row r="113" ht="25" customHeight="1">
      <x:c r="A113" s="3" t="str">
        <x:v>ACT/PAY-CHAMBER-M01/1</x:v>
      </x:c>
      <x:c r="B113" s="3" t="str">
        <x:v>PAY-CHAMBER-M01</x:v>
      </x:c>
      <x:c r="C113" s="21" t="n">
        <x:v>2</x:v>
      </x:c>
      <x:c r="D113" s="39" t="n">
        <x:v>46437</x:v>
      </x:c>
      <x:c r="E113" s="39" t="n">
        <x:v>46388</x:v>
      </x:c>
      <x:c r="F113" s="39" t="n">
        <x:v>46437</x:v>
      </x:c>
      <x:c r="G113" s="3" t="str">
        <x:v>GL.AP.SUPPLIER</x:v>
      </x:c>
      <x:c r="H113" s="3" t="str">
        <x:v>CORP</x:v>
      </x:c>
      <x:c r="I113" s="3" t="str">
        <x:v>V.CHAMBER</x:v>
      </x:c>
      <x:c r="J113" s="3" t="str">
        <x:v>MAP.ACTUAL.COST.PAY.V.CHAMBER.CORP</x:v>
      </x:c>
      <x:c r="K113" s="3" t="str">
        <x:v>WC.SUPPLIER_AP</x:v>
      </x:c>
      <x:c r="L113" s="3" t="str">
        <x:v>operating</x:v>
      </x:c>
      <x:c r="M113" s="3" t="str">
        <x:v>not_applicable</x:v>
      </x:c>
      <x:c r="N113" s="3" t="str">
        <x:v>not_applicable</x:v>
      </x:c>
      <x:c r="O113" s="3" t="str">
        <x:v>not_applicable</x:v>
      </x:c>
      <x:c r="P113" s="30" t="n">
        <x:v>9.17</x:v>
      </x:c>
      <x:c r="Q113" s="30" t="n">
        <x:v>0</x:v>
      </x:c>
      <x:c r="R113" s="19" t="n">
        <x:f>P113-Q113</x:f>
        <x:v>9.17</x:v>
      </x:c>
      <x:c r="S113" s="22" t="n">
        <x:f>'D03_Accounts'!D23</x:f>
        <x:v>0</x:v>
      </x:c>
      <x:c r="T113" s="19" t="n">
        <x:f>R113*S113</x:f>
        <x:v>0</x:v>
      </x:c>
      <x:c r="U113" s="20" t="str">
        <x:f>'D03_Mappings'!E59</x:f>
        <x:v>ap</x:v>
      </x:c>
      <x:c r="V113" s="19" t="str">
        <x:f>IF(I113="",IF(U113="people","PAYROLL","UNMAPPED"),I113)</x:f>
        <x:v>V.CHAMBER</x:v>
      </x:c>
      <x:c r="W113" s="19" t="n">
        <x:f>IF(AND(G113="GL.CASH",L113="operating"),Q113,0)</x:f>
        <x:v>0</x:v>
      </x:c>
      <x:c r="X113" s="19" t="n">
        <x:f>IF(AND(G113="GL.CASH",L113="operating"),P113,0)</x:f>
        <x:v>0</x:v>
      </x:c>
      <x:c r="Y113" s="19" t="n">
        <x:f>IF(AND(G113="GL.CASH",L113="investing"),Q113-P113,0)</x:f>
        <x:v>0</x:v>
      </x:c>
      <x:c r="Z113" s="19" t="n">
        <x:f>IF(AND(G113="GL.CASH",L113="financing"),P113,0)</x:f>
        <x:v>0</x:v>
      </x:c>
      <x:c r="AA113" s="19" t="n">
        <x:f>IF(AND(G113="GL.CASH",L113="financing"),Q113,0)</x:f>
        <x:v>0</x:v>
      </x:c>
    </x:row>
    <x:row r="114" ht="25" customHeight="1">
      <x:c r="A114" s="3" t="str">
        <x:v>ACT/PAY-CHAMBER-M01/2</x:v>
      </x:c>
      <x:c r="B114" s="3" t="str">
        <x:v>PAY-CHAMBER-M01</x:v>
      </x:c>
      <x:c r="C114" s="21" t="n">
        <x:v>2</x:v>
      </x:c>
      <x:c r="D114" s="39" t="n">
        <x:v>46437</x:v>
      </x:c>
      <x:c r="E114" s="39" t="n">
        <x:v>46388</x:v>
      </x:c>
      <x:c r="F114" s="39" t="n">
        <x:v>46437</x:v>
      </x:c>
      <x:c r="G114" s="3" t="str">
        <x:v>GL.CASH</x:v>
      </x:c>
      <x:c r="H114" s="3" t="str">
        <x:v>CORP</x:v>
      </x:c>
      <x:c r="I114" s="3" t="str">
        <x:v>V.CHAMBER</x:v>
      </x:c>
      <x:c r="J114" s="3" t="str">
        <x:v>MAP.ACTUAL.COST.PAY.V.CHAMBER.CORP</x:v>
      </x:c>
      <x:c r="K114" s="3" t="str">
        <x:v>WC.SUPPLIER_AP</x:v>
      </x:c>
      <x:c r="L114" s="3" t="str">
        <x:v>operating</x:v>
      </x:c>
      <x:c r="M114" s="3" t="str">
        <x:v>not_applicable</x:v>
      </x:c>
      <x:c r="N114" s="3" t="str">
        <x:v>not_applicable</x:v>
      </x:c>
      <x:c r="O114" s="3" t="str">
        <x:v>not_applicable</x:v>
      </x:c>
      <x:c r="P114" s="30" t="n">
        <x:v>0</x:v>
      </x:c>
      <x:c r="Q114" s="30" t="n">
        <x:v>9.17</x:v>
      </x:c>
      <x:c r="R114" s="19" t="n">
        <x:f>P114-Q114</x:f>
        <x:v>-9.17</x:v>
      </x:c>
      <x:c r="S114" s="22" t="n">
        <x:f>'D03_Accounts'!D11</x:f>
        <x:v>0</x:v>
      </x:c>
      <x:c r="T114" s="19" t="n">
        <x:f>R114*S114</x:f>
        <x:v>0</x:v>
      </x:c>
      <x:c r="U114" s="20" t="str">
        <x:f>'D03_Mappings'!E60</x:f>
        <x:v>cash</x:v>
      </x:c>
      <x:c r="V114" s="19" t="str">
        <x:f>IF(I114="",IF(U114="people","PAYROLL","UNMAPPED"),I114)</x:f>
        <x:v>V.CHAMBER</x:v>
      </x:c>
      <x:c r="W114" s="19" t="n">
        <x:f>IF(AND(G114="GL.CASH",L114="operating"),Q114,0)</x:f>
        <x:v>9.17</x:v>
      </x:c>
      <x:c r="X114" s="19" t="n">
        <x:f>IF(AND(G114="GL.CASH",L114="operating"),P114,0)</x:f>
        <x:v>0</x:v>
      </x:c>
      <x:c r="Y114" s="19" t="n">
        <x:f>IF(AND(G114="GL.CASH",L114="investing"),Q114-P114,0)</x:f>
        <x:v>0</x:v>
      </x:c>
      <x:c r="Z114" s="19" t="n">
        <x:f>IF(AND(G114="GL.CASH",L114="financing"),P114,0)</x:f>
        <x:v>0</x:v>
      </x:c>
      <x:c r="AA114" s="19" t="n">
        <x:f>IF(AND(G114="GL.CASH",L114="financing"),Q114,0)</x:f>
        <x:v>0</x:v>
      </x:c>
    </x:row>
    <x:row r="115" ht="25" customHeight="1">
      <x:c r="A115" s="3" t="str">
        <x:v>ACT/PAY-DESK-M01/1</x:v>
      </x:c>
      <x:c r="B115" s="3" t="str">
        <x:v>PAY-DESK-M01</x:v>
      </x:c>
      <x:c r="C115" s="21" t="n">
        <x:v>2</x:v>
      </x:c>
      <x:c r="D115" s="39" t="n">
        <x:v>46437</x:v>
      </x:c>
      <x:c r="E115" s="39" t="n">
        <x:v>46388</x:v>
      </x:c>
      <x:c r="F115" s="39" t="n">
        <x:v>46437</x:v>
      </x:c>
      <x:c r="G115" s="3" t="str">
        <x:v>GL.AP.SUPPLIER</x:v>
      </x:c>
      <x:c r="H115" s="3" t="str">
        <x:v>CORP</x:v>
      </x:c>
      <x:c r="I115" s="3" t="str">
        <x:v>V.WORKSPACE</x:v>
      </x:c>
      <x:c r="J115" s="3" t="str">
        <x:v>MAP.ACTUAL.COST.PAY.V.WORKSPACE.CORP</x:v>
      </x:c>
      <x:c r="K115" s="3" t="str">
        <x:v>WC.SUPPLIER_AP</x:v>
      </x:c>
      <x:c r="L115" s="3" t="str">
        <x:v>operating</x:v>
      </x:c>
      <x:c r="M115" s="3" t="str">
        <x:v>not_applicable</x:v>
      </x:c>
      <x:c r="N115" s="3" t="str">
        <x:v>not_applicable</x:v>
      </x:c>
      <x:c r="O115" s="3" t="str">
        <x:v>not_applicable</x:v>
      </x:c>
      <x:c r="P115" s="30" t="n">
        <x:v>1067.43</x:v>
      </x:c>
      <x:c r="Q115" s="30" t="n">
        <x:v>0</x:v>
      </x:c>
      <x:c r="R115" s="19" t="n">
        <x:f>P115-Q115</x:f>
        <x:v>1067.43</x:v>
      </x:c>
      <x:c r="S115" s="22" t="n">
        <x:f>'D03_Accounts'!D23</x:f>
        <x:v>0</x:v>
      </x:c>
      <x:c r="T115" s="19" t="n">
        <x:f>R115*S115</x:f>
        <x:v>0</x:v>
      </x:c>
      <x:c r="U115" s="20" t="str">
        <x:f>'D03_Mappings'!E91</x:f>
        <x:v>ap</x:v>
      </x:c>
      <x:c r="V115" s="19" t="str">
        <x:f>IF(I115="",IF(U115="people","PAYROLL","UNMAPPED"),I115)</x:f>
        <x:v>V.WORKSPACE</x:v>
      </x:c>
      <x:c r="W115" s="19" t="n">
        <x:f>IF(AND(G115="GL.CASH",L115="operating"),Q115,0)</x:f>
        <x:v>0</x:v>
      </x:c>
      <x:c r="X115" s="19" t="n">
        <x:f>IF(AND(G115="GL.CASH",L115="operating"),P115,0)</x:f>
        <x:v>0</x:v>
      </x:c>
      <x:c r="Y115" s="19" t="n">
        <x:f>IF(AND(G115="GL.CASH",L115="investing"),Q115-P115,0)</x:f>
        <x:v>0</x:v>
      </x:c>
      <x:c r="Z115" s="19" t="n">
        <x:f>IF(AND(G115="GL.CASH",L115="financing"),P115,0)</x:f>
        <x:v>0</x:v>
      </x:c>
      <x:c r="AA115" s="19" t="n">
        <x:f>IF(AND(G115="GL.CASH",L115="financing"),Q115,0)</x:f>
        <x:v>0</x:v>
      </x:c>
    </x:row>
    <x:row r="116" ht="25" customHeight="1">
      <x:c r="A116" s="3" t="str">
        <x:v>ACT/PAY-DESK-M01/2</x:v>
      </x:c>
      <x:c r="B116" s="3" t="str">
        <x:v>PAY-DESK-M01</x:v>
      </x:c>
      <x:c r="C116" s="21" t="n">
        <x:v>2</x:v>
      </x:c>
      <x:c r="D116" s="39" t="n">
        <x:v>46437</x:v>
      </x:c>
      <x:c r="E116" s="39" t="n">
        <x:v>46388</x:v>
      </x:c>
      <x:c r="F116" s="39" t="n">
        <x:v>46437</x:v>
      </x:c>
      <x:c r="G116" s="3" t="str">
        <x:v>GL.CASH</x:v>
      </x:c>
      <x:c r="H116" s="3" t="str">
        <x:v>CORP</x:v>
      </x:c>
      <x:c r="I116" s="3" t="str">
        <x:v>V.WORKSPACE</x:v>
      </x:c>
      <x:c r="J116" s="3" t="str">
        <x:v>MAP.ACTUAL.COST.PAY.V.WORKSPACE.CORP</x:v>
      </x:c>
      <x:c r="K116" s="3" t="str">
        <x:v>WC.SUPPLIER_AP</x:v>
      </x:c>
      <x:c r="L116" s="3" t="str">
        <x:v>operating</x:v>
      </x:c>
      <x:c r="M116" s="3" t="str">
        <x:v>not_applicable</x:v>
      </x:c>
      <x:c r="N116" s="3" t="str">
        <x:v>not_applicable</x:v>
      </x:c>
      <x:c r="O116" s="3" t="str">
        <x:v>not_applicable</x:v>
      </x:c>
      <x:c r="P116" s="30" t="n">
        <x:v>0</x:v>
      </x:c>
      <x:c r="Q116" s="30" t="n">
        <x:v>1067.43</x:v>
      </x:c>
      <x:c r="R116" s="19" t="n">
        <x:f>P116-Q116</x:f>
        <x:v>-1067.43</x:v>
      </x:c>
      <x:c r="S116" s="22" t="n">
        <x:f>'D03_Accounts'!D11</x:f>
        <x:v>0</x:v>
      </x:c>
      <x:c r="T116" s="19" t="n">
        <x:f>R116*S116</x:f>
        <x:v>0</x:v>
      </x:c>
      <x:c r="U116" s="20" t="str">
        <x:f>'D03_Mappings'!E92</x:f>
        <x:v>cash</x:v>
      </x:c>
      <x:c r="V116" s="19" t="str">
        <x:f>IF(I116="",IF(U116="people","PAYROLL","UNMAPPED"),I116)</x:f>
        <x:v>V.WORKSPACE</x:v>
      </x:c>
      <x:c r="W116" s="19" t="n">
        <x:f>IF(AND(G116="GL.CASH",L116="operating"),Q116,0)</x:f>
        <x:v>1067.43</x:v>
      </x:c>
      <x:c r="X116" s="19" t="n">
        <x:f>IF(AND(G116="GL.CASH",L116="operating"),P116,0)</x:f>
        <x:v>0</x:v>
      </x:c>
      <x:c r="Y116" s="19" t="n">
        <x:f>IF(AND(G116="GL.CASH",L116="investing"),Q116-P116,0)</x:f>
        <x:v>0</x:v>
      </x:c>
      <x:c r="Z116" s="19" t="n">
        <x:f>IF(AND(G116="GL.CASH",L116="financing"),P116,0)</x:f>
        <x:v>0</x:v>
      </x:c>
      <x:c r="AA116" s="19" t="n">
        <x:f>IF(AND(G116="GL.CASH",L116="financing"),Q116,0)</x:f>
        <x:v>0</x:v>
      </x:c>
    </x:row>
    <x:row r="117" ht="25" customHeight="1">
      <x:c r="A117" s="3" t="str">
        <x:v>ACT/PAY-FOUNDING-NOTARY/1</x:v>
      </x:c>
      <x:c r="B117" s="3" t="str">
        <x:v>PAY-FOUNDING-NOTARY</x:v>
      </x:c>
      <x:c r="C117" s="21" t="n">
        <x:v>2</x:v>
      </x:c>
      <x:c r="D117" s="39" t="n">
        <x:v>46437</x:v>
      </x:c>
      <x:c r="E117" s="39" t="n">
        <x:v>46388</x:v>
      </x:c>
      <x:c r="F117" s="39" t="n">
        <x:v>46437</x:v>
      </x:c>
      <x:c r="G117" s="3" t="str">
        <x:v>GL.AP.SUPPLIER</x:v>
      </x:c>
      <x:c r="H117" s="3" t="str">
        <x:v>FIN</x:v>
      </x:c>
      <x:c r="I117" s="3" t="str">
        <x:v>V.NOTARY</x:v>
      </x:c>
      <x:c r="J117" s="3" t="str">
        <x:v>MAP.ACTUAL.COST.PAY.V.NOTARY.FIN</x:v>
      </x:c>
      <x:c r="K117" s="3" t="str">
        <x:v>WC.SUPPLIER_AP</x:v>
      </x:c>
      <x:c r="L117" s="3" t="str">
        <x:v>operating</x:v>
      </x:c>
      <x:c r="M117" s="3" t="str">
        <x:v>not_applicable</x:v>
      </x:c>
      <x:c r="N117" s="3" t="str">
        <x:v>not_applicable</x:v>
      </x:c>
      <x:c r="O117" s="3" t="str">
        <x:v>not_applicable</x:v>
      </x:c>
      <x:c r="P117" s="30" t="n">
        <x:v>975</x:v>
      </x:c>
      <x:c r="Q117" s="30" t="n">
        <x:v>0</x:v>
      </x:c>
      <x:c r="R117" s="19" t="n">
        <x:f>P117-Q117</x:f>
        <x:v>975</x:v>
      </x:c>
      <x:c r="S117" s="22" t="n">
        <x:f>'D03_Accounts'!D23</x:f>
        <x:v>0</x:v>
      </x:c>
      <x:c r="T117" s="19" t="n">
        <x:f>R117*S117</x:f>
        <x:v>0</x:v>
      </x:c>
      <x:c r="U117" s="20" t="str">
        <x:f>'D03_Mappings'!E71</x:f>
        <x:v>ap</x:v>
      </x:c>
      <x:c r="V117" s="19" t="str">
        <x:f>IF(I117="",IF(U117="people","PAYROLL","UNMAPPED"),I117)</x:f>
        <x:v>V.NOTARY</x:v>
      </x:c>
      <x:c r="W117" s="19" t="n">
        <x:f>IF(AND(G117="GL.CASH",L117="operating"),Q117,0)</x:f>
        <x:v>0</x:v>
      </x:c>
      <x:c r="X117" s="19" t="n">
        <x:f>IF(AND(G117="GL.CASH",L117="operating"),P117,0)</x:f>
        <x:v>0</x:v>
      </x:c>
      <x:c r="Y117" s="19" t="n">
        <x:f>IF(AND(G117="GL.CASH",L117="investing"),Q117-P117,0)</x:f>
        <x:v>0</x:v>
      </x:c>
      <x:c r="Z117" s="19" t="n">
        <x:f>IF(AND(G117="GL.CASH",L117="financing"),P117,0)</x:f>
        <x:v>0</x:v>
      </x:c>
      <x:c r="AA117" s="19" t="n">
        <x:f>IF(AND(G117="GL.CASH",L117="financing"),Q117,0)</x:f>
        <x:v>0</x:v>
      </x:c>
    </x:row>
    <x:row r="118" ht="25" customHeight="1">
      <x:c r="A118" s="3" t="str">
        <x:v>ACT/PAY-FOUNDING-NOTARY/2</x:v>
      </x:c>
      <x:c r="B118" s="3" t="str">
        <x:v>PAY-FOUNDING-NOTARY</x:v>
      </x:c>
      <x:c r="C118" s="21" t="n">
        <x:v>2</x:v>
      </x:c>
      <x:c r="D118" s="39" t="n">
        <x:v>46437</x:v>
      </x:c>
      <x:c r="E118" s="39" t="n">
        <x:v>46388</x:v>
      </x:c>
      <x:c r="F118" s="39" t="n">
        <x:v>46437</x:v>
      </x:c>
      <x:c r="G118" s="3" t="str">
        <x:v>GL.CASH</x:v>
      </x:c>
      <x:c r="H118" s="3" t="str">
        <x:v>FIN</x:v>
      </x:c>
      <x:c r="I118" s="3" t="str">
        <x:v>V.NOTARY</x:v>
      </x:c>
      <x:c r="J118" s="3" t="str">
        <x:v>MAP.ACTUAL.COST.PAY.V.NOTARY.FIN</x:v>
      </x:c>
      <x:c r="K118" s="3" t="str">
        <x:v>WC.SUPPLIER_AP</x:v>
      </x:c>
      <x:c r="L118" s="3" t="str">
        <x:v>operating</x:v>
      </x:c>
      <x:c r="M118" s="3" t="str">
        <x:v>not_applicable</x:v>
      </x:c>
      <x:c r="N118" s="3" t="str">
        <x:v>not_applicable</x:v>
      </x:c>
      <x:c r="O118" s="3" t="str">
        <x:v>not_applicable</x:v>
      </x:c>
      <x:c r="P118" s="30" t="n">
        <x:v>0</x:v>
      </x:c>
      <x:c r="Q118" s="30" t="n">
        <x:v>975</x:v>
      </x:c>
      <x:c r="R118" s="19" t="n">
        <x:f>P118-Q118</x:f>
        <x:v>-975</x:v>
      </x:c>
      <x:c r="S118" s="22" t="n">
        <x:f>'D03_Accounts'!D11</x:f>
        <x:v>0</x:v>
      </x:c>
      <x:c r="T118" s="19" t="n">
        <x:f>R118*S118</x:f>
        <x:v>0</x:v>
      </x:c>
      <x:c r="U118" s="20" t="str">
        <x:f>'D03_Mappings'!E72</x:f>
        <x:v>cash</x:v>
      </x:c>
      <x:c r="V118" s="19" t="str">
        <x:f>IF(I118="",IF(U118="people","PAYROLL","UNMAPPED"),I118)</x:f>
        <x:v>V.NOTARY</x:v>
      </x:c>
      <x:c r="W118" s="19" t="n">
        <x:f>IF(AND(G118="GL.CASH",L118="operating"),Q118,0)</x:f>
        <x:v>975</x:v>
      </x:c>
      <x:c r="X118" s="19" t="n">
        <x:f>IF(AND(G118="GL.CASH",L118="operating"),P118,0)</x:f>
        <x:v>0</x:v>
      </x:c>
      <x:c r="Y118" s="19" t="n">
        <x:f>IF(AND(G118="GL.CASH",L118="investing"),Q118-P118,0)</x:f>
        <x:v>0</x:v>
      </x:c>
      <x:c r="Z118" s="19" t="n">
        <x:f>IF(AND(G118="GL.CASH",L118="financing"),P118,0)</x:f>
        <x:v>0</x:v>
      </x:c>
      <x:c r="AA118" s="19" t="n">
        <x:f>IF(AND(G118="GL.CASH",L118="financing"),Q118,0)</x:f>
        <x:v>0</x:v>
      </x:c>
    </x:row>
    <x:row r="119" ht="25" customHeight="1">
      <x:c r="A119" s="3" t="str">
        <x:v>ACT/PAY-FOUNDING-REGISTER/1</x:v>
      </x:c>
      <x:c r="B119" s="3" t="str">
        <x:v>PAY-FOUNDING-REGISTER</x:v>
      </x:c>
      <x:c r="C119" s="21" t="n">
        <x:v>2</x:v>
      </x:c>
      <x:c r="D119" s="39" t="n">
        <x:v>46437</x:v>
      </x:c>
      <x:c r="E119" s="39" t="n">
        <x:v>46388</x:v>
      </x:c>
      <x:c r="F119" s="39" t="n">
        <x:v>46437</x:v>
      </x:c>
      <x:c r="G119" s="3" t="str">
        <x:v>GL.AP.SUPPLIER</x:v>
      </x:c>
      <x:c r="H119" s="3" t="str">
        <x:v>FIN</x:v>
      </x:c>
      <x:c r="I119" s="3" t="str">
        <x:v>V.REGISTER</x:v>
      </x:c>
      <x:c r="J119" s="3" t="str">
        <x:v>MAP.ACTUAL.COST.PAY.V.REGISTER.FIN</x:v>
      </x:c>
      <x:c r="K119" s="3" t="str">
        <x:v>WC.SUPPLIER_AP</x:v>
      </x:c>
      <x:c r="L119" s="3" t="str">
        <x:v>operating</x:v>
      </x:c>
      <x:c r="M119" s="3" t="str">
        <x:v>not_applicable</x:v>
      </x:c>
      <x:c r="N119" s="3" t="str">
        <x:v>not_applicable</x:v>
      </x:c>
      <x:c r="O119" s="3" t="str">
        <x:v>not_applicable</x:v>
      </x:c>
      <x:c r="P119" s="30" t="n">
        <x:v>225</x:v>
      </x:c>
      <x:c r="Q119" s="30" t="n">
        <x:v>0</x:v>
      </x:c>
      <x:c r="R119" s="19" t="n">
        <x:f>P119-Q119</x:f>
        <x:v>225</x:v>
      </x:c>
      <x:c r="S119" s="22" t="n">
        <x:f>'D03_Accounts'!D23</x:f>
        <x:v>0</x:v>
      </x:c>
      <x:c r="T119" s="19" t="n">
        <x:f>R119*S119</x:f>
        <x:v>0</x:v>
      </x:c>
      <x:c r="U119" s="20" t="str">
        <x:f>'D03_Mappings'!E81</x:f>
        <x:v>ap</x:v>
      </x:c>
      <x:c r="V119" s="19" t="str">
        <x:f>IF(I119="",IF(U119="people","PAYROLL","UNMAPPED"),I119)</x:f>
        <x:v>V.REGISTER</x:v>
      </x:c>
      <x:c r="W119" s="19" t="n">
        <x:f>IF(AND(G119="GL.CASH",L119="operating"),Q119,0)</x:f>
        <x:v>0</x:v>
      </x:c>
      <x:c r="X119" s="19" t="n">
        <x:f>IF(AND(G119="GL.CASH",L119="operating"),P119,0)</x:f>
        <x:v>0</x:v>
      </x:c>
      <x:c r="Y119" s="19" t="n">
        <x:f>IF(AND(G119="GL.CASH",L119="investing"),Q119-P119,0)</x:f>
        <x:v>0</x:v>
      </x:c>
      <x:c r="Z119" s="19" t="n">
        <x:f>IF(AND(G119="GL.CASH",L119="financing"),P119,0)</x:f>
        <x:v>0</x:v>
      </x:c>
      <x:c r="AA119" s="19" t="n">
        <x:f>IF(AND(G119="GL.CASH",L119="financing"),Q119,0)</x:f>
        <x:v>0</x:v>
      </x:c>
    </x:row>
    <x:row r="120" ht="25" customHeight="1">
      <x:c r="A120" s="3" t="str">
        <x:v>ACT/PAY-FOUNDING-REGISTER/2</x:v>
      </x:c>
      <x:c r="B120" s="3" t="str">
        <x:v>PAY-FOUNDING-REGISTER</x:v>
      </x:c>
      <x:c r="C120" s="21" t="n">
        <x:v>2</x:v>
      </x:c>
      <x:c r="D120" s="39" t="n">
        <x:v>46437</x:v>
      </x:c>
      <x:c r="E120" s="39" t="n">
        <x:v>46388</x:v>
      </x:c>
      <x:c r="F120" s="39" t="n">
        <x:v>46437</x:v>
      </x:c>
      <x:c r="G120" s="3" t="str">
        <x:v>GL.CASH</x:v>
      </x:c>
      <x:c r="H120" s="3" t="str">
        <x:v>FIN</x:v>
      </x:c>
      <x:c r="I120" s="3" t="str">
        <x:v>V.REGISTER</x:v>
      </x:c>
      <x:c r="J120" s="3" t="str">
        <x:v>MAP.ACTUAL.COST.PAY.V.REGISTER.FIN</x:v>
      </x:c>
      <x:c r="K120" s="3" t="str">
        <x:v>WC.SUPPLIER_AP</x:v>
      </x:c>
      <x:c r="L120" s="3" t="str">
        <x:v>operating</x:v>
      </x:c>
      <x:c r="M120" s="3" t="str">
        <x:v>not_applicable</x:v>
      </x:c>
      <x:c r="N120" s="3" t="str">
        <x:v>not_applicable</x:v>
      </x:c>
      <x:c r="O120" s="3" t="str">
        <x:v>not_applicable</x:v>
      </x:c>
      <x:c r="P120" s="30" t="n">
        <x:v>0</x:v>
      </x:c>
      <x:c r="Q120" s="30" t="n">
        <x:v>225</x:v>
      </x:c>
      <x:c r="R120" s="19" t="n">
        <x:f>P120-Q120</x:f>
        <x:v>-225</x:v>
      </x:c>
      <x:c r="S120" s="22" t="n">
        <x:f>'D03_Accounts'!D11</x:f>
        <x:v>0</x:v>
      </x:c>
      <x:c r="T120" s="19" t="n">
        <x:f>R120*S120</x:f>
        <x:v>0</x:v>
      </x:c>
      <x:c r="U120" s="20" t="str">
        <x:f>'D03_Mappings'!E82</x:f>
        <x:v>cash</x:v>
      </x:c>
      <x:c r="V120" s="19" t="str">
        <x:f>IF(I120="",IF(U120="people","PAYROLL","UNMAPPED"),I120)</x:f>
        <x:v>V.REGISTER</x:v>
      </x:c>
      <x:c r="W120" s="19" t="n">
        <x:f>IF(AND(G120="GL.CASH",L120="operating"),Q120,0)</x:f>
        <x:v>225</x:v>
      </x:c>
      <x:c r="X120" s="19" t="n">
        <x:f>IF(AND(G120="GL.CASH",L120="operating"),P120,0)</x:f>
        <x:v>0</x:v>
      </x:c>
      <x:c r="Y120" s="19" t="n">
        <x:f>IF(AND(G120="GL.CASH",L120="investing"),Q120-P120,0)</x:f>
        <x:v>0</x:v>
      </x:c>
      <x:c r="Z120" s="19" t="n">
        <x:f>IF(AND(G120="GL.CASH",L120="financing"),P120,0)</x:f>
        <x:v>0</x:v>
      </x:c>
      <x:c r="AA120" s="19" t="n">
        <x:f>IF(AND(G120="GL.CASH",L120="financing"),Q120,0)</x:f>
        <x:v>0</x:v>
      </x:c>
    </x:row>
    <x:row r="121" ht="25" customHeight="1">
      <x:c r="A121" s="3" t="str">
        <x:v>ACT/PAY-HIRE-P03/1</x:v>
      </x:c>
      <x:c r="B121" s="3" t="str">
        <x:v>PAY-HIRE-P03</x:v>
      </x:c>
      <x:c r="C121" s="21" t="n">
        <x:v>2</x:v>
      </x:c>
      <x:c r="D121" s="39" t="n">
        <x:v>46437</x:v>
      </x:c>
      <x:c r="E121" s="39" t="n">
        <x:v>46388</x:v>
      </x:c>
      <x:c r="F121" s="39" t="n">
        <x:v>46437</x:v>
      </x:c>
      <x:c r="G121" s="3" t="str">
        <x:v>GL.AP.SUPPLIER</x:v>
      </x:c>
      <x:c r="H121" s="3" t="str">
        <x:v>ENG</x:v>
      </x:c>
      <x:c r="I121" s="3" t="str">
        <x:v>V.RECRUIT</x:v>
      </x:c>
      <x:c r="J121" s="3" t="str">
        <x:v>MAP.ACTUAL.COST.PAY.V.RECRUIT.ENG</x:v>
      </x:c>
      <x:c r="K121" s="3" t="str">
        <x:v>WC.SUPPLIER_AP</x:v>
      </x:c>
      <x:c r="L121" s="3" t="str">
        <x:v>operating</x:v>
      </x:c>
      <x:c r="M121" s="3" t="str">
        <x:v>not_applicable</x:v>
      </x:c>
      <x:c r="N121" s="3" t="str">
        <x:v>not_applicable</x:v>
      </x:c>
      <x:c r="O121" s="3" t="str">
        <x:v>not_applicable</x:v>
      </x:c>
      <x:c r="P121" s="30" t="n">
        <x:v>595</x:v>
      </x:c>
      <x:c r="Q121" s="30" t="n">
        <x:v>0</x:v>
      </x:c>
      <x:c r="R121" s="19" t="n">
        <x:f>P121-Q121</x:f>
        <x:v>595</x:v>
      </x:c>
      <x:c r="S121" s="22" t="n">
        <x:f>'D03_Accounts'!D23</x:f>
        <x:v>0</x:v>
      </x:c>
      <x:c r="T121" s="19" t="n">
        <x:f>R121*S121</x:f>
        <x:v>0</x:v>
      </x:c>
      <x:c r="U121" s="20" t="str">
        <x:f>'D03_Mappings'!E77</x:f>
        <x:v>ap</x:v>
      </x:c>
      <x:c r="V121" s="19" t="str">
        <x:f>IF(I121="",IF(U121="people","PAYROLL","UNMAPPED"),I121)</x:f>
        <x:v>V.RECRUIT</x:v>
      </x:c>
      <x:c r="W121" s="19" t="n">
        <x:f>IF(AND(G121="GL.CASH",L121="operating"),Q121,0)</x:f>
        <x:v>0</x:v>
      </x:c>
      <x:c r="X121" s="19" t="n">
        <x:f>IF(AND(G121="GL.CASH",L121="operating"),P121,0)</x:f>
        <x:v>0</x:v>
      </x:c>
      <x:c r="Y121" s="19" t="n">
        <x:f>IF(AND(G121="GL.CASH",L121="investing"),Q121-P121,0)</x:f>
        <x:v>0</x:v>
      </x:c>
      <x:c r="Z121" s="19" t="n">
        <x:f>IF(AND(G121="GL.CASH",L121="financing"),P121,0)</x:f>
        <x:v>0</x:v>
      </x:c>
      <x:c r="AA121" s="19" t="n">
        <x:f>IF(AND(G121="GL.CASH",L121="financing"),Q121,0)</x:f>
        <x:v>0</x:v>
      </x:c>
    </x:row>
    <x:row r="122" ht="25" customHeight="1">
      <x:c r="A122" s="3" t="str">
        <x:v>ACT/PAY-HIRE-P03/2</x:v>
      </x:c>
      <x:c r="B122" s="3" t="str">
        <x:v>PAY-HIRE-P03</x:v>
      </x:c>
      <x:c r="C122" s="21" t="n">
        <x:v>2</x:v>
      </x:c>
      <x:c r="D122" s="39" t="n">
        <x:v>46437</x:v>
      </x:c>
      <x:c r="E122" s="39" t="n">
        <x:v>46388</x:v>
      </x:c>
      <x:c r="F122" s="39" t="n">
        <x:v>46437</x:v>
      </x:c>
      <x:c r="G122" s="3" t="str">
        <x:v>GL.CASH</x:v>
      </x:c>
      <x:c r="H122" s="3" t="str">
        <x:v>ENG</x:v>
      </x:c>
      <x:c r="I122" s="3" t="str">
        <x:v>V.RECRUIT</x:v>
      </x:c>
      <x:c r="J122" s="3" t="str">
        <x:v>MAP.ACTUAL.COST.PAY.V.RECRUIT.ENG</x:v>
      </x:c>
      <x:c r="K122" s="3" t="str">
        <x:v>WC.SUPPLIER_AP</x:v>
      </x:c>
      <x:c r="L122" s="3" t="str">
        <x:v>operating</x:v>
      </x:c>
      <x:c r="M122" s="3" t="str">
        <x:v>not_applicable</x:v>
      </x:c>
      <x:c r="N122" s="3" t="str">
        <x:v>not_applicable</x:v>
      </x:c>
      <x:c r="O122" s="3" t="str">
        <x:v>not_applicable</x:v>
      </x:c>
      <x:c r="P122" s="30" t="n">
        <x:v>0</x:v>
      </x:c>
      <x:c r="Q122" s="30" t="n">
        <x:v>595</x:v>
      </x:c>
      <x:c r="R122" s="19" t="n">
        <x:f>P122-Q122</x:f>
        <x:v>-595</x:v>
      </x:c>
      <x:c r="S122" s="22" t="n">
        <x:f>'D03_Accounts'!D11</x:f>
        <x:v>0</x:v>
      </x:c>
      <x:c r="T122" s="19" t="n">
        <x:f>R122*S122</x:f>
        <x:v>0</x:v>
      </x:c>
      <x:c r="U122" s="20" t="str">
        <x:f>'D03_Mappings'!E78</x:f>
        <x:v>cash</x:v>
      </x:c>
      <x:c r="V122" s="19" t="str">
        <x:f>IF(I122="",IF(U122="people","PAYROLL","UNMAPPED"),I122)</x:f>
        <x:v>V.RECRUIT</x:v>
      </x:c>
      <x:c r="W122" s="19" t="n">
        <x:f>IF(AND(G122="GL.CASH",L122="operating"),Q122,0)</x:f>
        <x:v>595</x:v>
      </x:c>
      <x:c r="X122" s="19" t="n">
        <x:f>IF(AND(G122="GL.CASH",L122="operating"),P122,0)</x:f>
        <x:v>0</x:v>
      </x:c>
      <x:c r="Y122" s="19" t="n">
        <x:f>IF(AND(G122="GL.CASH",L122="investing"),Q122-P122,0)</x:f>
        <x:v>0</x:v>
      </x:c>
      <x:c r="Z122" s="19" t="n">
        <x:f>IF(AND(G122="GL.CASH",L122="financing"),P122,0)</x:f>
        <x:v>0</x:v>
      </x:c>
      <x:c r="AA122" s="19" t="n">
        <x:f>IF(AND(G122="GL.CASH",L122="financing"),Q122,0)</x:f>
        <x:v>0</x:v>
      </x:c>
    </x:row>
    <x:row r="123" ht="25" customHeight="1">
      <x:c r="A123" s="3" t="str">
        <x:v>ACT/PAY-INSURANCE-M01/1</x:v>
      </x:c>
      <x:c r="B123" s="3" t="str">
        <x:v>PAY-INSURANCE-M01</x:v>
      </x:c>
      <x:c r="C123" s="21" t="n">
        <x:v>2</x:v>
      </x:c>
      <x:c r="D123" s="39" t="n">
        <x:v>46437</x:v>
      </x:c>
      <x:c r="E123" s="39" t="n">
        <x:v>46388</x:v>
      </x:c>
      <x:c r="F123" s="39" t="n">
        <x:v>46437</x:v>
      </x:c>
      <x:c r="G123" s="3" t="str">
        <x:v>GL.AP.SUPPLIER</x:v>
      </x:c>
      <x:c r="H123" s="3" t="str">
        <x:v>CORP</x:v>
      </x:c>
      <x:c r="I123" s="3" t="str">
        <x:v>V.INSURANCE</x:v>
      </x:c>
      <x:c r="J123" s="3" t="str">
        <x:v>MAP.ACTUAL.COST.PAY.V.INSURANCE.CORP</x:v>
      </x:c>
      <x:c r="K123" s="3" t="str">
        <x:v>WC.SUPPLIER_AP</x:v>
      </x:c>
      <x:c r="L123" s="3" t="str">
        <x:v>operating</x:v>
      </x:c>
      <x:c r="M123" s="3" t="str">
        <x:v>not_applicable</x:v>
      </x:c>
      <x:c r="N123" s="3" t="str">
        <x:v>not_applicable</x:v>
      </x:c>
      <x:c r="O123" s="3" t="str">
        <x:v>not_applicable</x:v>
      </x:c>
      <x:c r="P123" s="30" t="n">
        <x:v>1250</x:v>
      </x:c>
      <x:c r="Q123" s="30" t="n">
        <x:v>0</x:v>
      </x:c>
      <x:c r="R123" s="19" t="n">
        <x:f>P123-Q123</x:f>
        <x:v>1250</x:v>
      </x:c>
      <x:c r="S123" s="22" t="n">
        <x:f>'D03_Accounts'!D23</x:f>
        <x:v>0</x:v>
      </x:c>
      <x:c r="T123" s="19" t="n">
        <x:f>R123*S123</x:f>
        <x:v>0</x:v>
      </x:c>
      <x:c r="U123" s="20" t="str">
        <x:f>'D03_Mappings'!E67</x:f>
        <x:v>ap</x:v>
      </x:c>
      <x:c r="V123" s="19" t="str">
        <x:f>IF(I123="",IF(U123="people","PAYROLL","UNMAPPED"),I123)</x:f>
        <x:v>V.INSURANCE</x:v>
      </x:c>
      <x:c r="W123" s="19" t="n">
        <x:f>IF(AND(G123="GL.CASH",L123="operating"),Q123,0)</x:f>
        <x:v>0</x:v>
      </x:c>
      <x:c r="X123" s="19" t="n">
        <x:f>IF(AND(G123="GL.CASH",L123="operating"),P123,0)</x:f>
        <x:v>0</x:v>
      </x:c>
      <x:c r="Y123" s="19" t="n">
        <x:f>IF(AND(G123="GL.CASH",L123="investing"),Q123-P123,0)</x:f>
        <x:v>0</x:v>
      </x:c>
      <x:c r="Z123" s="19" t="n">
        <x:f>IF(AND(G123="GL.CASH",L123="financing"),P123,0)</x:f>
        <x:v>0</x:v>
      </x:c>
      <x:c r="AA123" s="19" t="n">
        <x:f>IF(AND(G123="GL.CASH",L123="financing"),Q123,0)</x:f>
        <x:v>0</x:v>
      </x:c>
    </x:row>
    <x:row r="124" ht="25" customHeight="1">
      <x:c r="A124" s="3" t="str">
        <x:v>ACT/PAY-INSURANCE-M01/2</x:v>
      </x:c>
      <x:c r="B124" s="3" t="str">
        <x:v>PAY-INSURANCE-M01</x:v>
      </x:c>
      <x:c r="C124" s="21" t="n">
        <x:v>2</x:v>
      </x:c>
      <x:c r="D124" s="39" t="n">
        <x:v>46437</x:v>
      </x:c>
      <x:c r="E124" s="39" t="n">
        <x:v>46388</x:v>
      </x:c>
      <x:c r="F124" s="39" t="n">
        <x:v>46437</x:v>
      </x:c>
      <x:c r="G124" s="3" t="str">
        <x:v>GL.CASH</x:v>
      </x:c>
      <x:c r="H124" s="3" t="str">
        <x:v>CORP</x:v>
      </x:c>
      <x:c r="I124" s="3" t="str">
        <x:v>V.INSURANCE</x:v>
      </x:c>
      <x:c r="J124" s="3" t="str">
        <x:v>MAP.ACTUAL.COST.PAY.V.INSURANCE.CORP</x:v>
      </x:c>
      <x:c r="K124" s="3" t="str">
        <x:v>WC.SUPPLIER_AP</x:v>
      </x:c>
      <x:c r="L124" s="3" t="str">
        <x:v>operating</x:v>
      </x:c>
      <x:c r="M124" s="3" t="str">
        <x:v>not_applicable</x:v>
      </x:c>
      <x:c r="N124" s="3" t="str">
        <x:v>not_applicable</x:v>
      </x:c>
      <x:c r="O124" s="3" t="str">
        <x:v>not_applicable</x:v>
      </x:c>
      <x:c r="P124" s="30" t="n">
        <x:v>0</x:v>
      </x:c>
      <x:c r="Q124" s="30" t="n">
        <x:v>1250</x:v>
      </x:c>
      <x:c r="R124" s="19" t="n">
        <x:f>P124-Q124</x:f>
        <x:v>-1250</x:v>
      </x:c>
      <x:c r="S124" s="22" t="n">
        <x:f>'D03_Accounts'!D11</x:f>
        <x:v>0</x:v>
      </x:c>
      <x:c r="T124" s="19" t="n">
        <x:f>R124*S124</x:f>
        <x:v>0</x:v>
      </x:c>
      <x:c r="U124" s="20" t="str">
        <x:f>'D03_Mappings'!E68</x:f>
        <x:v>cash</x:v>
      </x:c>
      <x:c r="V124" s="19" t="str">
        <x:f>IF(I124="",IF(U124="people","PAYROLL","UNMAPPED"),I124)</x:f>
        <x:v>V.INSURANCE</x:v>
      </x:c>
      <x:c r="W124" s="19" t="n">
        <x:f>IF(AND(G124="GL.CASH",L124="operating"),Q124,0)</x:f>
        <x:v>1250</x:v>
      </x:c>
      <x:c r="X124" s="19" t="n">
        <x:f>IF(AND(G124="GL.CASH",L124="operating"),P124,0)</x:f>
        <x:v>0</x:v>
      </x:c>
      <x:c r="Y124" s="19" t="n">
        <x:f>IF(AND(G124="GL.CASH",L124="investing"),Q124-P124,0)</x:f>
        <x:v>0</x:v>
      </x:c>
      <x:c r="Z124" s="19" t="n">
        <x:f>IF(AND(G124="GL.CASH",L124="financing"),P124,0)</x:f>
        <x:v>0</x:v>
      </x:c>
      <x:c r="AA124" s="19" t="n">
        <x:f>IF(AND(G124="GL.CASH",L124="financing"),Q124,0)</x:f>
        <x:v>0</x:v>
      </x:c>
    </x:row>
    <x:row r="125" ht="25" customHeight="1">
      <x:c r="A125" s="3" t="str">
        <x:v>ACT/PAY-IT-P01/1</x:v>
      </x:c>
      <x:c r="B125" s="3" t="str">
        <x:v>PAY-IT-P01</x:v>
      </x:c>
      <x:c r="C125" s="21" t="n">
        <x:v>2</x:v>
      </x:c>
      <x:c r="D125" s="39" t="n">
        <x:v>46437</x:v>
      </x:c>
      <x:c r="E125" s="39" t="n">
        <x:v>46388</x:v>
      </x:c>
      <x:c r="F125" s="39" t="n">
        <x:v>46437</x:v>
      </x:c>
      <x:c r="G125" s="3" t="str">
        <x:v>GL.AP.CAPEX</x:v>
      </x:c>
      <x:c r="H125" s="3" t="str">
        <x:v>MGMT</x:v>
      </x:c>
      <x:c r="I125" s="3" t="str">
        <x:v>V.EQUIPMENT</x:v>
      </x:c>
      <x:c r="J125" s="3" t="str">
        <x:v>MAP.ACTUAL.CAPEX.PAY.V.EQUIPMENT.MGMT</x:v>
      </x:c>
      <x:c r="K125" s="3" t="str">
        <x:v>CAP.PAID</x:v>
      </x:c>
      <x:c r="L125" s="3" t="str">
        <x:v>investing</x:v>
      </x:c>
      <x:c r="M125" s="3" t="str">
        <x:v>not_applicable</x:v>
      </x:c>
      <x:c r="N125" s="3" t="str">
        <x:v>not_applicable</x:v>
      </x:c>
      <x:c r="O125" s="3" t="str">
        <x:v>not_applicable</x:v>
      </x:c>
      <x:c r="P125" s="30" t="n">
        <x:v>2975</x:v>
      </x:c>
      <x:c r="Q125" s="30" t="n">
        <x:v>0</x:v>
      </x:c>
      <x:c r="R125" s="19" t="n">
        <x:f>P125-Q125</x:f>
        <x:v>2975</x:v>
      </x:c>
      <x:c r="S125" s="22" t="n">
        <x:f>'D03_Accounts'!D24</x:f>
        <x:v>0</x:v>
      </x:c>
      <x:c r="T125" s="19" t="n">
        <x:f>R125*S125</x:f>
        <x:v>0</x:v>
      </x:c>
      <x:c r="U125" s="20" t="str">
        <x:f>'D03_Mappings'!E17</x:f>
        <x:v>ap</x:v>
      </x:c>
      <x:c r="V125" s="19" t="str">
        <x:f>IF(I125="",IF(U125="people","PAYROLL","UNMAPPED"),I125)</x:f>
        <x:v>V.EQUIPMENT</x:v>
      </x:c>
      <x:c r="W125" s="19" t="n">
        <x:f>IF(AND(G125="GL.CASH",L125="operating"),Q125,0)</x:f>
        <x:v>0</x:v>
      </x:c>
      <x:c r="X125" s="19" t="n">
        <x:f>IF(AND(G125="GL.CASH",L125="operating"),P125,0)</x:f>
        <x:v>0</x:v>
      </x:c>
      <x:c r="Y125" s="19" t="n">
        <x:f>IF(AND(G125="GL.CASH",L125="investing"),Q125-P125,0)</x:f>
        <x:v>0</x:v>
      </x:c>
      <x:c r="Z125" s="19" t="n">
        <x:f>IF(AND(G125="GL.CASH",L125="financing"),P125,0)</x:f>
        <x:v>0</x:v>
      </x:c>
      <x:c r="AA125" s="19" t="n">
        <x:f>IF(AND(G125="GL.CASH",L125="financing"),Q125,0)</x:f>
        <x:v>0</x:v>
      </x:c>
    </x:row>
    <x:row r="126" ht="25" customHeight="1">
      <x:c r="A126" s="3" t="str">
        <x:v>ACT/PAY-IT-P01/2</x:v>
      </x:c>
      <x:c r="B126" s="3" t="str">
        <x:v>PAY-IT-P01</x:v>
      </x:c>
      <x:c r="C126" s="21" t="n">
        <x:v>2</x:v>
      </x:c>
      <x:c r="D126" s="39" t="n">
        <x:v>46437</x:v>
      </x:c>
      <x:c r="E126" s="39" t="n">
        <x:v>46388</x:v>
      </x:c>
      <x:c r="F126" s="39" t="n">
        <x:v>46437</x:v>
      </x:c>
      <x:c r="G126" s="3" t="str">
        <x:v>GL.CASH</x:v>
      </x:c>
      <x:c r="H126" s="3" t="str">
        <x:v>MGMT</x:v>
      </x:c>
      <x:c r="I126" s="3" t="str">
        <x:v>V.EQUIPMENT</x:v>
      </x:c>
      <x:c r="J126" s="3" t="str">
        <x:v>MAP.ACTUAL.CAPEX.PAY.V.EQUIPMENT.MGMT</x:v>
      </x:c>
      <x:c r="K126" s="3" t="str">
        <x:v>CAP.PAID</x:v>
      </x:c>
      <x:c r="L126" s="3" t="str">
        <x:v>investing</x:v>
      </x:c>
      <x:c r="M126" s="3" t="str">
        <x:v>not_applicable</x:v>
      </x:c>
      <x:c r="N126" s="3" t="str">
        <x:v>not_applicable</x:v>
      </x:c>
      <x:c r="O126" s="3" t="str">
        <x:v>not_applicable</x:v>
      </x:c>
      <x:c r="P126" s="30" t="n">
        <x:v>0</x:v>
      </x:c>
      <x:c r="Q126" s="30" t="n">
        <x:v>2975</x:v>
      </x:c>
      <x:c r="R126" s="19" t="n">
        <x:f>P126-Q126</x:f>
        <x:v>-2975</x:v>
      </x:c>
      <x:c r="S126" s="22" t="n">
        <x:f>'D03_Accounts'!D11</x:f>
        <x:v>0</x:v>
      </x:c>
      <x:c r="T126" s="19" t="n">
        <x:f>R126*S126</x:f>
        <x:v>0</x:v>
      </x:c>
      <x:c r="U126" s="20" t="str">
        <x:f>'D03_Mappings'!E18</x:f>
        <x:v>cash</x:v>
      </x:c>
      <x:c r="V126" s="19" t="str">
        <x:f>IF(I126="",IF(U126="people","PAYROLL","UNMAPPED"),I126)</x:f>
        <x:v>V.EQUIPMENT</x:v>
      </x:c>
      <x:c r="W126" s="19" t="n">
        <x:f>IF(AND(G126="GL.CASH",L126="operating"),Q126,0)</x:f>
        <x:v>0</x:v>
      </x:c>
      <x:c r="X126" s="19" t="n">
        <x:f>IF(AND(G126="GL.CASH",L126="operating"),P126,0)</x:f>
        <x:v>0</x:v>
      </x:c>
      <x:c r="Y126" s="19" t="n">
        <x:f>IF(AND(G126="GL.CASH",L126="investing"),Q126-P126,0)</x:f>
        <x:v>2975</x:v>
      </x:c>
      <x:c r="Z126" s="19" t="n">
        <x:f>IF(AND(G126="GL.CASH",L126="financing"),P126,0)</x:f>
        <x:v>0</x:v>
      </x:c>
      <x:c r="AA126" s="19" t="n">
        <x:f>IF(AND(G126="GL.CASH",L126="financing"),Q126,0)</x:f>
        <x:v>0</x:v>
      </x:c>
    </x:row>
    <x:row r="127" ht="25" customHeight="1">
      <x:c r="A127" s="3" t="str">
        <x:v>ACT/PAY-IT-P02/1</x:v>
      </x:c>
      <x:c r="B127" s="3" t="str">
        <x:v>PAY-IT-P02</x:v>
      </x:c>
      <x:c r="C127" s="21" t="n">
        <x:v>2</x:v>
      </x:c>
      <x:c r="D127" s="39" t="n">
        <x:v>46437</x:v>
      </x:c>
      <x:c r="E127" s="39" t="n">
        <x:v>46388</x:v>
      </x:c>
      <x:c r="F127" s="39" t="n">
        <x:v>46437</x:v>
      </x:c>
      <x:c r="G127" s="3" t="str">
        <x:v>GL.AP.CAPEX</x:v>
      </x:c>
      <x:c r="H127" s="3" t="str">
        <x:v>ENG</x:v>
      </x:c>
      <x:c r="I127" s="3" t="str">
        <x:v>V.EQUIPMENT</x:v>
      </x:c>
      <x:c r="J127" s="3" t="str">
        <x:v>MAP.ACTUAL.CAPEX.PAY.V.EQUIPMENT.ENG</x:v>
      </x:c>
      <x:c r="K127" s="3" t="str">
        <x:v>CAP.PAID</x:v>
      </x:c>
      <x:c r="L127" s="3" t="str">
        <x:v>investing</x:v>
      </x:c>
      <x:c r="M127" s="3" t="str">
        <x:v>not_applicable</x:v>
      </x:c>
      <x:c r="N127" s="3" t="str">
        <x:v>not_applicable</x:v>
      </x:c>
      <x:c r="O127" s="3" t="str">
        <x:v>not_applicable</x:v>
      </x:c>
      <x:c r="P127" s="30" t="n">
        <x:v>2975</x:v>
      </x:c>
      <x:c r="Q127" s="30" t="n">
        <x:v>0</x:v>
      </x:c>
      <x:c r="R127" s="19" t="n">
        <x:f>P127-Q127</x:f>
        <x:v>2975</x:v>
      </x:c>
      <x:c r="S127" s="22" t="n">
        <x:f>'D03_Accounts'!D24</x:f>
        <x:v>0</x:v>
      </x:c>
      <x:c r="T127" s="19" t="n">
        <x:f>R127*S127</x:f>
        <x:v>0</x:v>
      </x:c>
      <x:c r="U127" s="20" t="str">
        <x:f>'D03_Mappings'!E15</x:f>
        <x:v>ap</x:v>
      </x:c>
      <x:c r="V127" s="19" t="str">
        <x:f>IF(I127="",IF(U127="people","PAYROLL","UNMAPPED"),I127)</x:f>
        <x:v>V.EQUIPMENT</x:v>
      </x:c>
      <x:c r="W127" s="19" t="n">
        <x:f>IF(AND(G127="GL.CASH",L127="operating"),Q127,0)</x:f>
        <x:v>0</x:v>
      </x:c>
      <x:c r="X127" s="19" t="n">
        <x:f>IF(AND(G127="GL.CASH",L127="operating"),P127,0)</x:f>
        <x:v>0</x:v>
      </x:c>
      <x:c r="Y127" s="19" t="n">
        <x:f>IF(AND(G127="GL.CASH",L127="investing"),Q127-P127,0)</x:f>
        <x:v>0</x:v>
      </x:c>
      <x:c r="Z127" s="19" t="n">
        <x:f>IF(AND(G127="GL.CASH",L127="financing"),P127,0)</x:f>
        <x:v>0</x:v>
      </x:c>
      <x:c r="AA127" s="19" t="n">
        <x:f>IF(AND(G127="GL.CASH",L127="financing"),Q127,0)</x:f>
        <x:v>0</x:v>
      </x:c>
    </x:row>
    <x:row r="128" ht="25" customHeight="1">
      <x:c r="A128" s="3" t="str">
        <x:v>ACT/PAY-IT-P02/2</x:v>
      </x:c>
      <x:c r="B128" s="3" t="str">
        <x:v>PAY-IT-P02</x:v>
      </x:c>
      <x:c r="C128" s="21" t="n">
        <x:v>2</x:v>
      </x:c>
      <x:c r="D128" s="39" t="n">
        <x:v>46437</x:v>
      </x:c>
      <x:c r="E128" s="39" t="n">
        <x:v>46388</x:v>
      </x:c>
      <x:c r="F128" s="39" t="n">
        <x:v>46437</x:v>
      </x:c>
      <x:c r="G128" s="3" t="str">
        <x:v>GL.CASH</x:v>
      </x:c>
      <x:c r="H128" s="3" t="str">
        <x:v>ENG</x:v>
      </x:c>
      <x:c r="I128" s="3" t="str">
        <x:v>V.EQUIPMENT</x:v>
      </x:c>
      <x:c r="J128" s="3" t="str">
        <x:v>MAP.ACTUAL.CAPEX.PAY.V.EQUIPMENT.ENG</x:v>
      </x:c>
      <x:c r="K128" s="3" t="str">
        <x:v>CAP.PAID</x:v>
      </x:c>
      <x:c r="L128" s="3" t="str">
        <x:v>investing</x:v>
      </x:c>
      <x:c r="M128" s="3" t="str">
        <x:v>not_applicable</x:v>
      </x:c>
      <x:c r="N128" s="3" t="str">
        <x:v>not_applicable</x:v>
      </x:c>
      <x:c r="O128" s="3" t="str">
        <x:v>not_applicable</x:v>
      </x:c>
      <x:c r="P128" s="30" t="n">
        <x:v>0</x:v>
      </x:c>
      <x:c r="Q128" s="30" t="n">
        <x:v>2975</x:v>
      </x:c>
      <x:c r="R128" s="19" t="n">
        <x:f>P128-Q128</x:f>
        <x:v>-2975</x:v>
      </x:c>
      <x:c r="S128" s="22" t="n">
        <x:f>'D03_Accounts'!D11</x:f>
        <x:v>0</x:v>
      </x:c>
      <x:c r="T128" s="19" t="n">
        <x:f>R128*S128</x:f>
        <x:v>0</x:v>
      </x:c>
      <x:c r="U128" s="20" t="str">
        <x:f>'D03_Mappings'!E16</x:f>
        <x:v>cash</x:v>
      </x:c>
      <x:c r="V128" s="19" t="str">
        <x:f>IF(I128="",IF(U128="people","PAYROLL","UNMAPPED"),I128)</x:f>
        <x:v>V.EQUIPMENT</x:v>
      </x:c>
      <x:c r="W128" s="19" t="n">
        <x:f>IF(AND(G128="GL.CASH",L128="operating"),Q128,0)</x:f>
        <x:v>0</x:v>
      </x:c>
      <x:c r="X128" s="19" t="n">
        <x:f>IF(AND(G128="GL.CASH",L128="operating"),P128,0)</x:f>
        <x:v>0</x:v>
      </x:c>
      <x:c r="Y128" s="19" t="n">
        <x:f>IF(AND(G128="GL.CASH",L128="investing"),Q128-P128,0)</x:f>
        <x:v>2975</x:v>
      </x:c>
      <x:c r="Z128" s="19" t="n">
        <x:f>IF(AND(G128="GL.CASH",L128="financing"),P128,0)</x:f>
        <x:v>0</x:v>
      </x:c>
      <x:c r="AA128" s="19" t="n">
        <x:f>IF(AND(G128="GL.CASH",L128="financing"),Q128,0)</x:f>
        <x:v>0</x:v>
      </x:c>
    </x:row>
    <x:row r="129" ht="25" customHeight="1">
      <x:c r="A129" s="3" t="str">
        <x:v>ACT/PAY-IT-P03/1</x:v>
      </x:c>
      <x:c r="B129" s="3" t="str">
        <x:v>PAY-IT-P03</x:v>
      </x:c>
      <x:c r="C129" s="21" t="n">
        <x:v>2</x:v>
      </x:c>
      <x:c r="D129" s="39" t="n">
        <x:v>46437</x:v>
      </x:c>
      <x:c r="E129" s="39" t="n">
        <x:v>46388</x:v>
      </x:c>
      <x:c r="F129" s="39" t="n">
        <x:v>46437</x:v>
      </x:c>
      <x:c r="G129" s="3" t="str">
        <x:v>GL.AP.CAPEX</x:v>
      </x:c>
      <x:c r="H129" s="3" t="str">
        <x:v>ENG</x:v>
      </x:c>
      <x:c r="I129" s="3" t="str">
        <x:v>V.EQUIPMENT</x:v>
      </x:c>
      <x:c r="J129" s="3" t="str">
        <x:v>MAP.ACTUAL.CAPEX.PAY.V.EQUIPMENT.ENG</x:v>
      </x:c>
      <x:c r="K129" s="3" t="str">
        <x:v>CAP.PAID</x:v>
      </x:c>
      <x:c r="L129" s="3" t="str">
        <x:v>investing</x:v>
      </x:c>
      <x:c r="M129" s="3" t="str">
        <x:v>not_applicable</x:v>
      </x:c>
      <x:c r="N129" s="3" t="str">
        <x:v>not_applicable</x:v>
      </x:c>
      <x:c r="O129" s="3" t="str">
        <x:v>not_applicable</x:v>
      </x:c>
      <x:c r="P129" s="30" t="n">
        <x:v>2975</x:v>
      </x:c>
      <x:c r="Q129" s="30" t="n">
        <x:v>0</x:v>
      </x:c>
      <x:c r="R129" s="19" t="n">
        <x:f>P129-Q129</x:f>
        <x:v>2975</x:v>
      </x:c>
      <x:c r="S129" s="22" t="n">
        <x:f>'D03_Accounts'!D24</x:f>
        <x:v>0</x:v>
      </x:c>
      <x:c r="T129" s="19" t="n">
        <x:f>R129*S129</x:f>
        <x:v>0</x:v>
      </x:c>
      <x:c r="U129" s="20" t="str">
        <x:f>'D03_Mappings'!E15</x:f>
        <x:v>ap</x:v>
      </x:c>
      <x:c r="V129" s="19" t="str">
        <x:f>IF(I129="",IF(U129="people","PAYROLL","UNMAPPED"),I129)</x:f>
        <x:v>V.EQUIPMENT</x:v>
      </x:c>
      <x:c r="W129" s="19" t="n">
        <x:f>IF(AND(G129="GL.CASH",L129="operating"),Q129,0)</x:f>
        <x:v>0</x:v>
      </x:c>
      <x:c r="X129" s="19" t="n">
        <x:f>IF(AND(G129="GL.CASH",L129="operating"),P129,0)</x:f>
        <x:v>0</x:v>
      </x:c>
      <x:c r="Y129" s="19" t="n">
        <x:f>IF(AND(G129="GL.CASH",L129="investing"),Q129-P129,0)</x:f>
        <x:v>0</x:v>
      </x:c>
      <x:c r="Z129" s="19" t="n">
        <x:f>IF(AND(G129="GL.CASH",L129="financing"),P129,0)</x:f>
        <x:v>0</x:v>
      </x:c>
      <x:c r="AA129" s="19" t="n">
        <x:f>IF(AND(G129="GL.CASH",L129="financing"),Q129,0)</x:f>
        <x:v>0</x:v>
      </x:c>
    </x:row>
    <x:row r="130" ht="25" customHeight="1">
      <x:c r="A130" s="3" t="str">
        <x:v>ACT/PAY-IT-P03/2</x:v>
      </x:c>
      <x:c r="B130" s="3" t="str">
        <x:v>PAY-IT-P03</x:v>
      </x:c>
      <x:c r="C130" s="21" t="n">
        <x:v>2</x:v>
      </x:c>
      <x:c r="D130" s="39" t="n">
        <x:v>46437</x:v>
      </x:c>
      <x:c r="E130" s="39" t="n">
        <x:v>46388</x:v>
      </x:c>
      <x:c r="F130" s="39" t="n">
        <x:v>46437</x:v>
      </x:c>
      <x:c r="G130" s="3" t="str">
        <x:v>GL.CASH</x:v>
      </x:c>
      <x:c r="H130" s="3" t="str">
        <x:v>ENG</x:v>
      </x:c>
      <x:c r="I130" s="3" t="str">
        <x:v>V.EQUIPMENT</x:v>
      </x:c>
      <x:c r="J130" s="3" t="str">
        <x:v>MAP.ACTUAL.CAPEX.PAY.V.EQUIPMENT.ENG</x:v>
      </x:c>
      <x:c r="K130" s="3" t="str">
        <x:v>CAP.PAID</x:v>
      </x:c>
      <x:c r="L130" s="3" t="str">
        <x:v>investing</x:v>
      </x:c>
      <x:c r="M130" s="3" t="str">
        <x:v>not_applicable</x:v>
      </x:c>
      <x:c r="N130" s="3" t="str">
        <x:v>not_applicable</x:v>
      </x:c>
      <x:c r="O130" s="3" t="str">
        <x:v>not_applicable</x:v>
      </x:c>
      <x:c r="P130" s="30" t="n">
        <x:v>0</x:v>
      </x:c>
      <x:c r="Q130" s="30" t="n">
        <x:v>2975</x:v>
      </x:c>
      <x:c r="R130" s="19" t="n">
        <x:f>P130-Q130</x:f>
        <x:v>-2975</x:v>
      </x:c>
      <x:c r="S130" s="22" t="n">
        <x:f>'D03_Accounts'!D11</x:f>
        <x:v>0</x:v>
      </x:c>
      <x:c r="T130" s="19" t="n">
        <x:f>R130*S130</x:f>
        <x:v>0</x:v>
      </x:c>
      <x:c r="U130" s="20" t="str">
        <x:f>'D03_Mappings'!E16</x:f>
        <x:v>cash</x:v>
      </x:c>
      <x:c r="V130" s="19" t="str">
        <x:f>IF(I130="",IF(U130="people","PAYROLL","UNMAPPED"),I130)</x:f>
        <x:v>V.EQUIPMENT</x:v>
      </x:c>
      <x:c r="W130" s="19" t="n">
        <x:f>IF(AND(G130="GL.CASH",L130="operating"),Q130,0)</x:f>
        <x:v>0</x:v>
      </x:c>
      <x:c r="X130" s="19" t="n">
        <x:f>IF(AND(G130="GL.CASH",L130="operating"),P130,0)</x:f>
        <x:v>0</x:v>
      </x:c>
      <x:c r="Y130" s="19" t="n">
        <x:f>IF(AND(G130="GL.CASH",L130="investing"),Q130-P130,0)</x:f>
        <x:v>2975</x:v>
      </x:c>
      <x:c r="Z130" s="19" t="n">
        <x:f>IF(AND(G130="GL.CASH",L130="financing"),P130,0)</x:f>
        <x:v>0</x:v>
      </x:c>
      <x:c r="AA130" s="19" t="n">
        <x:f>IF(AND(G130="GL.CASH",L130="financing"),Q130,0)</x:f>
        <x:v>0</x:v>
      </x:c>
    </x:row>
    <x:row r="131" ht="25" customHeight="1">
      <x:c r="A131" s="3" t="str">
        <x:v>ACT/PAY-LEGAL-M01/1</x:v>
      </x:c>
      <x:c r="B131" s="3" t="str">
        <x:v>PAY-LEGAL-M01</x:v>
      </x:c>
      <x:c r="C131" s="21" t="n">
        <x:v>2</x:v>
      </x:c>
      <x:c r="D131" s="39" t="n">
        <x:v>46437</x:v>
      </x:c>
      <x:c r="E131" s="39" t="n">
        <x:v>46388</x:v>
      </x:c>
      <x:c r="F131" s="39" t="n">
        <x:v>46437</x:v>
      </x:c>
      <x:c r="G131" s="3" t="str">
        <x:v>GL.AP.SUPPLIER</x:v>
      </x:c>
      <x:c r="H131" s="3" t="str">
        <x:v>COMP</x:v>
      </x:c>
      <x:c r="I131" s="3" t="str">
        <x:v>V.LEGAL</x:v>
      </x:c>
      <x:c r="J131" s="3" t="str">
        <x:v>MAP.ACTUAL.COST.PAY.V.LEGAL.COMP</x:v>
      </x:c>
      <x:c r="K131" s="3" t="str">
        <x:v>WC.SUPPLIER_AP</x:v>
      </x:c>
      <x:c r="L131" s="3" t="str">
        <x:v>operating</x:v>
      </x:c>
      <x:c r="M131" s="3" t="str">
        <x:v>not_applicable</x:v>
      </x:c>
      <x:c r="N131" s="3" t="str">
        <x:v>not_applicable</x:v>
      </x:c>
      <x:c r="O131" s="3" t="str">
        <x:v>not_applicable</x:v>
      </x:c>
      <x:c r="P131" s="30" t="n">
        <x:v>11900</x:v>
      </x:c>
      <x:c r="Q131" s="30" t="n">
        <x:v>0</x:v>
      </x:c>
      <x:c r="R131" s="19" t="n">
        <x:f>P131-Q131</x:f>
        <x:v>11900</x:v>
      </x:c>
      <x:c r="S131" s="22" t="n">
        <x:f>'D03_Accounts'!D23</x:f>
        <x:v>0</x:v>
      </x:c>
      <x:c r="T131" s="19" t="n">
        <x:f>R131*S131</x:f>
        <x:v>0</x:v>
      </x:c>
      <x:c r="U131" s="20" t="str">
        <x:f>'D03_Mappings'!E69</x:f>
        <x:v>ap</x:v>
      </x:c>
      <x:c r="V131" s="19" t="str">
        <x:f>IF(I131="",IF(U131="people","PAYROLL","UNMAPPED"),I131)</x:f>
        <x:v>V.LEGAL</x:v>
      </x:c>
      <x:c r="W131" s="19" t="n">
        <x:f>IF(AND(G131="GL.CASH",L131="operating"),Q131,0)</x:f>
        <x:v>0</x:v>
      </x:c>
      <x:c r="X131" s="19" t="n">
        <x:f>IF(AND(G131="GL.CASH",L131="operating"),P131,0)</x:f>
        <x:v>0</x:v>
      </x:c>
      <x:c r="Y131" s="19" t="n">
        <x:f>IF(AND(G131="GL.CASH",L131="investing"),Q131-P131,0)</x:f>
        <x:v>0</x:v>
      </x:c>
      <x:c r="Z131" s="19" t="n">
        <x:f>IF(AND(G131="GL.CASH",L131="financing"),P131,0)</x:f>
        <x:v>0</x:v>
      </x:c>
      <x:c r="AA131" s="19" t="n">
        <x:f>IF(AND(G131="GL.CASH",L131="financing"),Q131,0)</x:f>
        <x:v>0</x:v>
      </x:c>
    </x:row>
    <x:row r="132" ht="25" customHeight="1">
      <x:c r="A132" s="3" t="str">
        <x:v>ACT/PAY-LEGAL-M01/2</x:v>
      </x:c>
      <x:c r="B132" s="3" t="str">
        <x:v>PAY-LEGAL-M01</x:v>
      </x:c>
      <x:c r="C132" s="21" t="n">
        <x:v>2</x:v>
      </x:c>
      <x:c r="D132" s="39" t="n">
        <x:v>46437</x:v>
      </x:c>
      <x:c r="E132" s="39" t="n">
        <x:v>46388</x:v>
      </x:c>
      <x:c r="F132" s="39" t="n">
        <x:v>46437</x:v>
      </x:c>
      <x:c r="G132" s="3" t="str">
        <x:v>GL.CASH</x:v>
      </x:c>
      <x:c r="H132" s="3" t="str">
        <x:v>COMP</x:v>
      </x:c>
      <x:c r="I132" s="3" t="str">
        <x:v>V.LEGAL</x:v>
      </x:c>
      <x:c r="J132" s="3" t="str">
        <x:v>MAP.ACTUAL.COST.PAY.V.LEGAL.COMP</x:v>
      </x:c>
      <x:c r="K132" s="3" t="str">
        <x:v>WC.SUPPLIER_AP</x:v>
      </x:c>
      <x:c r="L132" s="3" t="str">
        <x:v>operating</x:v>
      </x:c>
      <x:c r="M132" s="3" t="str">
        <x:v>not_applicable</x:v>
      </x:c>
      <x:c r="N132" s="3" t="str">
        <x:v>not_applicable</x:v>
      </x:c>
      <x:c r="O132" s="3" t="str">
        <x:v>not_applicable</x:v>
      </x:c>
      <x:c r="P132" s="30" t="n">
        <x:v>0</x:v>
      </x:c>
      <x:c r="Q132" s="30" t="n">
        <x:v>11900</x:v>
      </x:c>
      <x:c r="R132" s="19" t="n">
        <x:f>P132-Q132</x:f>
        <x:v>-11900</x:v>
      </x:c>
      <x:c r="S132" s="22" t="n">
        <x:f>'D03_Accounts'!D11</x:f>
        <x:v>0</x:v>
      </x:c>
      <x:c r="T132" s="19" t="n">
        <x:f>R132*S132</x:f>
        <x:v>0</x:v>
      </x:c>
      <x:c r="U132" s="20" t="str">
        <x:f>'D03_Mappings'!E70</x:f>
        <x:v>cash</x:v>
      </x:c>
      <x:c r="V132" s="19" t="str">
        <x:f>IF(I132="",IF(U132="people","PAYROLL","UNMAPPED"),I132)</x:f>
        <x:v>V.LEGAL</x:v>
      </x:c>
      <x:c r="W132" s="19" t="n">
        <x:f>IF(AND(G132="GL.CASH",L132="operating"),Q132,0)</x:f>
        <x:v>11900</x:v>
      </x:c>
      <x:c r="X132" s="19" t="n">
        <x:f>IF(AND(G132="GL.CASH",L132="operating"),P132,0)</x:f>
        <x:v>0</x:v>
      </x:c>
      <x:c r="Y132" s="19" t="n">
        <x:f>IF(AND(G132="GL.CASH",L132="investing"),Q132-P132,0)</x:f>
        <x:v>0</x:v>
      </x:c>
      <x:c r="Z132" s="19" t="n">
        <x:f>IF(AND(G132="GL.CASH",L132="financing"),P132,0)</x:f>
        <x:v>0</x:v>
      </x:c>
      <x:c r="AA132" s="19" t="n">
        <x:f>IF(AND(G132="GL.CASH",L132="financing"),Q132,0)</x:f>
        <x:v>0</x:v>
      </x:c>
    </x:row>
    <x:row r="133" ht="25" customHeight="1">
      <x:c r="A133" s="3" t="str">
        <x:v>ACT/PAY-OFFICE-M01/1</x:v>
      </x:c>
      <x:c r="B133" s="3" t="str">
        <x:v>PAY-OFFICE-M01</x:v>
      </x:c>
      <x:c r="C133" s="21" t="n">
        <x:v>2</x:v>
      </x:c>
      <x:c r="D133" s="39" t="n">
        <x:v>46437</x:v>
      </x:c>
      <x:c r="E133" s="39" t="n">
        <x:v>46388</x:v>
      </x:c>
      <x:c r="F133" s="39" t="n">
        <x:v>46437</x:v>
      </x:c>
      <x:c r="G133" s="3" t="str">
        <x:v>GL.AP.SUPPLIER</x:v>
      </x:c>
      <x:c r="H133" s="3" t="str">
        <x:v>CORP</x:v>
      </x:c>
      <x:c r="I133" s="3" t="str">
        <x:v>V.OFFICE</x:v>
      </x:c>
      <x:c r="J133" s="3" t="str">
        <x:v>MAP.ACTUAL.COST.PAY.V.OFFICE.CORP</x:v>
      </x:c>
      <x:c r="K133" s="3" t="str">
        <x:v>WC.SUPPLIER_AP</x:v>
      </x:c>
      <x:c r="L133" s="3" t="str">
        <x:v>operating</x:v>
      </x:c>
      <x:c r="M133" s="3" t="str">
        <x:v>not_applicable</x:v>
      </x:c>
      <x:c r="N133" s="3" t="str">
        <x:v>not_applicable</x:v>
      </x:c>
      <x:c r="O133" s="3" t="str">
        <x:v>not_applicable</x:v>
      </x:c>
      <x:c r="P133" s="30" t="n">
        <x:v>5042.91</x:v>
      </x:c>
      <x:c r="Q133" s="30" t="n">
        <x:v>0</x:v>
      </x:c>
      <x:c r="R133" s="19" t="n">
        <x:f>P133-Q133</x:f>
        <x:v>5042.91</x:v>
      </x:c>
      <x:c r="S133" s="22" t="n">
        <x:f>'D03_Accounts'!D23</x:f>
        <x:v>0</x:v>
      </x:c>
      <x:c r="T133" s="19" t="n">
        <x:f>R133*S133</x:f>
        <x:v>0</x:v>
      </x:c>
      <x:c r="U133" s="20" t="str">
        <x:f>'D03_Mappings'!E73</x:f>
        <x:v>ap</x:v>
      </x:c>
      <x:c r="V133" s="19" t="str">
        <x:f>IF(I133="",IF(U133="people","PAYROLL","UNMAPPED"),I133)</x:f>
        <x:v>V.OFFICE</x:v>
      </x:c>
      <x:c r="W133" s="19" t="n">
        <x:f>IF(AND(G133="GL.CASH",L133="operating"),Q133,0)</x:f>
        <x:v>0</x:v>
      </x:c>
      <x:c r="X133" s="19" t="n">
        <x:f>IF(AND(G133="GL.CASH",L133="operating"),P133,0)</x:f>
        <x:v>0</x:v>
      </x:c>
      <x:c r="Y133" s="19" t="n">
        <x:f>IF(AND(G133="GL.CASH",L133="investing"),Q133-P133,0)</x:f>
        <x:v>0</x:v>
      </x:c>
      <x:c r="Z133" s="19" t="n">
        <x:f>IF(AND(G133="GL.CASH",L133="financing"),P133,0)</x:f>
        <x:v>0</x:v>
      </x:c>
      <x:c r="AA133" s="19" t="n">
        <x:f>IF(AND(G133="GL.CASH",L133="financing"),Q133,0)</x:f>
        <x:v>0</x:v>
      </x:c>
    </x:row>
    <x:row r="134" ht="25" customHeight="1">
      <x:c r="A134" s="3" t="str">
        <x:v>ACT/PAY-OFFICE-M01/2</x:v>
      </x:c>
      <x:c r="B134" s="3" t="str">
        <x:v>PAY-OFFICE-M01</x:v>
      </x:c>
      <x:c r="C134" s="21" t="n">
        <x:v>2</x:v>
      </x:c>
      <x:c r="D134" s="39" t="n">
        <x:v>46437</x:v>
      </x:c>
      <x:c r="E134" s="39" t="n">
        <x:v>46388</x:v>
      </x:c>
      <x:c r="F134" s="39" t="n">
        <x:v>46437</x:v>
      </x:c>
      <x:c r="G134" s="3" t="str">
        <x:v>GL.CASH</x:v>
      </x:c>
      <x:c r="H134" s="3" t="str">
        <x:v>CORP</x:v>
      </x:c>
      <x:c r="I134" s="3" t="str">
        <x:v>V.OFFICE</x:v>
      </x:c>
      <x:c r="J134" s="3" t="str">
        <x:v>MAP.ACTUAL.COST.PAY.V.OFFICE.CORP</x:v>
      </x:c>
      <x:c r="K134" s="3" t="str">
        <x:v>WC.SUPPLIER_AP</x:v>
      </x:c>
      <x:c r="L134" s="3" t="str">
        <x:v>operating</x:v>
      </x:c>
      <x:c r="M134" s="3" t="str">
        <x:v>not_applicable</x:v>
      </x:c>
      <x:c r="N134" s="3" t="str">
        <x:v>not_applicable</x:v>
      </x:c>
      <x:c r="O134" s="3" t="str">
        <x:v>not_applicable</x:v>
      </x:c>
      <x:c r="P134" s="30" t="n">
        <x:v>0</x:v>
      </x:c>
      <x:c r="Q134" s="30" t="n">
        <x:v>5042.91</x:v>
      </x:c>
      <x:c r="R134" s="19" t="n">
        <x:f>P134-Q134</x:f>
        <x:v>-5042.91</x:v>
      </x:c>
      <x:c r="S134" s="22" t="n">
        <x:f>'D03_Accounts'!D11</x:f>
        <x:v>0</x:v>
      </x:c>
      <x:c r="T134" s="19" t="n">
        <x:f>R134*S134</x:f>
        <x:v>0</x:v>
      </x:c>
      <x:c r="U134" s="20" t="str">
        <x:f>'D03_Mappings'!E74</x:f>
        <x:v>cash</x:v>
      </x:c>
      <x:c r="V134" s="19" t="str">
        <x:f>IF(I134="",IF(U134="people","PAYROLL","UNMAPPED"),I134)</x:f>
        <x:v>V.OFFICE</x:v>
      </x:c>
      <x:c r="W134" s="19" t="n">
        <x:f>IF(AND(G134="GL.CASH",L134="operating"),Q134,0)</x:f>
        <x:v>5042.91</x:v>
      </x:c>
      <x:c r="X134" s="19" t="n">
        <x:f>IF(AND(G134="GL.CASH",L134="operating"),P134,0)</x:f>
        <x:v>0</x:v>
      </x:c>
      <x:c r="Y134" s="19" t="n">
        <x:f>IF(AND(G134="GL.CASH",L134="investing"),Q134-P134,0)</x:f>
        <x:v>0</x:v>
      </x:c>
      <x:c r="Z134" s="19" t="n">
        <x:f>IF(AND(G134="GL.CASH",L134="financing"),P134,0)</x:f>
        <x:v>0</x:v>
      </x:c>
      <x:c r="AA134" s="19" t="n">
        <x:f>IF(AND(G134="GL.CASH",L134="financing"),Q134,0)</x:f>
        <x:v>0</x:v>
      </x:c>
    </x:row>
    <x:row r="135" ht="25" customHeight="1">
      <x:c r="A135" s="3" t="str">
        <x:v>ACT/PAY-PAYADMIN-M01/1</x:v>
      </x:c>
      <x:c r="B135" s="3" t="str">
        <x:v>PAY-PAYADMIN-M01</x:v>
      </x:c>
      <x:c r="C135" s="21" t="n">
        <x:v>2</x:v>
      </x:c>
      <x:c r="D135" s="39" t="n">
        <x:v>46437</x:v>
      </x:c>
      <x:c r="E135" s="39" t="n">
        <x:v>46388</x:v>
      </x:c>
      <x:c r="F135" s="39" t="n">
        <x:v>46437</x:v>
      </x:c>
      <x:c r="G135" s="3" t="str">
        <x:v>GL.AP.SUPPLIER</x:v>
      </x:c>
      <x:c r="H135" s="3" t="str">
        <x:v>FIN</x:v>
      </x:c>
      <x:c r="I135" s="3" t="str">
        <x:v>V.ACCOUNTS</x:v>
      </x:c>
      <x:c r="J135" s="3" t="str">
        <x:v>MAP.ACTUAL.COST.PAY.V.ACCOUNTS.FIN</x:v>
      </x:c>
      <x:c r="K135" s="3" t="str">
        <x:v>WC.SUPPLIER_AP</x:v>
      </x:c>
      <x:c r="L135" s="3" t="str">
        <x:v>operating</x:v>
      </x:c>
      <x:c r="M135" s="3" t="str">
        <x:v>not_applicable</x:v>
      </x:c>
      <x:c r="N135" s="3" t="str">
        <x:v>not_applicable</x:v>
      </x:c>
      <x:c r="O135" s="3" t="str">
        <x:v>not_applicable</x:v>
      </x:c>
      <x:c r="P135" s="30" t="n">
        <x:v>89.25</x:v>
      </x:c>
      <x:c r="Q135" s="30" t="n">
        <x:v>0</x:v>
      </x:c>
      <x:c r="R135" s="19" t="n">
        <x:f>P135-Q135</x:f>
        <x:v>89.25</x:v>
      </x:c>
      <x:c r="S135" s="22" t="n">
        <x:f>'D03_Accounts'!D23</x:f>
        <x:v>0</x:v>
      </x:c>
      <x:c r="T135" s="19" t="n">
        <x:f>R135*S135</x:f>
        <x:v>0</x:v>
      </x:c>
      <x:c r="U135" s="20" t="str">
        <x:f>'D03_Mappings'!E57</x:f>
        <x:v>ap</x:v>
      </x:c>
      <x:c r="V135" s="19" t="str">
        <x:f>IF(I135="",IF(U135="people","PAYROLL","UNMAPPED"),I135)</x:f>
        <x:v>V.ACCOUNTS</x:v>
      </x:c>
      <x:c r="W135" s="19" t="n">
        <x:f>IF(AND(G135="GL.CASH",L135="operating"),Q135,0)</x:f>
        <x:v>0</x:v>
      </x:c>
      <x:c r="X135" s="19" t="n">
        <x:f>IF(AND(G135="GL.CASH",L135="operating"),P135,0)</x:f>
        <x:v>0</x:v>
      </x:c>
      <x:c r="Y135" s="19" t="n">
        <x:f>IF(AND(G135="GL.CASH",L135="investing"),Q135-P135,0)</x:f>
        <x:v>0</x:v>
      </x:c>
      <x:c r="Z135" s="19" t="n">
        <x:f>IF(AND(G135="GL.CASH",L135="financing"),P135,0)</x:f>
        <x:v>0</x:v>
      </x:c>
      <x:c r="AA135" s="19" t="n">
        <x:f>IF(AND(G135="GL.CASH",L135="financing"),Q135,0)</x:f>
        <x:v>0</x:v>
      </x:c>
    </x:row>
    <x:row r="136" ht="25" customHeight="1">
      <x:c r="A136" s="3" t="str">
        <x:v>ACT/PAY-PAYADMIN-M01/2</x:v>
      </x:c>
      <x:c r="B136" s="3" t="str">
        <x:v>PAY-PAYADMIN-M01</x:v>
      </x:c>
      <x:c r="C136" s="21" t="n">
        <x:v>2</x:v>
      </x:c>
      <x:c r="D136" s="39" t="n">
        <x:v>46437</x:v>
      </x:c>
      <x:c r="E136" s="39" t="n">
        <x:v>46388</x:v>
      </x:c>
      <x:c r="F136" s="39" t="n">
        <x:v>46437</x:v>
      </x:c>
      <x:c r="G136" s="3" t="str">
        <x:v>GL.CASH</x:v>
      </x:c>
      <x:c r="H136" s="3" t="str">
        <x:v>FIN</x:v>
      </x:c>
      <x:c r="I136" s="3" t="str">
        <x:v>V.ACCOUNTS</x:v>
      </x:c>
      <x:c r="J136" s="3" t="str">
        <x:v>MAP.ACTUAL.COST.PAY.V.ACCOUNTS.FIN</x:v>
      </x:c>
      <x:c r="K136" s="3" t="str">
        <x:v>WC.SUPPLIER_AP</x:v>
      </x:c>
      <x:c r="L136" s="3" t="str">
        <x:v>operating</x:v>
      </x:c>
      <x:c r="M136" s="3" t="str">
        <x:v>not_applicable</x:v>
      </x:c>
      <x:c r="N136" s="3" t="str">
        <x:v>not_applicable</x:v>
      </x:c>
      <x:c r="O136" s="3" t="str">
        <x:v>not_applicable</x:v>
      </x:c>
      <x:c r="P136" s="30" t="n">
        <x:v>0</x:v>
      </x:c>
      <x:c r="Q136" s="30" t="n">
        <x:v>89.25</x:v>
      </x:c>
      <x:c r="R136" s="19" t="n">
        <x:f>P136-Q136</x:f>
        <x:v>-89.25</x:v>
      </x:c>
      <x:c r="S136" s="22" t="n">
        <x:f>'D03_Accounts'!D11</x:f>
        <x:v>0</x:v>
      </x:c>
      <x:c r="T136" s="19" t="n">
        <x:f>R136*S136</x:f>
        <x:v>0</x:v>
      </x:c>
      <x:c r="U136" s="20" t="str">
        <x:f>'D03_Mappings'!E58</x:f>
        <x:v>cash</x:v>
      </x:c>
      <x:c r="V136" s="19" t="str">
        <x:f>IF(I136="",IF(U136="people","PAYROLL","UNMAPPED"),I136)</x:f>
        <x:v>V.ACCOUNTS</x:v>
      </x:c>
      <x:c r="W136" s="19" t="n">
        <x:f>IF(AND(G136="GL.CASH",L136="operating"),Q136,0)</x:f>
        <x:v>89.25</x:v>
      </x:c>
      <x:c r="X136" s="19" t="n">
        <x:f>IF(AND(G136="GL.CASH",L136="operating"),P136,0)</x:f>
        <x:v>0</x:v>
      </x:c>
      <x:c r="Y136" s="19" t="n">
        <x:f>IF(AND(G136="GL.CASH",L136="investing"),Q136-P136,0)</x:f>
        <x:v>0</x:v>
      </x:c>
      <x:c r="Z136" s="19" t="n">
        <x:f>IF(AND(G136="GL.CASH",L136="financing"),P136,0)</x:f>
        <x:v>0</x:v>
      </x:c>
      <x:c r="AA136" s="19" t="n">
        <x:f>IF(AND(G136="GL.CASH",L136="financing"),Q136,0)</x:f>
        <x:v>0</x:v>
      </x:c>
    </x:row>
    <x:row r="137" ht="25" customHeight="1">
      <x:c r="A137" s="3" t="str">
        <x:v>ACT/PAY-SW-M01-P01/1</x:v>
      </x:c>
      <x:c r="B137" s="3" t="str">
        <x:v>PAY-SW-M01-P01</x:v>
      </x:c>
      <x:c r="C137" s="21" t="n">
        <x:v>2</x:v>
      </x:c>
      <x:c r="D137" s="39" t="n">
        <x:v>46437</x:v>
      </x:c>
      <x:c r="E137" s="39" t="n">
        <x:v>46388</x:v>
      </x:c>
      <x:c r="F137" s="39" t="n">
        <x:v>46437</x:v>
      </x:c>
      <x:c r="G137" s="3" t="str">
        <x:v>GL.AP.SUPPLIER</x:v>
      </x:c>
      <x:c r="H137" s="3" t="str">
        <x:v>MGMT</x:v>
      </x:c>
      <x:c r="I137" s="3" t="str">
        <x:v>V.SOFTWARE</x:v>
      </x:c>
      <x:c r="J137" s="3" t="str">
        <x:v>MAP.ACTUAL.COST.PAY.V.SOFTWARE.MGMT</x:v>
      </x:c>
      <x:c r="K137" s="3" t="str">
        <x:v>WC.SUPPLIER_AP</x:v>
      </x:c>
      <x:c r="L137" s="3" t="str">
        <x:v>operating</x:v>
      </x:c>
      <x:c r="M137" s="3" t="str">
        <x:v>not_applicable</x:v>
      </x:c>
      <x:c r="N137" s="3" t="str">
        <x:v>not_applicable</x:v>
      </x:c>
      <x:c r="O137" s="3" t="str">
        <x:v>not_applicable</x:v>
      </x:c>
      <x:c r="P137" s="30" t="n">
        <x:v>450</x:v>
      </x:c>
      <x:c r="Q137" s="30" t="n">
        <x:v>0</x:v>
      </x:c>
      <x:c r="R137" s="19" t="n">
        <x:f>P137-Q137</x:f>
        <x:v>450</x:v>
      </x:c>
      <x:c r="S137" s="22" t="n">
        <x:f>'D03_Accounts'!D23</x:f>
        <x:v>0</x:v>
      </x:c>
      <x:c r="T137" s="19" t="n">
        <x:f>R137*S137</x:f>
        <x:v>0</x:v>
      </x:c>
      <x:c r="U137" s="20" t="str">
        <x:f>'D03_Mappings'!E87</x:f>
        <x:v>ap</x:v>
      </x:c>
      <x:c r="V137" s="19" t="str">
        <x:f>IF(I137="",IF(U137="people","PAYROLL","UNMAPPED"),I137)</x:f>
        <x:v>V.SOFTWARE</x:v>
      </x:c>
      <x:c r="W137" s="19" t="n">
        <x:f>IF(AND(G137="GL.CASH",L137="operating"),Q137,0)</x:f>
        <x:v>0</x:v>
      </x:c>
      <x:c r="X137" s="19" t="n">
        <x:f>IF(AND(G137="GL.CASH",L137="operating"),P137,0)</x:f>
        <x:v>0</x:v>
      </x:c>
      <x:c r="Y137" s="19" t="n">
        <x:f>IF(AND(G137="GL.CASH",L137="investing"),Q137-P137,0)</x:f>
        <x:v>0</x:v>
      </x:c>
      <x:c r="Z137" s="19" t="n">
        <x:f>IF(AND(G137="GL.CASH",L137="financing"),P137,0)</x:f>
        <x:v>0</x:v>
      </x:c>
      <x:c r="AA137" s="19" t="n">
        <x:f>IF(AND(G137="GL.CASH",L137="financing"),Q137,0)</x:f>
        <x:v>0</x:v>
      </x:c>
    </x:row>
    <x:row r="138" ht="25" customHeight="1">
      <x:c r="A138" s="3" t="str">
        <x:v>ACT/PAY-SW-M01-P01/2</x:v>
      </x:c>
      <x:c r="B138" s="3" t="str">
        <x:v>PAY-SW-M01-P01</x:v>
      </x:c>
      <x:c r="C138" s="21" t="n">
        <x:v>2</x:v>
      </x:c>
      <x:c r="D138" s="39" t="n">
        <x:v>46437</x:v>
      </x:c>
      <x:c r="E138" s="39" t="n">
        <x:v>46388</x:v>
      </x:c>
      <x:c r="F138" s="39" t="n">
        <x:v>46437</x:v>
      </x:c>
      <x:c r="G138" s="3" t="str">
        <x:v>GL.CASH</x:v>
      </x:c>
      <x:c r="H138" s="3" t="str">
        <x:v>MGMT</x:v>
      </x:c>
      <x:c r="I138" s="3" t="str">
        <x:v>V.SOFTWARE</x:v>
      </x:c>
      <x:c r="J138" s="3" t="str">
        <x:v>MAP.ACTUAL.COST.PAY.V.SOFTWARE.MGMT</x:v>
      </x:c>
      <x:c r="K138" s="3" t="str">
        <x:v>WC.SUPPLIER_AP</x:v>
      </x:c>
      <x:c r="L138" s="3" t="str">
        <x:v>operating</x:v>
      </x:c>
      <x:c r="M138" s="3" t="str">
        <x:v>not_applicable</x:v>
      </x:c>
      <x:c r="N138" s="3" t="str">
        <x:v>not_applicable</x:v>
      </x:c>
      <x:c r="O138" s="3" t="str">
        <x:v>not_applicable</x:v>
      </x:c>
      <x:c r="P138" s="30" t="n">
        <x:v>0</x:v>
      </x:c>
      <x:c r="Q138" s="30" t="n">
        <x:v>450</x:v>
      </x:c>
      <x:c r="R138" s="19" t="n">
        <x:f>P138-Q138</x:f>
        <x:v>-450</x:v>
      </x:c>
      <x:c r="S138" s="22" t="n">
        <x:f>'D03_Accounts'!D11</x:f>
        <x:v>0</x:v>
      </x:c>
      <x:c r="T138" s="19" t="n">
        <x:f>R138*S138</x:f>
        <x:v>0</x:v>
      </x:c>
      <x:c r="U138" s="20" t="str">
        <x:f>'D03_Mappings'!E88</x:f>
        <x:v>cash</x:v>
      </x:c>
      <x:c r="V138" s="19" t="str">
        <x:f>IF(I138="",IF(U138="people","PAYROLL","UNMAPPED"),I138)</x:f>
        <x:v>V.SOFTWARE</x:v>
      </x:c>
      <x:c r="W138" s="19" t="n">
        <x:f>IF(AND(G138="GL.CASH",L138="operating"),Q138,0)</x:f>
        <x:v>450</x:v>
      </x:c>
      <x:c r="X138" s="19" t="n">
        <x:f>IF(AND(G138="GL.CASH",L138="operating"),P138,0)</x:f>
        <x:v>0</x:v>
      </x:c>
      <x:c r="Y138" s="19" t="n">
        <x:f>IF(AND(G138="GL.CASH",L138="investing"),Q138-P138,0)</x:f>
        <x:v>0</x:v>
      </x:c>
      <x:c r="Z138" s="19" t="n">
        <x:f>IF(AND(G138="GL.CASH",L138="financing"),P138,0)</x:f>
        <x:v>0</x:v>
      </x:c>
      <x:c r="AA138" s="19" t="n">
        <x:f>IF(AND(G138="GL.CASH",L138="financing"),Q138,0)</x:f>
        <x:v>0</x:v>
      </x:c>
    </x:row>
    <x:row r="139" ht="25" customHeight="1">
      <x:c r="A139" s="3" t="str">
        <x:v>ACT/PAY-SW-M01-P02/1</x:v>
      </x:c>
      <x:c r="B139" s="3" t="str">
        <x:v>PAY-SW-M01-P02</x:v>
      </x:c>
      <x:c r="C139" s="21" t="n">
        <x:v>2</x:v>
      </x:c>
      <x:c r="D139" s="39" t="n">
        <x:v>46437</x:v>
      </x:c>
      <x:c r="E139" s="39" t="n">
        <x:v>46388</x:v>
      </x:c>
      <x:c r="F139" s="39" t="n">
        <x:v>46437</x:v>
      </x:c>
      <x:c r="G139" s="3" t="str">
        <x:v>GL.AP.SUPPLIER</x:v>
      </x:c>
      <x:c r="H139" s="3" t="str">
        <x:v>ENG</x:v>
      </x:c>
      <x:c r="I139" s="3" t="str">
        <x:v>V.SOFTWARE</x:v>
      </x:c>
      <x:c r="J139" s="3" t="str">
        <x:v>MAP.ACTUAL.COST.PAY.V.SOFTWARE.ENG</x:v>
      </x:c>
      <x:c r="K139" s="3" t="str">
        <x:v>WC.SUPPLIER_AP</x:v>
      </x:c>
      <x:c r="L139" s="3" t="str">
        <x:v>operating</x:v>
      </x:c>
      <x:c r="M139" s="3" t="str">
        <x:v>not_applicable</x:v>
      </x:c>
      <x:c r="N139" s="3" t="str">
        <x:v>not_applicable</x:v>
      </x:c>
      <x:c r="O139" s="3" t="str">
        <x:v>not_applicable</x:v>
      </x:c>
      <x:c r="P139" s="30" t="n">
        <x:v>450</x:v>
      </x:c>
      <x:c r="Q139" s="30" t="n">
        <x:v>0</x:v>
      </x:c>
      <x:c r="R139" s="19" t="n">
        <x:f>P139-Q139</x:f>
        <x:v>450</x:v>
      </x:c>
      <x:c r="S139" s="22" t="n">
        <x:f>'D03_Accounts'!D23</x:f>
        <x:v>0</x:v>
      </x:c>
      <x:c r="T139" s="19" t="n">
        <x:f>R139*S139</x:f>
        <x:v>0</x:v>
      </x:c>
      <x:c r="U139" s="20" t="str">
        <x:f>'D03_Mappings'!E85</x:f>
        <x:v>ap</x:v>
      </x:c>
      <x:c r="V139" s="19" t="str">
        <x:f>IF(I139="",IF(U139="people","PAYROLL","UNMAPPED"),I139)</x:f>
        <x:v>V.SOFTWARE</x:v>
      </x:c>
      <x:c r="W139" s="19" t="n">
        <x:f>IF(AND(G139="GL.CASH",L139="operating"),Q139,0)</x:f>
        <x:v>0</x:v>
      </x:c>
      <x:c r="X139" s="19" t="n">
        <x:f>IF(AND(G139="GL.CASH",L139="operating"),P139,0)</x:f>
        <x:v>0</x:v>
      </x:c>
      <x:c r="Y139" s="19" t="n">
        <x:f>IF(AND(G139="GL.CASH",L139="investing"),Q139-P139,0)</x:f>
        <x:v>0</x:v>
      </x:c>
      <x:c r="Z139" s="19" t="n">
        <x:f>IF(AND(G139="GL.CASH",L139="financing"),P139,0)</x:f>
        <x:v>0</x:v>
      </x:c>
      <x:c r="AA139" s="19" t="n">
        <x:f>IF(AND(G139="GL.CASH",L139="financing"),Q139,0)</x:f>
        <x:v>0</x:v>
      </x:c>
    </x:row>
    <x:row r="140" ht="25" customHeight="1">
      <x:c r="A140" s="3" t="str">
        <x:v>ACT/PAY-SW-M01-P02/2</x:v>
      </x:c>
      <x:c r="B140" s="3" t="str">
        <x:v>PAY-SW-M01-P02</x:v>
      </x:c>
      <x:c r="C140" s="21" t="n">
        <x:v>2</x:v>
      </x:c>
      <x:c r="D140" s="39" t="n">
        <x:v>46437</x:v>
      </x:c>
      <x:c r="E140" s="39" t="n">
        <x:v>46388</x:v>
      </x:c>
      <x:c r="F140" s="39" t="n">
        <x:v>46437</x:v>
      </x:c>
      <x:c r="G140" s="3" t="str">
        <x:v>GL.CASH</x:v>
      </x:c>
      <x:c r="H140" s="3" t="str">
        <x:v>ENG</x:v>
      </x:c>
      <x:c r="I140" s="3" t="str">
        <x:v>V.SOFTWARE</x:v>
      </x:c>
      <x:c r="J140" s="3" t="str">
        <x:v>MAP.ACTUAL.COST.PAY.V.SOFTWARE.ENG</x:v>
      </x:c>
      <x:c r="K140" s="3" t="str">
        <x:v>WC.SUPPLIER_AP</x:v>
      </x:c>
      <x:c r="L140" s="3" t="str">
        <x:v>operating</x:v>
      </x:c>
      <x:c r="M140" s="3" t="str">
        <x:v>not_applicable</x:v>
      </x:c>
      <x:c r="N140" s="3" t="str">
        <x:v>not_applicable</x:v>
      </x:c>
      <x:c r="O140" s="3" t="str">
        <x:v>not_applicable</x:v>
      </x:c>
      <x:c r="P140" s="30" t="n">
        <x:v>0</x:v>
      </x:c>
      <x:c r="Q140" s="30" t="n">
        <x:v>450</x:v>
      </x:c>
      <x:c r="R140" s="19" t="n">
        <x:f>P140-Q140</x:f>
        <x:v>-450</x:v>
      </x:c>
      <x:c r="S140" s="22" t="n">
        <x:f>'D03_Accounts'!D11</x:f>
        <x:v>0</x:v>
      </x:c>
      <x:c r="T140" s="19" t="n">
        <x:f>R140*S140</x:f>
        <x:v>0</x:v>
      </x:c>
      <x:c r="U140" s="20" t="str">
        <x:f>'D03_Mappings'!E86</x:f>
        <x:v>cash</x:v>
      </x:c>
      <x:c r="V140" s="19" t="str">
        <x:f>IF(I140="",IF(U140="people","PAYROLL","UNMAPPED"),I140)</x:f>
        <x:v>V.SOFTWARE</x:v>
      </x:c>
      <x:c r="W140" s="19" t="n">
        <x:f>IF(AND(G140="GL.CASH",L140="operating"),Q140,0)</x:f>
        <x:v>450</x:v>
      </x:c>
      <x:c r="X140" s="19" t="n">
        <x:f>IF(AND(G140="GL.CASH",L140="operating"),P140,0)</x:f>
        <x:v>0</x:v>
      </x:c>
      <x:c r="Y140" s="19" t="n">
        <x:f>IF(AND(G140="GL.CASH",L140="investing"),Q140-P140,0)</x:f>
        <x:v>0</x:v>
      </x:c>
      <x:c r="Z140" s="19" t="n">
        <x:f>IF(AND(G140="GL.CASH",L140="financing"),P140,0)</x:f>
        <x:v>0</x:v>
      </x:c>
      <x:c r="AA140" s="19" t="n">
        <x:f>IF(AND(G140="GL.CASH",L140="financing"),Q140,0)</x:f>
        <x:v>0</x:v>
      </x:c>
    </x:row>
    <x:row r="141" ht="25" customHeight="1">
      <x:c r="A141" s="3" t="str">
        <x:v>ACT/PAY-SW-M01-P03/1</x:v>
      </x:c>
      <x:c r="B141" s="3" t="str">
        <x:v>PAY-SW-M01-P03</x:v>
      </x:c>
      <x:c r="C141" s="21" t="n">
        <x:v>2</x:v>
      </x:c>
      <x:c r="D141" s="39" t="n">
        <x:v>46437</x:v>
      </x:c>
      <x:c r="E141" s="39" t="n">
        <x:v>46388</x:v>
      </x:c>
      <x:c r="F141" s="39" t="n">
        <x:v>46437</x:v>
      </x:c>
      <x:c r="G141" s="3" t="str">
        <x:v>GL.AP.SUPPLIER</x:v>
      </x:c>
      <x:c r="H141" s="3" t="str">
        <x:v>ENG</x:v>
      </x:c>
      <x:c r="I141" s="3" t="str">
        <x:v>V.SOFTWARE</x:v>
      </x:c>
      <x:c r="J141" s="3" t="str">
        <x:v>MAP.ACTUAL.COST.PAY.V.SOFTWARE.ENG</x:v>
      </x:c>
      <x:c r="K141" s="3" t="str">
        <x:v>WC.SUPPLIER_AP</x:v>
      </x:c>
      <x:c r="L141" s="3" t="str">
        <x:v>operating</x:v>
      </x:c>
      <x:c r="M141" s="3" t="str">
        <x:v>not_applicable</x:v>
      </x:c>
      <x:c r="N141" s="3" t="str">
        <x:v>not_applicable</x:v>
      </x:c>
      <x:c r="O141" s="3" t="str">
        <x:v>not_applicable</x:v>
      </x:c>
      <x:c r="P141" s="30" t="n">
        <x:v>450</x:v>
      </x:c>
      <x:c r="Q141" s="30" t="n">
        <x:v>0</x:v>
      </x:c>
      <x:c r="R141" s="19" t="n">
        <x:f>P141-Q141</x:f>
        <x:v>450</x:v>
      </x:c>
      <x:c r="S141" s="22" t="n">
        <x:f>'D03_Accounts'!D23</x:f>
        <x:v>0</x:v>
      </x:c>
      <x:c r="T141" s="19" t="n">
        <x:f>R141*S141</x:f>
        <x:v>0</x:v>
      </x:c>
      <x:c r="U141" s="20" t="str">
        <x:f>'D03_Mappings'!E85</x:f>
        <x:v>ap</x:v>
      </x:c>
      <x:c r="V141" s="19" t="str">
        <x:f>IF(I141="",IF(U141="people","PAYROLL","UNMAPPED"),I141)</x:f>
        <x:v>V.SOFTWARE</x:v>
      </x:c>
      <x:c r="W141" s="19" t="n">
        <x:f>IF(AND(G141="GL.CASH",L141="operating"),Q141,0)</x:f>
        <x:v>0</x:v>
      </x:c>
      <x:c r="X141" s="19" t="n">
        <x:f>IF(AND(G141="GL.CASH",L141="operating"),P141,0)</x:f>
        <x:v>0</x:v>
      </x:c>
      <x:c r="Y141" s="19" t="n">
        <x:f>IF(AND(G141="GL.CASH",L141="investing"),Q141-P141,0)</x:f>
        <x:v>0</x:v>
      </x:c>
      <x:c r="Z141" s="19" t="n">
        <x:f>IF(AND(G141="GL.CASH",L141="financing"),P141,0)</x:f>
        <x:v>0</x:v>
      </x:c>
      <x:c r="AA141" s="19" t="n">
        <x:f>IF(AND(G141="GL.CASH",L141="financing"),Q141,0)</x:f>
        <x:v>0</x:v>
      </x:c>
    </x:row>
    <x:row r="142" ht="25" customHeight="1">
      <x:c r="A142" s="3" t="str">
        <x:v>ACT/PAY-SW-M01-P03/2</x:v>
      </x:c>
      <x:c r="B142" s="3" t="str">
        <x:v>PAY-SW-M01-P03</x:v>
      </x:c>
      <x:c r="C142" s="21" t="n">
        <x:v>2</x:v>
      </x:c>
      <x:c r="D142" s="39" t="n">
        <x:v>46437</x:v>
      </x:c>
      <x:c r="E142" s="39" t="n">
        <x:v>46388</x:v>
      </x:c>
      <x:c r="F142" s="39" t="n">
        <x:v>46437</x:v>
      </x:c>
      <x:c r="G142" s="3" t="str">
        <x:v>GL.CASH</x:v>
      </x:c>
      <x:c r="H142" s="3" t="str">
        <x:v>ENG</x:v>
      </x:c>
      <x:c r="I142" s="3" t="str">
        <x:v>V.SOFTWARE</x:v>
      </x:c>
      <x:c r="J142" s="3" t="str">
        <x:v>MAP.ACTUAL.COST.PAY.V.SOFTWARE.ENG</x:v>
      </x:c>
      <x:c r="K142" s="3" t="str">
        <x:v>WC.SUPPLIER_AP</x:v>
      </x:c>
      <x:c r="L142" s="3" t="str">
        <x:v>operating</x:v>
      </x:c>
      <x:c r="M142" s="3" t="str">
        <x:v>not_applicable</x:v>
      </x:c>
      <x:c r="N142" s="3" t="str">
        <x:v>not_applicable</x:v>
      </x:c>
      <x:c r="O142" s="3" t="str">
        <x:v>not_applicable</x:v>
      </x:c>
      <x:c r="P142" s="30" t="n">
        <x:v>0</x:v>
      </x:c>
      <x:c r="Q142" s="30" t="n">
        <x:v>450</x:v>
      </x:c>
      <x:c r="R142" s="19" t="n">
        <x:f>P142-Q142</x:f>
        <x:v>-450</x:v>
      </x:c>
      <x:c r="S142" s="22" t="n">
        <x:f>'D03_Accounts'!D11</x:f>
        <x:v>0</x:v>
      </x:c>
      <x:c r="T142" s="19" t="n">
        <x:f>R142*S142</x:f>
        <x:v>0</x:v>
      </x:c>
      <x:c r="U142" s="20" t="str">
        <x:f>'D03_Mappings'!E86</x:f>
        <x:v>cash</x:v>
      </x:c>
      <x:c r="V142" s="19" t="str">
        <x:f>IF(I142="",IF(U142="people","PAYROLL","UNMAPPED"),I142)</x:f>
        <x:v>V.SOFTWARE</x:v>
      </x:c>
      <x:c r="W142" s="19" t="n">
        <x:f>IF(AND(G142="GL.CASH",L142="operating"),Q142,0)</x:f>
        <x:v>450</x:v>
      </x:c>
      <x:c r="X142" s="19" t="n">
        <x:f>IF(AND(G142="GL.CASH",L142="operating"),P142,0)</x:f>
        <x:v>0</x:v>
      </x:c>
      <x:c r="Y142" s="19" t="n">
        <x:f>IF(AND(G142="GL.CASH",L142="investing"),Q142-P142,0)</x:f>
        <x:v>0</x:v>
      </x:c>
      <x:c r="Z142" s="19" t="n">
        <x:f>IF(AND(G142="GL.CASH",L142="financing"),P142,0)</x:f>
        <x:v>0</x:v>
      </x:c>
      <x:c r="AA142" s="19" t="n">
        <x:f>IF(AND(G142="GL.CASH",L142="financing"),Q142,0)</x:f>
        <x:v>0</x:v>
      </x:c>
    </x:row>
    <x:row r="143" ht="25" customHeight="1">
      <x:c r="A143" s="3" t="str">
        <x:v>ACT/BOOK-M02/1</x:v>
      </x:c>
      <x:c r="B143" s="3" t="str">
        <x:v>BOOK-M02</x:v>
      </x:c>
      <x:c r="C143" s="21" t="n">
        <x:v>2</x:v>
      </x:c>
      <x:c r="D143" s="39" t="n">
        <x:v>46438</x:v>
      </x:c>
      <x:c r="E143" s="39" t="n">
        <x:v>46419</x:v>
      </x:c>
      <x:c r="F143" s="39" t="n">
        <x:v>46468</x:v>
      </x:c>
      <x:c r="G143" s="3" t="str">
        <x:v>GL.OPEX.OPX.BOOKKEEP</x:v>
      </x:c>
      <x:c r="H143" s="3" t="str">
        <x:v>FIN</x:v>
      </x:c>
      <x:c r="I143" s="3" t="str">
        <x:v>V.ACCOUNTS</x:v>
      </x:c>
      <x:c r="J143" s="3" t="str">
        <x:v>MAP.ACTUAL.COST.OPX.BOOKKEEP.V.ACCOUNTS.FIN</x:v>
      </x:c>
      <x:c r="K143" s="3" t="str">
        <x:v>OPX.BOOKKEEP</x:v>
      </x:c>
      <x:c r="L143" s="3" t="str">
        <x:v>operating</x:v>
      </x:c>
      <x:c r="M143" s="3" t="str">
        <x:v>recurring</x:v>
      </x:c>
      <x:c r="N143" s="3" t="str">
        <x:v>committed</x:v>
      </x:c>
      <x:c r="O143" s="3" t="str">
        <x:v>fixed</x:v>
      </x:c>
      <x:c r="P143" s="30" t="n">
        <x:v>500</x:v>
      </x:c>
      <x:c r="Q143" s="30" t="n">
        <x:v>0</x:v>
      </x:c>
      <x:c r="R143" s="19" t="n">
        <x:f>P143-Q143</x:f>
        <x:v>500</x:v>
      </x:c>
      <x:c r="S143" s="22" t="n">
        <x:f>'D03_Accounts'!D54</x:f>
        <x:v>1</x:v>
      </x:c>
      <x:c r="T143" s="19" t="n">
        <x:f>R143*S143</x:f>
        <x:v>500</x:v>
      </x:c>
      <x:c r="U143" s="20" t="str">
        <x:f>'D03_Mappings'!E36</x:f>
        <x:v>operating_expense</x:v>
      </x:c>
      <x:c r="V143" s="19" t="str">
        <x:f>IF(I143="",IF(U143="people","PAYROLL","UNMAPPED"),I143)</x:f>
        <x:v>V.ACCOUNTS</x:v>
      </x:c>
      <x:c r="W143" s="19" t="n">
        <x:f>IF(AND(G143="GL.CASH",L143="operating"),Q143,0)</x:f>
        <x:v>0</x:v>
      </x:c>
      <x:c r="X143" s="19" t="n">
        <x:f>IF(AND(G143="GL.CASH",L143="operating"),P143,0)</x:f>
        <x:v>0</x:v>
      </x:c>
      <x:c r="Y143" s="19" t="n">
        <x:f>IF(AND(G143="GL.CASH",L143="investing"),Q143-P143,0)</x:f>
        <x:v>0</x:v>
      </x:c>
      <x:c r="Z143" s="19" t="n">
        <x:f>IF(AND(G143="GL.CASH",L143="financing"),P143,0)</x:f>
        <x:v>0</x:v>
      </x:c>
      <x:c r="AA143" s="19" t="n">
        <x:f>IF(AND(G143="GL.CASH",L143="financing"),Q143,0)</x:f>
        <x:v>0</x:v>
      </x:c>
    </x:row>
    <x:row r="144" ht="25" customHeight="1">
      <x:c r="A144" s="3" t="str">
        <x:v>ACT/BOOK-M02/2</x:v>
      </x:c>
      <x:c r="B144" s="3" t="str">
        <x:v>BOOK-M02</x:v>
      </x:c>
      <x:c r="C144" s="21" t="n">
        <x:v>2</x:v>
      </x:c>
      <x:c r="D144" s="39" t="n">
        <x:v>46438</x:v>
      </x:c>
      <x:c r="E144" s="39" t="n">
        <x:v>46419</x:v>
      </x:c>
      <x:c r="F144" s="39" t="n">
        <x:v>46468</x:v>
      </x:c>
      <x:c r="G144" s="3" t="str">
        <x:v>GL.VAT.DOM_ASSET</x:v>
      </x:c>
      <x:c r="H144" s="3" t="str">
        <x:v>FIN</x:v>
      </x:c>
      <x:c r="I144" s="3" t="str">
        <x:v>V.ACCOUNTS</x:v>
      </x:c>
      <x:c r="J144" s="3" t="str">
        <x:v>MAP.ACTUAL.COST.OPX.BOOKKEEP.V.ACCOUNTS.FIN</x:v>
      </x:c>
      <x:c r="K144" s="3" t="str">
        <x:v>OPX.BOOKKEEP</x:v>
      </x:c>
      <x:c r="L144" s="3" t="str">
        <x:v>operating</x:v>
      </x:c>
      <x:c r="M144" s="3" t="str">
        <x:v>not_applicable</x:v>
      </x:c>
      <x:c r="N144" s="3" t="str">
        <x:v>not_applicable</x:v>
      </x:c>
      <x:c r="O144" s="3" t="str">
        <x:v>not_applicable</x:v>
      </x:c>
      <x:c r="P144" s="30" t="n">
        <x:v>95</x:v>
      </x:c>
      <x:c r="Q144" s="30" t="n">
        <x:v>0</x:v>
      </x:c>
      <x:c r="R144" s="19" t="n">
        <x:f>P144-Q144</x:f>
        <x:v>95</x:v>
      </x:c>
      <x:c r="S144" s="22" t="n">
        <x:f>'D03_Accounts'!D15</x:f>
        <x:v>0</x:v>
      </x:c>
      <x:c r="T144" s="19" t="n">
        <x:f>R144*S144</x:f>
        <x:v>0</x:v>
      </x:c>
      <x:c r="U144" s="20" t="str">
        <x:f>'D03_Mappings'!E37</x:f>
        <x:v>tax_assets</x:v>
      </x:c>
      <x:c r="V144" s="19" t="str">
        <x:f>IF(I144="",IF(U144="people","PAYROLL","UNMAPPED"),I144)</x:f>
        <x:v>V.ACCOUNTS</x:v>
      </x:c>
      <x:c r="W144" s="19" t="n">
        <x:f>IF(AND(G144="GL.CASH",L144="operating"),Q144,0)</x:f>
        <x:v>0</x:v>
      </x:c>
      <x:c r="X144" s="19" t="n">
        <x:f>IF(AND(G144="GL.CASH",L144="operating"),P144,0)</x:f>
        <x:v>0</x:v>
      </x:c>
      <x:c r="Y144" s="19" t="n">
        <x:f>IF(AND(G144="GL.CASH",L144="investing"),Q144-P144,0)</x:f>
        <x:v>0</x:v>
      </x:c>
      <x:c r="Z144" s="19" t="n">
        <x:f>IF(AND(G144="GL.CASH",L144="financing"),P144,0)</x:f>
        <x:v>0</x:v>
      </x:c>
      <x:c r="AA144" s="19" t="n">
        <x:f>IF(AND(G144="GL.CASH",L144="financing"),Q144,0)</x:f>
        <x:v>0</x:v>
      </x:c>
    </x:row>
    <x:row r="145" ht="25" customHeight="1">
      <x:c r="A145" s="3" t="str">
        <x:v>ACT/BOOK-M02/3</x:v>
      </x:c>
      <x:c r="B145" s="3" t="str">
        <x:v>BOOK-M02</x:v>
      </x:c>
      <x:c r="C145" s="21" t="n">
        <x:v>2</x:v>
      </x:c>
      <x:c r="D145" s="39" t="n">
        <x:v>46438</x:v>
      </x:c>
      <x:c r="E145" s="39" t="n">
        <x:v>46419</x:v>
      </x:c>
      <x:c r="F145" s="39" t="n">
        <x:v>46468</x:v>
      </x:c>
      <x:c r="G145" s="3" t="str">
        <x:v>GL.AP.SUPPLIER</x:v>
      </x:c>
      <x:c r="H145" s="3" t="str">
        <x:v>FIN</x:v>
      </x:c>
      <x:c r="I145" s="3" t="str">
        <x:v>V.ACCOUNTS</x:v>
      </x:c>
      <x:c r="J145" s="3" t="str">
        <x:v>MAP.ACTUAL.COST.OPX.BOOKKEEP.V.ACCOUNTS.FIN</x:v>
      </x:c>
      <x:c r="K145" s="3" t="str">
        <x:v>OPX.BOOKKEEP</x:v>
      </x:c>
      <x:c r="L145" s="3" t="str">
        <x:v>operating</x:v>
      </x:c>
      <x:c r="M145" s="3" t="str">
        <x:v>not_applicable</x:v>
      </x:c>
      <x:c r="N145" s="3" t="str">
        <x:v>not_applicable</x:v>
      </x:c>
      <x:c r="O145" s="3" t="str">
        <x:v>not_applicable</x:v>
      </x:c>
      <x:c r="P145" s="30" t="n">
        <x:v>0</x:v>
      </x:c>
      <x:c r="Q145" s="30" t="n">
        <x:v>595</x:v>
      </x:c>
      <x:c r="R145" s="19" t="n">
        <x:f>P145-Q145</x:f>
        <x:v>-595</x:v>
      </x:c>
      <x:c r="S145" s="22" t="n">
        <x:f>'D03_Accounts'!D23</x:f>
        <x:v>0</x:v>
      </x:c>
      <x:c r="T145" s="19" t="n">
        <x:f>R145*S145</x:f>
        <x:v>0</x:v>
      </x:c>
      <x:c r="U145" s="20" t="str">
        <x:f>'D03_Mappings'!E38</x:f>
        <x:v>ap</x:v>
      </x:c>
      <x:c r="V145" s="19" t="str">
        <x:f>IF(I145="",IF(U145="people","PAYROLL","UNMAPPED"),I145)</x:f>
        <x:v>V.ACCOUNTS</x:v>
      </x:c>
      <x:c r="W145" s="19" t="n">
        <x:f>IF(AND(G145="GL.CASH",L145="operating"),Q145,0)</x:f>
        <x:v>0</x:v>
      </x:c>
      <x:c r="X145" s="19" t="n">
        <x:f>IF(AND(G145="GL.CASH",L145="operating"),P145,0)</x:f>
        <x:v>0</x:v>
      </x:c>
      <x:c r="Y145" s="19" t="n">
        <x:f>IF(AND(G145="GL.CASH",L145="investing"),Q145-P145,0)</x:f>
        <x:v>0</x:v>
      </x:c>
      <x:c r="Z145" s="19" t="n">
        <x:f>IF(AND(G145="GL.CASH",L145="financing"),P145,0)</x:f>
        <x:v>0</x:v>
      </x:c>
      <x:c r="AA145" s="19" t="n">
        <x:f>IF(AND(G145="GL.CASH",L145="financing"),Q145,0)</x:f>
        <x:v>0</x:v>
      </x:c>
    </x:row>
    <x:row r="146" ht="25" customHeight="1">
      <x:c r="A146" s="3" t="str">
        <x:v>ACT/CHAMBER-M02/1</x:v>
      </x:c>
      <x:c r="B146" s="3" t="str">
        <x:v>CHAMBER-M02</x:v>
      </x:c>
      <x:c r="C146" s="21" t="n">
        <x:v>2</x:v>
      </x:c>
      <x:c r="D146" s="39" t="n">
        <x:v>46438</x:v>
      </x:c>
      <x:c r="E146" s="39" t="n">
        <x:v>46419</x:v>
      </x:c>
      <x:c r="F146" s="39" t="n">
        <x:v>46468</x:v>
      </x:c>
      <x:c r="G146" s="3" t="str">
        <x:v>GL.OPEX.OPX.IHK</x:v>
      </x:c>
      <x:c r="H146" s="3" t="str">
        <x:v>CORP</x:v>
      </x:c>
      <x:c r="I146" s="3" t="str">
        <x:v>V.CHAMBER</x:v>
      </x:c>
      <x:c r="J146" s="3" t="str">
        <x:v>MAP.ACTUAL.COST.OPX.IHK.V.CHAMBER.CORP</x:v>
      </x:c>
      <x:c r="K146" s="3" t="str">
        <x:v>OPX.IHK</x:v>
      </x:c>
      <x:c r="L146" s="3" t="str">
        <x:v>operating</x:v>
      </x:c>
      <x:c r="M146" s="3" t="str">
        <x:v>recurring</x:v>
      </x:c>
      <x:c r="N146" s="3" t="str">
        <x:v>committed</x:v>
      </x:c>
      <x:c r="O146" s="3" t="str">
        <x:v>fixed</x:v>
      </x:c>
      <x:c r="P146" s="30" t="n">
        <x:v>9.17</x:v>
      </x:c>
      <x:c r="Q146" s="30" t="n">
        <x:v>0</x:v>
      </x:c>
      <x:c r="R146" s="19" t="n">
        <x:f>P146-Q146</x:f>
        <x:v>9.17</x:v>
      </x:c>
      <x:c r="S146" s="22" t="n">
        <x:f>'D03_Accounts'!D59</x:f>
        <x:v>1</x:v>
      </x:c>
      <x:c r="T146" s="19" t="n">
        <x:f>R146*S146</x:f>
        <x:v>9.17</x:v>
      </x:c>
      <x:c r="U146" s="20" t="str">
        <x:f>'D03_Mappings'!E47</x:f>
        <x:v>operating_expense</x:v>
      </x:c>
      <x:c r="V146" s="19" t="str">
        <x:f>IF(I146="",IF(U146="people","PAYROLL","UNMAPPED"),I146)</x:f>
        <x:v>V.CHAMBER</x:v>
      </x:c>
      <x:c r="W146" s="19" t="n">
        <x:f>IF(AND(G146="GL.CASH",L146="operating"),Q146,0)</x:f>
        <x:v>0</x:v>
      </x:c>
      <x:c r="X146" s="19" t="n">
        <x:f>IF(AND(G146="GL.CASH",L146="operating"),P146,0)</x:f>
        <x:v>0</x:v>
      </x:c>
      <x:c r="Y146" s="19" t="n">
        <x:f>IF(AND(G146="GL.CASH",L146="investing"),Q146-P146,0)</x:f>
        <x:v>0</x:v>
      </x:c>
      <x:c r="Z146" s="19" t="n">
        <x:f>IF(AND(G146="GL.CASH",L146="financing"),P146,0)</x:f>
        <x:v>0</x:v>
      </x:c>
      <x:c r="AA146" s="19" t="n">
        <x:f>IF(AND(G146="GL.CASH",L146="financing"),Q146,0)</x:f>
        <x:v>0</x:v>
      </x:c>
    </x:row>
    <x:row r="147" ht="25" customHeight="1">
      <x:c r="A147" s="3" t="str">
        <x:v>ACT/CHAMBER-M02/2</x:v>
      </x:c>
      <x:c r="B147" s="3" t="str">
        <x:v>CHAMBER-M02</x:v>
      </x:c>
      <x:c r="C147" s="21" t="n">
        <x:v>2</x:v>
      </x:c>
      <x:c r="D147" s="39" t="n">
        <x:v>46438</x:v>
      </x:c>
      <x:c r="E147" s="39" t="n">
        <x:v>46419</x:v>
      </x:c>
      <x:c r="F147" s="39" t="n">
        <x:v>46468</x:v>
      </x:c>
      <x:c r="G147" s="3" t="str">
        <x:v>GL.AP.SUPPLIER</x:v>
      </x:c>
      <x:c r="H147" s="3" t="str">
        <x:v>CORP</x:v>
      </x:c>
      <x:c r="I147" s="3" t="str">
        <x:v>V.CHAMBER</x:v>
      </x:c>
      <x:c r="J147" s="3" t="str">
        <x:v>MAP.ACTUAL.COST.OPX.IHK.V.CHAMBER.CORP</x:v>
      </x:c>
      <x:c r="K147" s="3" t="str">
        <x:v>OPX.IHK</x:v>
      </x:c>
      <x:c r="L147" s="3" t="str">
        <x:v>operating</x:v>
      </x:c>
      <x:c r="M147" s="3" t="str">
        <x:v>not_applicable</x:v>
      </x:c>
      <x:c r="N147" s="3" t="str">
        <x:v>not_applicable</x:v>
      </x:c>
      <x:c r="O147" s="3" t="str">
        <x:v>not_applicable</x:v>
      </x:c>
      <x:c r="P147" s="30" t="n">
        <x:v>0</x:v>
      </x:c>
      <x:c r="Q147" s="30" t="n">
        <x:v>9.17</x:v>
      </x:c>
      <x:c r="R147" s="19" t="n">
        <x:f>P147-Q147</x:f>
        <x:v>-9.17</x:v>
      </x:c>
      <x:c r="S147" s="22" t="n">
        <x:f>'D03_Accounts'!D23</x:f>
        <x:v>0</x:v>
      </x:c>
      <x:c r="T147" s="19" t="n">
        <x:f>R147*S147</x:f>
        <x:v>0</x:v>
      </x:c>
      <x:c r="U147" s="20" t="str">
        <x:f>'D03_Mappings'!E48</x:f>
        <x:v>ap</x:v>
      </x:c>
      <x:c r="V147" s="19" t="str">
        <x:f>IF(I147="",IF(U147="people","PAYROLL","UNMAPPED"),I147)</x:f>
        <x:v>V.CHAMBER</x:v>
      </x:c>
      <x:c r="W147" s="19" t="n">
        <x:f>IF(AND(G147="GL.CASH",L147="operating"),Q147,0)</x:f>
        <x:v>0</x:v>
      </x:c>
      <x:c r="X147" s="19" t="n">
        <x:f>IF(AND(G147="GL.CASH",L147="operating"),P147,0)</x:f>
        <x:v>0</x:v>
      </x:c>
      <x:c r="Y147" s="19" t="n">
        <x:f>IF(AND(G147="GL.CASH",L147="investing"),Q147-P147,0)</x:f>
        <x:v>0</x:v>
      </x:c>
      <x:c r="Z147" s="19" t="n">
        <x:f>IF(AND(G147="GL.CASH",L147="financing"),P147,0)</x:f>
        <x:v>0</x:v>
      </x:c>
      <x:c r="AA147" s="19" t="n">
        <x:f>IF(AND(G147="GL.CASH",L147="financing"),Q147,0)</x:f>
        <x:v>0</x:v>
      </x:c>
    </x:row>
    <x:row r="148" ht="25" customHeight="1">
      <x:c r="A148" s="3" t="str">
        <x:v>ACT/DESK-M02/1</x:v>
      </x:c>
      <x:c r="B148" s="3" t="str">
        <x:v>DESK-M02</x:v>
      </x:c>
      <x:c r="C148" s="21" t="n">
        <x:v>2</x:v>
      </x:c>
      <x:c r="D148" s="39" t="n">
        <x:v>46438</x:v>
      </x:c>
      <x:c r="E148" s="39" t="n">
        <x:v>46419</x:v>
      </x:c>
      <x:c r="F148" s="39" t="n">
        <x:v>46468</x:v>
      </x:c>
      <x:c r="G148" s="3" t="str">
        <x:v>GL.OPEX.OPX.DESK</x:v>
      </x:c>
      <x:c r="H148" s="3" t="str">
        <x:v>CORP</x:v>
      </x:c>
      <x:c r="I148" s="3" t="str">
        <x:v>V.WORKSPACE</x:v>
      </x:c>
      <x:c r="J148" s="3" t="str">
        <x:v>MAP.ACTUAL.COST.OPX.DESK.V.WORKSPACE.CORP</x:v>
      </x:c>
      <x:c r="K148" s="3" t="str">
        <x:v>OPX.DESK</x:v>
      </x:c>
      <x:c r="L148" s="3" t="str">
        <x:v>operating</x:v>
      </x:c>
      <x:c r="M148" s="3" t="str">
        <x:v>recurring</x:v>
      </x:c>
      <x:c r="N148" s="3" t="str">
        <x:v>committed</x:v>
      </x:c>
      <x:c r="O148" s="3" t="str">
        <x:v>fixed</x:v>
      </x:c>
      <x:c r="P148" s="30" t="n">
        <x:v>897</x:v>
      </x:c>
      <x:c r="Q148" s="30" t="n">
        <x:v>0</x:v>
      </x:c>
      <x:c r="R148" s="19" t="n">
        <x:f>P148-Q148</x:f>
        <x:v>897</x:v>
      </x:c>
      <x:c r="S148" s="22" t="n">
        <x:f>'D03_Accounts'!D49</x:f>
        <x:v>1</x:v>
      </x:c>
      <x:c r="T148" s="19" t="n">
        <x:f>R148*S148</x:f>
        <x:v>897</x:v>
      </x:c>
      <x:c r="U148" s="20" t="str">
        <x:f>'D03_Mappings'!E39</x:f>
        <x:v>operating_expense</x:v>
      </x:c>
      <x:c r="V148" s="19" t="str">
        <x:f>IF(I148="",IF(U148="people","PAYROLL","UNMAPPED"),I148)</x:f>
        <x:v>V.WORKSPACE</x:v>
      </x:c>
      <x:c r="W148" s="19" t="n">
        <x:f>IF(AND(G148="GL.CASH",L148="operating"),Q148,0)</x:f>
        <x:v>0</x:v>
      </x:c>
      <x:c r="X148" s="19" t="n">
        <x:f>IF(AND(G148="GL.CASH",L148="operating"),P148,0)</x:f>
        <x:v>0</x:v>
      </x:c>
      <x:c r="Y148" s="19" t="n">
        <x:f>IF(AND(G148="GL.CASH",L148="investing"),Q148-P148,0)</x:f>
        <x:v>0</x:v>
      </x:c>
      <x:c r="Z148" s="19" t="n">
        <x:f>IF(AND(G148="GL.CASH",L148="financing"),P148,0)</x:f>
        <x:v>0</x:v>
      </x:c>
      <x:c r="AA148" s="19" t="n">
        <x:f>IF(AND(G148="GL.CASH",L148="financing"),Q148,0)</x:f>
        <x:v>0</x:v>
      </x:c>
    </x:row>
    <x:row r="149" ht="25" customHeight="1">
      <x:c r="A149" s="3" t="str">
        <x:v>ACT/DESK-M02/2</x:v>
      </x:c>
      <x:c r="B149" s="3" t="str">
        <x:v>DESK-M02</x:v>
      </x:c>
      <x:c r="C149" s="21" t="n">
        <x:v>2</x:v>
      </x:c>
      <x:c r="D149" s="39" t="n">
        <x:v>46438</x:v>
      </x:c>
      <x:c r="E149" s="39" t="n">
        <x:v>46419</x:v>
      </x:c>
      <x:c r="F149" s="39" t="n">
        <x:v>46468</x:v>
      </x:c>
      <x:c r="G149" s="3" t="str">
        <x:v>GL.VAT.DOM_ASSET</x:v>
      </x:c>
      <x:c r="H149" s="3" t="str">
        <x:v>CORP</x:v>
      </x:c>
      <x:c r="I149" s="3" t="str">
        <x:v>V.WORKSPACE</x:v>
      </x:c>
      <x:c r="J149" s="3" t="str">
        <x:v>MAP.ACTUAL.COST.OPX.DESK.V.WORKSPACE.CORP</x:v>
      </x:c>
      <x:c r="K149" s="3" t="str">
        <x:v>OPX.DESK</x:v>
      </x:c>
      <x:c r="L149" s="3" t="str">
        <x:v>operating</x:v>
      </x:c>
      <x:c r="M149" s="3" t="str">
        <x:v>not_applicable</x:v>
      </x:c>
      <x:c r="N149" s="3" t="str">
        <x:v>not_applicable</x:v>
      </x:c>
      <x:c r="O149" s="3" t="str">
        <x:v>not_applicable</x:v>
      </x:c>
      <x:c r="P149" s="30" t="n">
        <x:v>170.43</x:v>
      </x:c>
      <x:c r="Q149" s="30" t="n">
        <x:v>0</x:v>
      </x:c>
      <x:c r="R149" s="19" t="n">
        <x:f>P149-Q149</x:f>
        <x:v>170.43</x:v>
      </x:c>
      <x:c r="S149" s="22" t="n">
        <x:f>'D03_Accounts'!D15</x:f>
        <x:v>0</x:v>
      </x:c>
      <x:c r="T149" s="19" t="n">
        <x:f>R149*S149</x:f>
        <x:v>0</x:v>
      </x:c>
      <x:c r="U149" s="20" t="str">
        <x:f>'D03_Mappings'!E40</x:f>
        <x:v>tax_assets</x:v>
      </x:c>
      <x:c r="V149" s="19" t="str">
        <x:f>IF(I149="",IF(U149="people","PAYROLL","UNMAPPED"),I149)</x:f>
        <x:v>V.WORKSPACE</x:v>
      </x:c>
      <x:c r="W149" s="19" t="n">
        <x:f>IF(AND(G149="GL.CASH",L149="operating"),Q149,0)</x:f>
        <x:v>0</x:v>
      </x:c>
      <x:c r="X149" s="19" t="n">
        <x:f>IF(AND(G149="GL.CASH",L149="operating"),P149,0)</x:f>
        <x:v>0</x:v>
      </x:c>
      <x:c r="Y149" s="19" t="n">
        <x:f>IF(AND(G149="GL.CASH",L149="investing"),Q149-P149,0)</x:f>
        <x:v>0</x:v>
      </x:c>
      <x:c r="Z149" s="19" t="n">
        <x:f>IF(AND(G149="GL.CASH",L149="financing"),P149,0)</x:f>
        <x:v>0</x:v>
      </x:c>
      <x:c r="AA149" s="19" t="n">
        <x:f>IF(AND(G149="GL.CASH",L149="financing"),Q149,0)</x:f>
        <x:v>0</x:v>
      </x:c>
    </x:row>
    <x:row r="150" ht="25" customHeight="1">
      <x:c r="A150" s="3" t="str">
        <x:v>ACT/DESK-M02/3</x:v>
      </x:c>
      <x:c r="B150" s="3" t="str">
        <x:v>DESK-M02</x:v>
      </x:c>
      <x:c r="C150" s="21" t="n">
        <x:v>2</x:v>
      </x:c>
      <x:c r="D150" s="39" t="n">
        <x:v>46438</x:v>
      </x:c>
      <x:c r="E150" s="39" t="n">
        <x:v>46419</x:v>
      </x:c>
      <x:c r="F150" s="39" t="n">
        <x:v>46468</x:v>
      </x:c>
      <x:c r="G150" s="3" t="str">
        <x:v>GL.AP.SUPPLIER</x:v>
      </x:c>
      <x:c r="H150" s="3" t="str">
        <x:v>CORP</x:v>
      </x:c>
      <x:c r="I150" s="3" t="str">
        <x:v>V.WORKSPACE</x:v>
      </x:c>
      <x:c r="J150" s="3" t="str">
        <x:v>MAP.ACTUAL.COST.OPX.DESK.V.WORKSPACE.CORP</x:v>
      </x:c>
      <x:c r="K150" s="3" t="str">
        <x:v>OPX.DESK</x:v>
      </x:c>
      <x:c r="L150" s="3" t="str">
        <x:v>operating</x:v>
      </x:c>
      <x:c r="M150" s="3" t="str">
        <x:v>not_applicable</x:v>
      </x:c>
      <x:c r="N150" s="3" t="str">
        <x:v>not_applicable</x:v>
      </x:c>
      <x:c r="O150" s="3" t="str">
        <x:v>not_applicable</x:v>
      </x:c>
      <x:c r="P150" s="30" t="n">
        <x:v>0</x:v>
      </x:c>
      <x:c r="Q150" s="30" t="n">
        <x:v>1067.43</x:v>
      </x:c>
      <x:c r="R150" s="19" t="n">
        <x:f>P150-Q150</x:f>
        <x:v>-1067.43</x:v>
      </x:c>
      <x:c r="S150" s="22" t="n">
        <x:f>'D03_Accounts'!D23</x:f>
        <x:v>0</x:v>
      </x:c>
      <x:c r="T150" s="19" t="n">
        <x:f>R150*S150</x:f>
        <x:v>0</x:v>
      </x:c>
      <x:c r="U150" s="20" t="str">
        <x:f>'D03_Mappings'!E41</x:f>
        <x:v>ap</x:v>
      </x:c>
      <x:c r="V150" s="19" t="str">
        <x:f>IF(I150="",IF(U150="people","PAYROLL","UNMAPPED"),I150)</x:f>
        <x:v>V.WORKSPACE</x:v>
      </x:c>
      <x:c r="W150" s="19" t="n">
        <x:f>IF(AND(G150="GL.CASH",L150="operating"),Q150,0)</x:f>
        <x:v>0</x:v>
      </x:c>
      <x:c r="X150" s="19" t="n">
        <x:f>IF(AND(G150="GL.CASH",L150="operating"),P150,0)</x:f>
        <x:v>0</x:v>
      </x:c>
      <x:c r="Y150" s="19" t="n">
        <x:f>IF(AND(G150="GL.CASH",L150="investing"),Q150-P150,0)</x:f>
        <x:v>0</x:v>
      </x:c>
      <x:c r="Z150" s="19" t="n">
        <x:f>IF(AND(G150="GL.CASH",L150="financing"),P150,0)</x:f>
        <x:v>0</x:v>
      </x:c>
      <x:c r="AA150" s="19" t="n">
        <x:f>IF(AND(G150="GL.CASH",L150="financing"),Q150,0)</x:f>
        <x:v>0</x:v>
      </x:c>
    </x:row>
    <x:row r="151" ht="25" customHeight="1">
      <x:c r="A151" s="3" t="str">
        <x:v>ACT/INSURANCE-M02/1</x:v>
      </x:c>
      <x:c r="B151" s="3" t="str">
        <x:v>INSURANCE-M02</x:v>
      </x:c>
      <x:c r="C151" s="21" t="n">
        <x:v>2</x:v>
      </x:c>
      <x:c r="D151" s="39" t="n">
        <x:v>46438</x:v>
      </x:c>
      <x:c r="E151" s="39" t="n">
        <x:v>46419</x:v>
      </x:c>
      <x:c r="F151" s="39" t="n">
        <x:v>46468</x:v>
      </x:c>
      <x:c r="G151" s="3" t="str">
        <x:v>GL.OPEX.OPX.INS_PRE</x:v>
      </x:c>
      <x:c r="H151" s="3" t="str">
        <x:v>CORP</x:v>
      </x:c>
      <x:c r="I151" s="3" t="str">
        <x:v>V.INSURANCE</x:v>
      </x:c>
      <x:c r="J151" s="3" t="str">
        <x:v>MAP.ACTUAL.COST.OPX.INS_PRE.V.INSURANCE.CORP</x:v>
      </x:c>
      <x:c r="K151" s="3" t="str">
        <x:v>OPX.INS_PRE</x:v>
      </x:c>
      <x:c r="L151" s="3" t="str">
        <x:v>operating</x:v>
      </x:c>
      <x:c r="M151" s="3" t="str">
        <x:v>recurring</x:v>
      </x:c>
      <x:c r="N151" s="3" t="str">
        <x:v>committed</x:v>
      </x:c>
      <x:c r="O151" s="3" t="str">
        <x:v>fixed</x:v>
      </x:c>
      <x:c r="P151" s="30" t="n">
        <x:v>1250</x:v>
      </x:c>
      <x:c r="Q151" s="30" t="n">
        <x:v>0</x:v>
      </x:c>
      <x:c r="R151" s="19" t="n">
        <x:f>P151-Q151</x:f>
        <x:v>1250</x:v>
      </x:c>
      <x:c r="S151" s="22" t="n">
        <x:f>'D03_Accounts'!D60</x:f>
        <x:v>1</x:v>
      </x:c>
      <x:c r="T151" s="19" t="n">
        <x:f>R151*S151</x:f>
        <x:v>1250</x:v>
      </x:c>
      <x:c r="U151" s="20" t="str">
        <x:f>'D03_Mappings'!E49</x:f>
        <x:v>operating_expense</x:v>
      </x:c>
      <x:c r="V151" s="19" t="str">
        <x:f>IF(I151="",IF(U151="people","PAYROLL","UNMAPPED"),I151)</x:f>
        <x:v>V.INSURANCE</x:v>
      </x:c>
      <x:c r="W151" s="19" t="n">
        <x:f>IF(AND(G151="GL.CASH",L151="operating"),Q151,0)</x:f>
        <x:v>0</x:v>
      </x:c>
      <x:c r="X151" s="19" t="n">
        <x:f>IF(AND(G151="GL.CASH",L151="operating"),P151,0)</x:f>
        <x:v>0</x:v>
      </x:c>
      <x:c r="Y151" s="19" t="n">
        <x:f>IF(AND(G151="GL.CASH",L151="investing"),Q151-P151,0)</x:f>
        <x:v>0</x:v>
      </x:c>
      <x:c r="Z151" s="19" t="n">
        <x:f>IF(AND(G151="GL.CASH",L151="financing"),P151,0)</x:f>
        <x:v>0</x:v>
      </x:c>
      <x:c r="AA151" s="19" t="n">
        <x:f>IF(AND(G151="GL.CASH",L151="financing"),Q151,0)</x:f>
        <x:v>0</x:v>
      </x:c>
    </x:row>
    <x:row r="152" ht="25" customHeight="1">
      <x:c r="A152" s="3" t="str">
        <x:v>ACT/INSURANCE-M02/2</x:v>
      </x:c>
      <x:c r="B152" s="3" t="str">
        <x:v>INSURANCE-M02</x:v>
      </x:c>
      <x:c r="C152" s="21" t="n">
        <x:v>2</x:v>
      </x:c>
      <x:c r="D152" s="39" t="n">
        <x:v>46438</x:v>
      </x:c>
      <x:c r="E152" s="39" t="n">
        <x:v>46419</x:v>
      </x:c>
      <x:c r="F152" s="39" t="n">
        <x:v>46468</x:v>
      </x:c>
      <x:c r="G152" s="3" t="str">
        <x:v>GL.AP.SUPPLIER</x:v>
      </x:c>
      <x:c r="H152" s="3" t="str">
        <x:v>CORP</x:v>
      </x:c>
      <x:c r="I152" s="3" t="str">
        <x:v>V.INSURANCE</x:v>
      </x:c>
      <x:c r="J152" s="3" t="str">
        <x:v>MAP.ACTUAL.COST.OPX.INS_PRE.V.INSURANCE.CORP</x:v>
      </x:c>
      <x:c r="K152" s="3" t="str">
        <x:v>OPX.INS_PRE</x:v>
      </x:c>
      <x:c r="L152" s="3" t="str">
        <x:v>operating</x:v>
      </x:c>
      <x:c r="M152" s="3" t="str">
        <x:v>not_applicable</x:v>
      </x:c>
      <x:c r="N152" s="3" t="str">
        <x:v>not_applicable</x:v>
      </x:c>
      <x:c r="O152" s="3" t="str">
        <x:v>not_applicable</x:v>
      </x:c>
      <x:c r="P152" s="30" t="n">
        <x:v>0</x:v>
      </x:c>
      <x:c r="Q152" s="30" t="n">
        <x:v>1250</x:v>
      </x:c>
      <x:c r="R152" s="19" t="n">
        <x:f>P152-Q152</x:f>
        <x:v>-1250</x:v>
      </x:c>
      <x:c r="S152" s="22" t="n">
        <x:f>'D03_Accounts'!D23</x:f>
        <x:v>0</x:v>
      </x:c>
      <x:c r="T152" s="19" t="n">
        <x:f>R152*S152</x:f>
        <x:v>0</x:v>
      </x:c>
      <x:c r="U152" s="20" t="str">
        <x:f>'D03_Mappings'!E50</x:f>
        <x:v>ap</x:v>
      </x:c>
      <x:c r="V152" s="19" t="str">
        <x:f>IF(I152="",IF(U152="people","PAYROLL","UNMAPPED"),I152)</x:f>
        <x:v>V.INSURANCE</x:v>
      </x:c>
      <x:c r="W152" s="19" t="n">
        <x:f>IF(AND(G152="GL.CASH",L152="operating"),Q152,0)</x:f>
        <x:v>0</x:v>
      </x:c>
      <x:c r="X152" s="19" t="n">
        <x:f>IF(AND(G152="GL.CASH",L152="operating"),P152,0)</x:f>
        <x:v>0</x:v>
      </x:c>
      <x:c r="Y152" s="19" t="n">
        <x:f>IF(AND(G152="GL.CASH",L152="investing"),Q152-P152,0)</x:f>
        <x:v>0</x:v>
      </x:c>
      <x:c r="Z152" s="19" t="n">
        <x:f>IF(AND(G152="GL.CASH",L152="financing"),P152,0)</x:f>
        <x:v>0</x:v>
      </x:c>
      <x:c r="AA152" s="19" t="n">
        <x:f>IF(AND(G152="GL.CASH",L152="financing"),Q152,0)</x:f>
        <x:v>0</x:v>
      </x:c>
    </x:row>
    <x:row r="153" ht="25" customHeight="1">
      <x:c r="A153" s="3" t="str">
        <x:v>ACT/LEGAL-M02/1</x:v>
      </x:c>
      <x:c r="B153" s="3" t="str">
        <x:v>LEGAL-M02</x:v>
      </x:c>
      <x:c r="C153" s="21" t="n">
        <x:v>2</x:v>
      </x:c>
      <x:c r="D153" s="39" t="n">
        <x:v>46438</x:v>
      </x:c>
      <x:c r="E153" s="39" t="n">
        <x:v>46419</x:v>
      </x:c>
      <x:c r="F153" s="39" t="n">
        <x:v>46468</x:v>
      </x:c>
      <x:c r="G153" s="3" t="str">
        <x:v>GL.OPEX.REG.LEGAL_APP</x:v>
      </x:c>
      <x:c r="H153" s="3" t="str">
        <x:v>COMP</x:v>
      </x:c>
      <x:c r="I153" s="3" t="str">
        <x:v>V.LEGAL</x:v>
      </x:c>
      <x:c r="J153" s="3" t="str">
        <x:v>MAP.ACTUAL.COST.REG.LEGAL_APP.V.LEGAL.COMP</x:v>
      </x:c>
      <x:c r="K153" s="3" t="str">
        <x:v>OPX.REG.LEGAL_APP</x:v>
      </x:c>
      <x:c r="L153" s="3" t="str">
        <x:v>operating</x:v>
      </x:c>
      <x:c r="M153" s="3" t="str">
        <x:v>one_off</x:v>
      </x:c>
      <x:c r="N153" s="3" t="str">
        <x:v>committed</x:v>
      </x:c>
      <x:c r="O153" s="3" t="str">
        <x:v>fixed</x:v>
      </x:c>
      <x:c r="P153" s="30" t="n">
        <x:v>10000</x:v>
      </x:c>
      <x:c r="Q153" s="30" t="n">
        <x:v>0</x:v>
      </x:c>
      <x:c r="R153" s="19" t="n">
        <x:f>P153-Q153</x:f>
        <x:v>10000</x:v>
      </x:c>
      <x:c r="S153" s="22" t="n">
        <x:f>'D03_Accounts'!D81</x:f>
        <x:v>1</x:v>
      </x:c>
      <x:c r="T153" s="19" t="n">
        <x:f>R153*S153</x:f>
        <x:v>10000</x:v>
      </x:c>
      <x:c r="U153" s="20" t="str">
        <x:f>'D03_Mappings'!E136</x:f>
        <x:v>operating_expense</x:v>
      </x:c>
      <x:c r="V153" s="19" t="str">
        <x:f>IF(I153="",IF(U153="people","PAYROLL","UNMAPPED"),I153)</x:f>
        <x:v>V.LEGAL</x:v>
      </x:c>
      <x:c r="W153" s="19" t="n">
        <x:f>IF(AND(G153="GL.CASH",L153="operating"),Q153,0)</x:f>
        <x:v>0</x:v>
      </x:c>
      <x:c r="X153" s="19" t="n">
        <x:f>IF(AND(G153="GL.CASH",L153="operating"),P153,0)</x:f>
        <x:v>0</x:v>
      </x:c>
      <x:c r="Y153" s="19" t="n">
        <x:f>IF(AND(G153="GL.CASH",L153="investing"),Q153-P153,0)</x:f>
        <x:v>0</x:v>
      </x:c>
      <x:c r="Z153" s="19" t="n">
        <x:f>IF(AND(G153="GL.CASH",L153="financing"),P153,0)</x:f>
        <x:v>0</x:v>
      </x:c>
      <x:c r="AA153" s="19" t="n">
        <x:f>IF(AND(G153="GL.CASH",L153="financing"),Q153,0)</x:f>
        <x:v>0</x:v>
      </x:c>
    </x:row>
    <x:row r="154" ht="25" customHeight="1">
      <x:c r="A154" s="3" t="str">
        <x:v>ACT/LEGAL-M02/2</x:v>
      </x:c>
      <x:c r="B154" s="3" t="str">
        <x:v>LEGAL-M02</x:v>
      </x:c>
      <x:c r="C154" s="21" t="n">
        <x:v>2</x:v>
      </x:c>
      <x:c r="D154" s="39" t="n">
        <x:v>46438</x:v>
      </x:c>
      <x:c r="E154" s="39" t="n">
        <x:v>46419</x:v>
      </x:c>
      <x:c r="F154" s="39" t="n">
        <x:v>46468</x:v>
      </x:c>
      <x:c r="G154" s="3" t="str">
        <x:v>GL.VAT.DOM_ASSET</x:v>
      </x:c>
      <x:c r="H154" s="3" t="str">
        <x:v>COMP</x:v>
      </x:c>
      <x:c r="I154" s="3" t="str">
        <x:v>V.LEGAL</x:v>
      </x:c>
      <x:c r="J154" s="3" t="str">
        <x:v>MAP.ACTUAL.COST.REG.LEGAL_APP.V.LEGAL.COMP</x:v>
      </x:c>
      <x:c r="K154" s="3" t="str">
        <x:v>OPX.REG.LEGAL_APP</x:v>
      </x:c>
      <x:c r="L154" s="3" t="str">
        <x:v>operating</x:v>
      </x:c>
      <x:c r="M154" s="3" t="str">
        <x:v>not_applicable</x:v>
      </x:c>
      <x:c r="N154" s="3" t="str">
        <x:v>not_applicable</x:v>
      </x:c>
      <x:c r="O154" s="3" t="str">
        <x:v>not_applicable</x:v>
      </x:c>
      <x:c r="P154" s="30" t="n">
        <x:v>1900</x:v>
      </x:c>
      <x:c r="Q154" s="30" t="n">
        <x:v>0</x:v>
      </x:c>
      <x:c r="R154" s="19" t="n">
        <x:f>P154-Q154</x:f>
        <x:v>1900</x:v>
      </x:c>
      <x:c r="S154" s="22" t="n">
        <x:f>'D03_Accounts'!D15</x:f>
        <x:v>0</x:v>
      </x:c>
      <x:c r="T154" s="19" t="n">
        <x:f>R154*S154</x:f>
        <x:v>0</x:v>
      </x:c>
      <x:c r="U154" s="20" t="str">
        <x:f>'D03_Mappings'!E137</x:f>
        <x:v>tax_assets</x:v>
      </x:c>
      <x:c r="V154" s="19" t="str">
        <x:f>IF(I154="",IF(U154="people","PAYROLL","UNMAPPED"),I154)</x:f>
        <x:v>V.LEGAL</x:v>
      </x:c>
      <x:c r="W154" s="19" t="n">
        <x:f>IF(AND(G154="GL.CASH",L154="operating"),Q154,0)</x:f>
        <x:v>0</x:v>
      </x:c>
      <x:c r="X154" s="19" t="n">
        <x:f>IF(AND(G154="GL.CASH",L154="operating"),P154,0)</x:f>
        <x:v>0</x:v>
      </x:c>
      <x:c r="Y154" s="19" t="n">
        <x:f>IF(AND(G154="GL.CASH",L154="investing"),Q154-P154,0)</x:f>
        <x:v>0</x:v>
      </x:c>
      <x:c r="Z154" s="19" t="n">
        <x:f>IF(AND(G154="GL.CASH",L154="financing"),P154,0)</x:f>
        <x:v>0</x:v>
      </x:c>
      <x:c r="AA154" s="19" t="n">
        <x:f>IF(AND(G154="GL.CASH",L154="financing"),Q154,0)</x:f>
        <x:v>0</x:v>
      </x:c>
    </x:row>
    <x:row r="155" ht="25" customHeight="1">
      <x:c r="A155" s="3" t="str">
        <x:v>ACT/LEGAL-M02/3</x:v>
      </x:c>
      <x:c r="B155" s="3" t="str">
        <x:v>LEGAL-M02</x:v>
      </x:c>
      <x:c r="C155" s="21" t="n">
        <x:v>2</x:v>
      </x:c>
      <x:c r="D155" s="39" t="n">
        <x:v>46438</x:v>
      </x:c>
      <x:c r="E155" s="39" t="n">
        <x:v>46419</x:v>
      </x:c>
      <x:c r="F155" s="39" t="n">
        <x:v>46468</x:v>
      </x:c>
      <x:c r="G155" s="3" t="str">
        <x:v>GL.AP.SUPPLIER</x:v>
      </x:c>
      <x:c r="H155" s="3" t="str">
        <x:v>COMP</x:v>
      </x:c>
      <x:c r="I155" s="3" t="str">
        <x:v>V.LEGAL</x:v>
      </x:c>
      <x:c r="J155" s="3" t="str">
        <x:v>MAP.ACTUAL.COST.REG.LEGAL_APP.V.LEGAL.COMP</x:v>
      </x:c>
      <x:c r="K155" s="3" t="str">
        <x:v>OPX.REG.LEGAL_APP</x:v>
      </x:c>
      <x:c r="L155" s="3" t="str">
        <x:v>operating</x:v>
      </x:c>
      <x:c r="M155" s="3" t="str">
        <x:v>not_applicable</x:v>
      </x:c>
      <x:c r="N155" s="3" t="str">
        <x:v>not_applicable</x:v>
      </x:c>
      <x:c r="O155" s="3" t="str">
        <x:v>not_applicable</x:v>
      </x:c>
      <x:c r="P155" s="30" t="n">
        <x:v>0</x:v>
      </x:c>
      <x:c r="Q155" s="30" t="n">
        <x:v>11900</x:v>
      </x:c>
      <x:c r="R155" s="19" t="n">
        <x:f>P155-Q155</x:f>
        <x:v>-11900</x:v>
      </x:c>
      <x:c r="S155" s="22" t="n">
        <x:f>'D03_Accounts'!D23</x:f>
        <x:v>0</x:v>
      </x:c>
      <x:c r="T155" s="19" t="n">
        <x:f>R155*S155</x:f>
        <x:v>0</x:v>
      </x:c>
      <x:c r="U155" s="20" t="str">
        <x:f>'D03_Mappings'!E138</x:f>
        <x:v>ap</x:v>
      </x:c>
      <x:c r="V155" s="19" t="str">
        <x:f>IF(I155="",IF(U155="people","PAYROLL","UNMAPPED"),I155)</x:f>
        <x:v>V.LEGAL</x:v>
      </x:c>
      <x:c r="W155" s="19" t="n">
        <x:f>IF(AND(G155="GL.CASH",L155="operating"),Q155,0)</x:f>
        <x:v>0</x:v>
      </x:c>
      <x:c r="X155" s="19" t="n">
        <x:f>IF(AND(G155="GL.CASH",L155="operating"),P155,0)</x:f>
        <x:v>0</x:v>
      </x:c>
      <x:c r="Y155" s="19" t="n">
        <x:f>IF(AND(G155="GL.CASH",L155="investing"),Q155-P155,0)</x:f>
        <x:v>0</x:v>
      </x:c>
      <x:c r="Z155" s="19" t="n">
        <x:f>IF(AND(G155="GL.CASH",L155="financing"),P155,0)</x:f>
        <x:v>0</x:v>
      </x:c>
      <x:c r="AA155" s="19" t="n">
        <x:f>IF(AND(G155="GL.CASH",L155="financing"),Q155,0)</x:f>
        <x:v>0</x:v>
      </x:c>
    </x:row>
    <x:row r="156" ht="25" customHeight="1">
      <x:c r="A156" s="3" t="str">
        <x:v>ACT/OFFICE-M02/1</x:v>
      </x:c>
      <x:c r="B156" s="3" t="str">
        <x:v>OFFICE-M02</x:v>
      </x:c>
      <x:c r="C156" s="21" t="n">
        <x:v>2</x:v>
      </x:c>
      <x:c r="D156" s="39" t="n">
        <x:v>46438</x:v>
      </x:c>
      <x:c r="E156" s="39" t="n">
        <x:v>46419</x:v>
      </x:c>
      <x:c r="F156" s="39" t="n">
        <x:v>46468</x:v>
      </x:c>
      <x:c r="G156" s="3" t="str">
        <x:v>GL.OPEX.OPX.MISC</x:v>
      </x:c>
      <x:c r="H156" s="3" t="str">
        <x:v>CORP</x:v>
      </x:c>
      <x:c r="I156" s="3" t="str">
        <x:v>V.OFFICE</x:v>
      </x:c>
      <x:c r="J156" s="3" t="str">
        <x:v>MAP.ACTUAL.COST.OPX.MISC.V.OFFICE.CORP</x:v>
      </x:c>
      <x:c r="K156" s="3" t="str">
        <x:v>OPX.MISC</x:v>
      </x:c>
      <x:c r="L156" s="3" t="str">
        <x:v>operating</x:v>
      </x:c>
      <x:c r="M156" s="3" t="str">
        <x:v>recurring</x:v>
      </x:c>
      <x:c r="N156" s="3" t="str">
        <x:v>discretionary</x:v>
      </x:c>
      <x:c r="O156" s="3" t="str">
        <x:v>fixed</x:v>
      </x:c>
      <x:c r="P156" s="30" t="n">
        <x:v>4009.13</x:v>
      </x:c>
      <x:c r="Q156" s="30" t="n">
        <x:v>0</x:v>
      </x:c>
      <x:c r="R156" s="19" t="n">
        <x:f>P156-Q156</x:f>
        <x:v>4009.13</x:v>
      </x:c>
      <x:c r="S156" s="22" t="n">
        <x:f>'D03_Accounts'!D63</x:f>
        <x:v>1</x:v>
      </x:c>
      <x:c r="T156" s="19" t="n">
        <x:f>R156*S156</x:f>
        <x:v>4009.13</x:v>
      </x:c>
      <x:c r="U156" s="20" t="str">
        <x:f>'D03_Mappings'!E51</x:f>
        <x:v>operating_expense</x:v>
      </x:c>
      <x:c r="V156" s="19" t="str">
        <x:f>IF(I156="",IF(U156="people","PAYROLL","UNMAPPED"),I156)</x:f>
        <x:v>V.OFFICE</x:v>
      </x:c>
      <x:c r="W156" s="19" t="n">
        <x:f>IF(AND(G156="GL.CASH",L156="operating"),Q156,0)</x:f>
        <x:v>0</x:v>
      </x:c>
      <x:c r="X156" s="19" t="n">
        <x:f>IF(AND(G156="GL.CASH",L156="operating"),P156,0)</x:f>
        <x:v>0</x:v>
      </x:c>
      <x:c r="Y156" s="19" t="n">
        <x:f>IF(AND(G156="GL.CASH",L156="investing"),Q156-P156,0)</x:f>
        <x:v>0</x:v>
      </x:c>
      <x:c r="Z156" s="19" t="n">
        <x:f>IF(AND(G156="GL.CASH",L156="financing"),P156,0)</x:f>
        <x:v>0</x:v>
      </x:c>
      <x:c r="AA156" s="19" t="n">
        <x:f>IF(AND(G156="GL.CASH",L156="financing"),Q156,0)</x:f>
        <x:v>0</x:v>
      </x:c>
    </x:row>
    <x:row r="157" ht="25" customHeight="1">
      <x:c r="A157" s="3" t="str">
        <x:v>ACT/OFFICE-M02/2</x:v>
      </x:c>
      <x:c r="B157" s="3" t="str">
        <x:v>OFFICE-M02</x:v>
      </x:c>
      <x:c r="C157" s="21" t="n">
        <x:v>2</x:v>
      </x:c>
      <x:c r="D157" s="39" t="n">
        <x:v>46438</x:v>
      </x:c>
      <x:c r="E157" s="39" t="n">
        <x:v>46419</x:v>
      </x:c>
      <x:c r="F157" s="39" t="n">
        <x:v>46468</x:v>
      </x:c>
      <x:c r="G157" s="3" t="str">
        <x:v>GL.VAT.DOM_ASSET</x:v>
      </x:c>
      <x:c r="H157" s="3" t="str">
        <x:v>CORP</x:v>
      </x:c>
      <x:c r="I157" s="3" t="str">
        <x:v>V.OFFICE</x:v>
      </x:c>
      <x:c r="J157" s="3" t="str">
        <x:v>MAP.ACTUAL.COST.OPX.MISC.V.OFFICE.CORP</x:v>
      </x:c>
      <x:c r="K157" s="3" t="str">
        <x:v>OPX.MISC</x:v>
      </x:c>
      <x:c r="L157" s="3" t="str">
        <x:v>operating</x:v>
      </x:c>
      <x:c r="M157" s="3" t="str">
        <x:v>not_applicable</x:v>
      </x:c>
      <x:c r="N157" s="3" t="str">
        <x:v>not_applicable</x:v>
      </x:c>
      <x:c r="O157" s="3" t="str">
        <x:v>not_applicable</x:v>
      </x:c>
      <x:c r="P157" s="30" t="n">
        <x:v>761.73</x:v>
      </x:c>
      <x:c r="Q157" s="30" t="n">
        <x:v>0</x:v>
      </x:c>
      <x:c r="R157" s="19" t="n">
        <x:f>P157-Q157</x:f>
        <x:v>761.73</x:v>
      </x:c>
      <x:c r="S157" s="22" t="n">
        <x:f>'D03_Accounts'!D15</x:f>
        <x:v>0</x:v>
      </x:c>
      <x:c r="T157" s="19" t="n">
        <x:f>R157*S157</x:f>
        <x:v>0</x:v>
      </x:c>
      <x:c r="U157" s="20" t="str">
        <x:f>'D03_Mappings'!E52</x:f>
        <x:v>tax_assets</x:v>
      </x:c>
      <x:c r="V157" s="19" t="str">
        <x:f>IF(I157="",IF(U157="people","PAYROLL","UNMAPPED"),I157)</x:f>
        <x:v>V.OFFICE</x:v>
      </x:c>
      <x:c r="W157" s="19" t="n">
        <x:f>IF(AND(G157="GL.CASH",L157="operating"),Q157,0)</x:f>
        <x:v>0</x:v>
      </x:c>
      <x:c r="X157" s="19" t="n">
        <x:f>IF(AND(G157="GL.CASH",L157="operating"),P157,0)</x:f>
        <x:v>0</x:v>
      </x:c>
      <x:c r="Y157" s="19" t="n">
        <x:f>IF(AND(G157="GL.CASH",L157="investing"),Q157-P157,0)</x:f>
        <x:v>0</x:v>
      </x:c>
      <x:c r="Z157" s="19" t="n">
        <x:f>IF(AND(G157="GL.CASH",L157="financing"),P157,0)</x:f>
        <x:v>0</x:v>
      </x:c>
      <x:c r="AA157" s="19" t="n">
        <x:f>IF(AND(G157="GL.CASH",L157="financing"),Q157,0)</x:f>
        <x:v>0</x:v>
      </x:c>
    </x:row>
    <x:row r="158" ht="25" customHeight="1">
      <x:c r="A158" s="3" t="str">
        <x:v>ACT/OFFICE-M02/3</x:v>
      </x:c>
      <x:c r="B158" s="3" t="str">
        <x:v>OFFICE-M02</x:v>
      </x:c>
      <x:c r="C158" s="21" t="n">
        <x:v>2</x:v>
      </x:c>
      <x:c r="D158" s="39" t="n">
        <x:v>46438</x:v>
      </x:c>
      <x:c r="E158" s="39" t="n">
        <x:v>46419</x:v>
      </x:c>
      <x:c r="F158" s="39" t="n">
        <x:v>46468</x:v>
      </x:c>
      <x:c r="G158" s="3" t="str">
        <x:v>GL.AP.SUPPLIER</x:v>
      </x:c>
      <x:c r="H158" s="3" t="str">
        <x:v>CORP</x:v>
      </x:c>
      <x:c r="I158" s="3" t="str">
        <x:v>V.OFFICE</x:v>
      </x:c>
      <x:c r="J158" s="3" t="str">
        <x:v>MAP.ACTUAL.COST.OPX.MISC.V.OFFICE.CORP</x:v>
      </x:c>
      <x:c r="K158" s="3" t="str">
        <x:v>OPX.MISC</x:v>
      </x:c>
      <x:c r="L158" s="3" t="str">
        <x:v>operating</x:v>
      </x:c>
      <x:c r="M158" s="3" t="str">
        <x:v>not_applicable</x:v>
      </x:c>
      <x:c r="N158" s="3" t="str">
        <x:v>not_applicable</x:v>
      </x:c>
      <x:c r="O158" s="3" t="str">
        <x:v>not_applicable</x:v>
      </x:c>
      <x:c r="P158" s="30" t="n">
        <x:v>0</x:v>
      </x:c>
      <x:c r="Q158" s="30" t="n">
        <x:v>4770.86</x:v>
      </x:c>
      <x:c r="R158" s="19" t="n">
        <x:f>P158-Q158</x:f>
        <x:v>-4770.86</x:v>
      </x:c>
      <x:c r="S158" s="22" t="n">
        <x:f>'D03_Accounts'!D23</x:f>
        <x:v>0</x:v>
      </x:c>
      <x:c r="T158" s="19" t="n">
        <x:f>R158*S158</x:f>
        <x:v>0</x:v>
      </x:c>
      <x:c r="U158" s="20" t="str">
        <x:f>'D03_Mappings'!E53</x:f>
        <x:v>ap</x:v>
      </x:c>
      <x:c r="V158" s="19" t="str">
        <x:f>IF(I158="",IF(U158="people","PAYROLL","UNMAPPED"),I158)</x:f>
        <x:v>V.OFFICE</x:v>
      </x:c>
      <x:c r="W158" s="19" t="n">
        <x:f>IF(AND(G158="GL.CASH",L158="operating"),Q158,0)</x:f>
        <x:v>0</x:v>
      </x:c>
      <x:c r="X158" s="19" t="n">
        <x:f>IF(AND(G158="GL.CASH",L158="operating"),P158,0)</x:f>
        <x:v>0</x:v>
      </x:c>
      <x:c r="Y158" s="19" t="n">
        <x:f>IF(AND(G158="GL.CASH",L158="investing"),Q158-P158,0)</x:f>
        <x:v>0</x:v>
      </x:c>
      <x:c r="Z158" s="19" t="n">
        <x:f>IF(AND(G158="GL.CASH",L158="financing"),P158,0)</x:f>
        <x:v>0</x:v>
      </x:c>
      <x:c r="AA158" s="19" t="n">
        <x:f>IF(AND(G158="GL.CASH",L158="financing"),Q158,0)</x:f>
        <x:v>0</x:v>
      </x:c>
    </x:row>
    <x:row r="159" ht="25" customHeight="1">
      <x:c r="A159" s="3" t="str">
        <x:v>ACT/PAYADMIN-M02/1</x:v>
      </x:c>
      <x:c r="B159" s="3" t="str">
        <x:v>PAYADMIN-M02</x:v>
      </x:c>
      <x:c r="C159" s="21" t="n">
        <x:v>2</x:v>
      </x:c>
      <x:c r="D159" s="39" t="n">
        <x:v>46438</x:v>
      </x:c>
      <x:c r="E159" s="39" t="n">
        <x:v>46419</x:v>
      </x:c>
      <x:c r="F159" s="39" t="n">
        <x:v>46468</x:v>
      </x:c>
      <x:c r="G159" s="3" t="str">
        <x:v>GL.OPEX.OPX.PAYROLL</x:v>
      </x:c>
      <x:c r="H159" s="3" t="str">
        <x:v>FIN</x:v>
      </x:c>
      <x:c r="I159" s="3" t="str">
        <x:v>V.ACCOUNTS</x:v>
      </x:c>
      <x:c r="J159" s="3" t="str">
        <x:v>MAP.ACTUAL.COST.OPX.PAYROLL.V.ACCOUNTS.FIN</x:v>
      </x:c>
      <x:c r="K159" s="3" t="str">
        <x:v>OPX.PAYROLL</x:v>
      </x:c>
      <x:c r="L159" s="3" t="str">
        <x:v>operating</x:v>
      </x:c>
      <x:c r="M159" s="3" t="str">
        <x:v>recurring</x:v>
      </x:c>
      <x:c r="N159" s="3" t="str">
        <x:v>committed</x:v>
      </x:c>
      <x:c r="O159" s="3" t="str">
        <x:v>fixed</x:v>
      </x:c>
      <x:c r="P159" s="30" t="n">
        <x:v>75</x:v>
      </x:c>
      <x:c r="Q159" s="30" t="n">
        <x:v>0</x:v>
      </x:c>
      <x:c r="R159" s="19" t="n">
        <x:f>P159-Q159</x:f>
        <x:v>75</x:v>
      </x:c>
      <x:c r="S159" s="22" t="n">
        <x:f>'D03_Accounts'!D55</x:f>
        <x:v>1</x:v>
      </x:c>
      <x:c r="T159" s="19" t="n">
        <x:f>R159*S159</x:f>
        <x:v>75</x:v>
      </x:c>
      <x:c r="U159" s="20" t="str">
        <x:f>'D03_Mappings'!E54</x:f>
        <x:v>operating_expense</x:v>
      </x:c>
      <x:c r="V159" s="19" t="str">
        <x:f>IF(I159="",IF(U159="people","PAYROLL","UNMAPPED"),I159)</x:f>
        <x:v>V.ACCOUNTS</x:v>
      </x:c>
      <x:c r="W159" s="19" t="n">
        <x:f>IF(AND(G159="GL.CASH",L159="operating"),Q159,0)</x:f>
        <x:v>0</x:v>
      </x:c>
      <x:c r="X159" s="19" t="n">
        <x:f>IF(AND(G159="GL.CASH",L159="operating"),P159,0)</x:f>
        <x:v>0</x:v>
      </x:c>
      <x:c r="Y159" s="19" t="n">
        <x:f>IF(AND(G159="GL.CASH",L159="investing"),Q159-P159,0)</x:f>
        <x:v>0</x:v>
      </x:c>
      <x:c r="Z159" s="19" t="n">
        <x:f>IF(AND(G159="GL.CASH",L159="financing"),P159,0)</x:f>
        <x:v>0</x:v>
      </x:c>
      <x:c r="AA159" s="19" t="n">
        <x:f>IF(AND(G159="GL.CASH",L159="financing"),Q159,0)</x:f>
        <x:v>0</x:v>
      </x:c>
    </x:row>
    <x:row r="160" ht="25" customHeight="1">
      <x:c r="A160" s="3" t="str">
        <x:v>ACT/PAYADMIN-M02/2</x:v>
      </x:c>
      <x:c r="B160" s="3" t="str">
        <x:v>PAYADMIN-M02</x:v>
      </x:c>
      <x:c r="C160" s="21" t="n">
        <x:v>2</x:v>
      </x:c>
      <x:c r="D160" s="39" t="n">
        <x:v>46438</x:v>
      </x:c>
      <x:c r="E160" s="39" t="n">
        <x:v>46419</x:v>
      </x:c>
      <x:c r="F160" s="39" t="n">
        <x:v>46468</x:v>
      </x:c>
      <x:c r="G160" s="3" t="str">
        <x:v>GL.VAT.DOM_ASSET</x:v>
      </x:c>
      <x:c r="H160" s="3" t="str">
        <x:v>FIN</x:v>
      </x:c>
      <x:c r="I160" s="3" t="str">
        <x:v>V.ACCOUNTS</x:v>
      </x:c>
      <x:c r="J160" s="3" t="str">
        <x:v>MAP.ACTUAL.COST.OPX.PAYROLL.V.ACCOUNTS.FIN</x:v>
      </x:c>
      <x:c r="K160" s="3" t="str">
        <x:v>OPX.PAYROLL</x:v>
      </x:c>
      <x:c r="L160" s="3" t="str">
        <x:v>operating</x:v>
      </x:c>
      <x:c r="M160" s="3" t="str">
        <x:v>not_applicable</x:v>
      </x:c>
      <x:c r="N160" s="3" t="str">
        <x:v>not_applicable</x:v>
      </x:c>
      <x:c r="O160" s="3" t="str">
        <x:v>not_applicable</x:v>
      </x:c>
      <x:c r="P160" s="30" t="n">
        <x:v>14.25</x:v>
      </x:c>
      <x:c r="Q160" s="30" t="n">
        <x:v>0</x:v>
      </x:c>
      <x:c r="R160" s="19" t="n">
        <x:f>P160-Q160</x:f>
        <x:v>14.25</x:v>
      </x:c>
      <x:c r="S160" s="22" t="n">
        <x:f>'D03_Accounts'!D15</x:f>
        <x:v>0</x:v>
      </x:c>
      <x:c r="T160" s="19" t="n">
        <x:f>R160*S160</x:f>
        <x:v>0</x:v>
      </x:c>
      <x:c r="U160" s="20" t="str">
        <x:f>'D03_Mappings'!E55</x:f>
        <x:v>tax_assets</x:v>
      </x:c>
      <x:c r="V160" s="19" t="str">
        <x:f>IF(I160="",IF(U160="people","PAYROLL","UNMAPPED"),I160)</x:f>
        <x:v>V.ACCOUNTS</x:v>
      </x:c>
      <x:c r="W160" s="19" t="n">
        <x:f>IF(AND(G160="GL.CASH",L160="operating"),Q160,0)</x:f>
        <x:v>0</x:v>
      </x:c>
      <x:c r="X160" s="19" t="n">
        <x:f>IF(AND(G160="GL.CASH",L160="operating"),P160,0)</x:f>
        <x:v>0</x:v>
      </x:c>
      <x:c r="Y160" s="19" t="n">
        <x:f>IF(AND(G160="GL.CASH",L160="investing"),Q160-P160,0)</x:f>
        <x:v>0</x:v>
      </x:c>
      <x:c r="Z160" s="19" t="n">
        <x:f>IF(AND(G160="GL.CASH",L160="financing"),P160,0)</x:f>
        <x:v>0</x:v>
      </x:c>
      <x:c r="AA160" s="19" t="n">
        <x:f>IF(AND(G160="GL.CASH",L160="financing"),Q160,0)</x:f>
        <x:v>0</x:v>
      </x:c>
    </x:row>
    <x:row r="161" ht="25" customHeight="1">
      <x:c r="A161" s="3" t="str">
        <x:v>ACT/PAYADMIN-M02/3</x:v>
      </x:c>
      <x:c r="B161" s="3" t="str">
        <x:v>PAYADMIN-M02</x:v>
      </x:c>
      <x:c r="C161" s="21" t="n">
        <x:v>2</x:v>
      </x:c>
      <x:c r="D161" s="39" t="n">
        <x:v>46438</x:v>
      </x:c>
      <x:c r="E161" s="39" t="n">
        <x:v>46419</x:v>
      </x:c>
      <x:c r="F161" s="39" t="n">
        <x:v>46468</x:v>
      </x:c>
      <x:c r="G161" s="3" t="str">
        <x:v>GL.AP.SUPPLIER</x:v>
      </x:c>
      <x:c r="H161" s="3" t="str">
        <x:v>FIN</x:v>
      </x:c>
      <x:c r="I161" s="3" t="str">
        <x:v>V.ACCOUNTS</x:v>
      </x:c>
      <x:c r="J161" s="3" t="str">
        <x:v>MAP.ACTUAL.COST.OPX.PAYROLL.V.ACCOUNTS.FIN</x:v>
      </x:c>
      <x:c r="K161" s="3" t="str">
        <x:v>OPX.PAYROLL</x:v>
      </x:c>
      <x:c r="L161" s="3" t="str">
        <x:v>operating</x:v>
      </x:c>
      <x:c r="M161" s="3" t="str">
        <x:v>not_applicable</x:v>
      </x:c>
      <x:c r="N161" s="3" t="str">
        <x:v>not_applicable</x:v>
      </x:c>
      <x:c r="O161" s="3" t="str">
        <x:v>not_applicable</x:v>
      </x:c>
      <x:c r="P161" s="30" t="n">
        <x:v>0</x:v>
      </x:c>
      <x:c r="Q161" s="30" t="n">
        <x:v>89.25</x:v>
      </x:c>
      <x:c r="R161" s="19" t="n">
        <x:f>P161-Q161</x:f>
        <x:v>-89.25</x:v>
      </x:c>
      <x:c r="S161" s="22" t="n">
        <x:f>'D03_Accounts'!D23</x:f>
        <x:v>0</x:v>
      </x:c>
      <x:c r="T161" s="19" t="n">
        <x:f>R161*S161</x:f>
        <x:v>0</x:v>
      </x:c>
      <x:c r="U161" s="20" t="str">
        <x:f>'D03_Mappings'!E56</x:f>
        <x:v>ap</x:v>
      </x:c>
      <x:c r="V161" s="19" t="str">
        <x:f>IF(I161="",IF(U161="people","PAYROLL","UNMAPPED"),I161)</x:f>
        <x:v>V.ACCOUNTS</x:v>
      </x:c>
      <x:c r="W161" s="19" t="n">
        <x:f>IF(AND(G161="GL.CASH",L161="operating"),Q161,0)</x:f>
        <x:v>0</x:v>
      </x:c>
      <x:c r="X161" s="19" t="n">
        <x:f>IF(AND(G161="GL.CASH",L161="operating"),P161,0)</x:f>
        <x:v>0</x:v>
      </x:c>
      <x:c r="Y161" s="19" t="n">
        <x:f>IF(AND(G161="GL.CASH",L161="investing"),Q161-P161,0)</x:f>
        <x:v>0</x:v>
      </x:c>
      <x:c r="Z161" s="19" t="n">
        <x:f>IF(AND(G161="GL.CASH",L161="financing"),P161,0)</x:f>
        <x:v>0</x:v>
      </x:c>
      <x:c r="AA161" s="19" t="n">
        <x:f>IF(AND(G161="GL.CASH",L161="financing"),Q161,0)</x:f>
        <x:v>0</x:v>
      </x:c>
    </x:row>
    <x:row r="162" ht="25" customHeight="1">
      <x:c r="A162" s="3" t="str">
        <x:v>ACT/SW-M02-P01/1</x:v>
      </x:c>
      <x:c r="B162" s="3" t="str">
        <x:v>SW-M02-P01</x:v>
      </x:c>
      <x:c r="C162" s="21" t="n">
        <x:v>2</x:v>
      </x:c>
      <x:c r="D162" s="39" t="n">
        <x:v>46438</x:v>
      </x:c>
      <x:c r="E162" s="39" t="n">
        <x:v>46419</x:v>
      </x:c>
      <x:c r="F162" s="39" t="n">
        <x:v>46468</x:v>
      </x:c>
      <x:c r="G162" s="3" t="str">
        <x:v>GL.OPEX.PPL.SW</x:v>
      </x:c>
      <x:c r="H162" s="3" t="str">
        <x:v>MGMT</x:v>
      </x:c>
      <x:c r="I162" s="3" t="str">
        <x:v>V.SOFTWARE</x:v>
      </x:c>
      <x:c r="J162" s="3" t="str">
        <x:v>MAP.ACTUAL.COST.RC.PPL.SW.MGMT.V.SOFTWARE.MGMT</x:v>
      </x:c>
      <x:c r="K162" s="3" t="str">
        <x:v>OPX.SOFTWARE</x:v>
      </x:c>
      <x:c r="L162" s="3" t="str">
        <x:v>operating</x:v>
      </x:c>
      <x:c r="M162" s="3" t="str">
        <x:v>recurring</x:v>
      </x:c>
      <x:c r="N162" s="3" t="str">
        <x:v>committed</x:v>
      </x:c>
      <x:c r="O162" s="3" t="str">
        <x:v>fixed</x:v>
      </x:c>
      <x:c r="P162" s="30" t="n">
        <x:v>450</x:v>
      </x:c>
      <x:c r="Q162" s="30" t="n">
        <x:v>0</x:v>
      </x:c>
      <x:c r="R162" s="19" t="n">
        <x:f>P162-Q162</x:f>
        <x:v>450</x:v>
      </x:c>
      <x:c r="S162" s="22" t="n">
        <x:f>'D03_Accounts'!D66</x:f>
        <x:v>1</x:v>
      </x:c>
      <x:c r="T162" s="19" t="n">
        <x:f>R162*S162</x:f>
        <x:v>450</x:v>
      </x:c>
      <x:c r="U162" s="20" t="str">
        <x:f>'D03_Mappings'!E121</x:f>
        <x:v>operating_expense</x:v>
      </x:c>
      <x:c r="V162" s="19" t="str">
        <x:f>IF(I162="",IF(U162="people","PAYROLL","UNMAPPED"),I162)</x:f>
        <x:v>V.SOFTWARE</x:v>
      </x:c>
      <x:c r="W162" s="19" t="n">
        <x:f>IF(AND(G162="GL.CASH",L162="operating"),Q162,0)</x:f>
        <x:v>0</x:v>
      </x:c>
      <x:c r="X162" s="19" t="n">
        <x:f>IF(AND(G162="GL.CASH",L162="operating"),P162,0)</x:f>
        <x:v>0</x:v>
      </x:c>
      <x:c r="Y162" s="19" t="n">
        <x:f>IF(AND(G162="GL.CASH",L162="investing"),Q162-P162,0)</x:f>
        <x:v>0</x:v>
      </x:c>
      <x:c r="Z162" s="19" t="n">
        <x:f>IF(AND(G162="GL.CASH",L162="financing"),P162,0)</x:f>
        <x:v>0</x:v>
      </x:c>
      <x:c r="AA162" s="19" t="n">
        <x:f>IF(AND(G162="GL.CASH",L162="financing"),Q162,0)</x:f>
        <x:v>0</x:v>
      </x:c>
    </x:row>
    <x:row r="163" ht="25" customHeight="1">
      <x:c r="A163" s="3" t="str">
        <x:v>ACT/SW-M02-P01/2</x:v>
      </x:c>
      <x:c r="B163" s="3" t="str">
        <x:v>SW-M02-P01</x:v>
      </x:c>
      <x:c r="C163" s="21" t="n">
        <x:v>2</x:v>
      </x:c>
      <x:c r="D163" s="39" t="n">
        <x:v>46438</x:v>
      </x:c>
      <x:c r="E163" s="39" t="n">
        <x:v>46419</x:v>
      </x:c>
      <x:c r="F163" s="39" t="n">
        <x:v>46468</x:v>
      </x:c>
      <x:c r="G163" s="3" t="str">
        <x:v>GL.VAT.DOM_ASSET</x:v>
      </x:c>
      <x:c r="H163" s="3" t="str">
        <x:v>MGMT</x:v>
      </x:c>
      <x:c r="I163" s="3" t="str">
        <x:v>V.SOFTWARE</x:v>
      </x:c>
      <x:c r="J163" s="3" t="str">
        <x:v>MAP.ACTUAL.COST.RC.PPL.SW.MGMT.V.SOFTWARE.MGMT</x:v>
      </x:c>
      <x:c r="K163" s="3" t="str">
        <x:v>OPX.SOFTWARE</x:v>
      </x:c>
      <x:c r="L163" s="3" t="str">
        <x:v>operating</x:v>
      </x:c>
      <x:c r="M163" s="3" t="str">
        <x:v>not_applicable</x:v>
      </x:c>
      <x:c r="N163" s="3" t="str">
        <x:v>not_applicable</x:v>
      </x:c>
      <x:c r="O163" s="3" t="str">
        <x:v>not_applicable</x:v>
      </x:c>
      <x:c r="P163" s="30" t="n">
        <x:v>85.5</x:v>
      </x:c>
      <x:c r="Q163" s="30" t="n">
        <x:v>0</x:v>
      </x:c>
      <x:c r="R163" s="19" t="n">
        <x:f>P163-Q163</x:f>
        <x:v>85.5</x:v>
      </x:c>
      <x:c r="S163" s="22" t="n">
        <x:f>'D03_Accounts'!D15</x:f>
        <x:v>0</x:v>
      </x:c>
      <x:c r="T163" s="19" t="n">
        <x:f>R163*S163</x:f>
        <x:v>0</x:v>
      </x:c>
      <x:c r="U163" s="20" t="str">
        <x:f>'D03_Mappings'!E122</x:f>
        <x:v>tax_assets</x:v>
      </x:c>
      <x:c r="V163" s="19" t="str">
        <x:f>IF(I163="",IF(U163="people","PAYROLL","UNMAPPED"),I163)</x:f>
        <x:v>V.SOFTWARE</x:v>
      </x:c>
      <x:c r="W163" s="19" t="n">
        <x:f>IF(AND(G163="GL.CASH",L163="operating"),Q163,0)</x:f>
        <x:v>0</x:v>
      </x:c>
      <x:c r="X163" s="19" t="n">
        <x:f>IF(AND(G163="GL.CASH",L163="operating"),P163,0)</x:f>
        <x:v>0</x:v>
      </x:c>
      <x:c r="Y163" s="19" t="n">
        <x:f>IF(AND(G163="GL.CASH",L163="investing"),Q163-P163,0)</x:f>
        <x:v>0</x:v>
      </x:c>
      <x:c r="Z163" s="19" t="n">
        <x:f>IF(AND(G163="GL.CASH",L163="financing"),P163,0)</x:f>
        <x:v>0</x:v>
      </x:c>
      <x:c r="AA163" s="19" t="n">
        <x:f>IF(AND(G163="GL.CASH",L163="financing"),Q163,0)</x:f>
        <x:v>0</x:v>
      </x:c>
    </x:row>
    <x:row r="164" ht="25" customHeight="1">
      <x:c r="A164" s="3" t="str">
        <x:v>ACT/SW-M02-P01/3</x:v>
      </x:c>
      <x:c r="B164" s="3" t="str">
        <x:v>SW-M02-P01</x:v>
      </x:c>
      <x:c r="C164" s="21" t="n">
        <x:v>2</x:v>
      </x:c>
      <x:c r="D164" s="39" t="n">
        <x:v>46438</x:v>
      </x:c>
      <x:c r="E164" s="39" t="n">
        <x:v>46419</x:v>
      </x:c>
      <x:c r="F164" s="39" t="n">
        <x:v>46468</x:v>
      </x:c>
      <x:c r="G164" s="3" t="str">
        <x:v>GL.AP.SUPPLIER</x:v>
      </x:c>
      <x:c r="H164" s="3" t="str">
        <x:v>MGMT</x:v>
      </x:c>
      <x:c r="I164" s="3" t="str">
        <x:v>V.SOFTWARE</x:v>
      </x:c>
      <x:c r="J164" s="3" t="str">
        <x:v>MAP.ACTUAL.COST.RC.PPL.SW.MGMT.V.SOFTWARE.MGMT</x:v>
      </x:c>
      <x:c r="K164" s="3" t="str">
        <x:v>OPX.SOFTWARE</x:v>
      </x:c>
      <x:c r="L164" s="3" t="str">
        <x:v>operating</x:v>
      </x:c>
      <x:c r="M164" s="3" t="str">
        <x:v>not_applicable</x:v>
      </x:c>
      <x:c r="N164" s="3" t="str">
        <x:v>not_applicable</x:v>
      </x:c>
      <x:c r="O164" s="3" t="str">
        <x:v>not_applicable</x:v>
      </x:c>
      <x:c r="P164" s="30" t="n">
        <x:v>0</x:v>
      </x:c>
      <x:c r="Q164" s="30" t="n">
        <x:v>450</x:v>
      </x:c>
      <x:c r="R164" s="19" t="n">
        <x:f>P164-Q164</x:f>
        <x:v>-450</x:v>
      </x:c>
      <x:c r="S164" s="22" t="n">
        <x:f>'D03_Accounts'!D23</x:f>
        <x:v>0</x:v>
      </x:c>
      <x:c r="T164" s="19" t="n">
        <x:f>R164*S164</x:f>
        <x:v>0</x:v>
      </x:c>
      <x:c r="U164" s="20" t="str">
        <x:f>'D03_Mappings'!E123</x:f>
        <x:v>ap</x:v>
      </x:c>
      <x:c r="V164" s="19" t="str">
        <x:f>IF(I164="",IF(U164="people","PAYROLL","UNMAPPED"),I164)</x:f>
        <x:v>V.SOFTWARE</x:v>
      </x:c>
      <x:c r="W164" s="19" t="n">
        <x:f>IF(AND(G164="GL.CASH",L164="operating"),Q164,0)</x:f>
        <x:v>0</x:v>
      </x:c>
      <x:c r="X164" s="19" t="n">
        <x:f>IF(AND(G164="GL.CASH",L164="operating"),P164,0)</x:f>
        <x:v>0</x:v>
      </x:c>
      <x:c r="Y164" s="19" t="n">
        <x:f>IF(AND(G164="GL.CASH",L164="investing"),Q164-P164,0)</x:f>
        <x:v>0</x:v>
      </x:c>
      <x:c r="Z164" s="19" t="n">
        <x:f>IF(AND(G164="GL.CASH",L164="financing"),P164,0)</x:f>
        <x:v>0</x:v>
      </x:c>
      <x:c r="AA164" s="19" t="n">
        <x:f>IF(AND(G164="GL.CASH",L164="financing"),Q164,0)</x:f>
        <x:v>0</x:v>
      </x:c>
    </x:row>
    <x:row r="165" ht="25" customHeight="1">
      <x:c r="A165" s="3" t="str">
        <x:v>ACT/SW-M02-P01/4</x:v>
      </x:c>
      <x:c r="B165" s="3" t="str">
        <x:v>SW-M02-P01</x:v>
      </x:c>
      <x:c r="C165" s="21" t="n">
        <x:v>2</x:v>
      </x:c>
      <x:c r="D165" s="39" t="n">
        <x:v>46438</x:v>
      </x:c>
      <x:c r="E165" s="39" t="n">
        <x:v>46419</x:v>
      </x:c>
      <x:c r="F165" s="39" t="n">
        <x:v>46468</x:v>
      </x:c>
      <x:c r="G165" s="3" t="str">
        <x:v>GL.VAT.DOM_LIAB</x:v>
      </x:c>
      <x:c r="H165" s="3" t="str">
        <x:v>MGMT</x:v>
      </x:c>
      <x:c r="I165" s="3" t="str">
        <x:v>V.SOFTWARE</x:v>
      </x:c>
      <x:c r="J165" s="3" t="str">
        <x:v>MAP.ACTUAL.COST.RC.PPL.SW.MGMT.V.SOFTWARE.MGMT</x:v>
      </x:c>
      <x:c r="K165" s="3" t="str">
        <x:v>OPX.SOFTWARE</x:v>
      </x:c>
      <x:c r="L165" s="3" t="str">
        <x:v>operating</x:v>
      </x:c>
      <x:c r="M165" s="3" t="str">
        <x:v>not_applicable</x:v>
      </x:c>
      <x:c r="N165" s="3" t="str">
        <x:v>not_applicable</x:v>
      </x:c>
      <x:c r="O165" s="3" t="str">
        <x:v>not_applicable</x:v>
      </x:c>
      <x:c r="P165" s="30" t="n">
        <x:v>0</x:v>
      </x:c>
      <x:c r="Q165" s="30" t="n">
        <x:v>85.5</x:v>
      </x:c>
      <x:c r="R165" s="19" t="n">
        <x:f>P165-Q165</x:f>
        <x:v>-85.5</x:v>
      </x:c>
      <x:c r="S165" s="22" t="n">
        <x:f>'D03_Accounts'!D29</x:f>
        <x:v>0</x:v>
      </x:c>
      <x:c r="T165" s="19" t="n">
        <x:f>R165*S165</x:f>
        <x:v>0</x:v>
      </x:c>
      <x:c r="U165" s="20" t="str">
        <x:f>'D03_Mappings'!E124</x:f>
        <x:v>tax_liabilities</x:v>
      </x:c>
      <x:c r="V165" s="19" t="str">
        <x:f>IF(I165="",IF(U165="people","PAYROLL","UNMAPPED"),I165)</x:f>
        <x:v>V.SOFTWARE</x:v>
      </x:c>
      <x:c r="W165" s="19" t="n">
        <x:f>IF(AND(G165="GL.CASH",L165="operating"),Q165,0)</x:f>
        <x:v>0</x:v>
      </x:c>
      <x:c r="X165" s="19" t="n">
        <x:f>IF(AND(G165="GL.CASH",L165="operating"),P165,0)</x:f>
        <x:v>0</x:v>
      </x:c>
      <x:c r="Y165" s="19" t="n">
        <x:f>IF(AND(G165="GL.CASH",L165="investing"),Q165-P165,0)</x:f>
        <x:v>0</x:v>
      </x:c>
      <x:c r="Z165" s="19" t="n">
        <x:f>IF(AND(G165="GL.CASH",L165="financing"),P165,0)</x:f>
        <x:v>0</x:v>
      </x:c>
      <x:c r="AA165" s="19" t="n">
        <x:f>IF(AND(G165="GL.CASH",L165="financing"),Q165,0)</x:f>
        <x:v>0</x:v>
      </x:c>
    </x:row>
    <x:row r="166" ht="25" customHeight="1">
      <x:c r="A166" s="3" t="str">
        <x:v>ACT/SW-M02-P02/1</x:v>
      </x:c>
      <x:c r="B166" s="3" t="str">
        <x:v>SW-M02-P02</x:v>
      </x:c>
      <x:c r="C166" s="21" t="n">
        <x:v>2</x:v>
      </x:c>
      <x:c r="D166" s="39" t="n">
        <x:v>46438</x:v>
      </x:c>
      <x:c r="E166" s="39" t="n">
        <x:v>46419</x:v>
      </x:c>
      <x:c r="F166" s="39" t="n">
        <x:v>46468</x:v>
      </x:c>
      <x:c r="G166" s="3" t="str">
        <x:v>GL.OPEX.PPL.SW</x:v>
      </x:c>
      <x:c r="H166" s="3" t="str">
        <x:v>ENG</x:v>
      </x:c>
      <x:c r="I166" s="3" t="str">
        <x:v>V.SOFTWARE</x:v>
      </x:c>
      <x:c r="J166" s="3" t="str">
        <x:v>MAP.ACTUAL.COST.RC.PPL.SW.ENG.V.SOFTWARE.ENG</x:v>
      </x:c>
      <x:c r="K166" s="3" t="str">
        <x:v>OPX.SOFTWARE</x:v>
      </x:c>
      <x:c r="L166" s="3" t="str">
        <x:v>operating</x:v>
      </x:c>
      <x:c r="M166" s="3" t="str">
        <x:v>recurring</x:v>
      </x:c>
      <x:c r="N166" s="3" t="str">
        <x:v>committed</x:v>
      </x:c>
      <x:c r="O166" s="3" t="str">
        <x:v>fixed</x:v>
      </x:c>
      <x:c r="P166" s="30" t="n">
        <x:v>450</x:v>
      </x:c>
      <x:c r="Q166" s="30" t="n">
        <x:v>0</x:v>
      </x:c>
      <x:c r="R166" s="19" t="n">
        <x:f>P166-Q166</x:f>
        <x:v>450</x:v>
      </x:c>
      <x:c r="S166" s="22" t="n">
        <x:f>'D03_Accounts'!D66</x:f>
        <x:v>1</x:v>
      </x:c>
      <x:c r="T166" s="19" t="n">
        <x:f>R166*S166</x:f>
        <x:v>450</x:v>
      </x:c>
      <x:c r="U166" s="20" t="str">
        <x:f>'D03_Mappings'!E117</x:f>
        <x:v>operating_expense</x:v>
      </x:c>
      <x:c r="V166" s="19" t="str">
        <x:f>IF(I166="",IF(U166="people","PAYROLL","UNMAPPED"),I166)</x:f>
        <x:v>V.SOFTWARE</x:v>
      </x:c>
      <x:c r="W166" s="19" t="n">
        <x:f>IF(AND(G166="GL.CASH",L166="operating"),Q166,0)</x:f>
        <x:v>0</x:v>
      </x:c>
      <x:c r="X166" s="19" t="n">
        <x:f>IF(AND(G166="GL.CASH",L166="operating"),P166,0)</x:f>
        <x:v>0</x:v>
      </x:c>
      <x:c r="Y166" s="19" t="n">
        <x:f>IF(AND(G166="GL.CASH",L166="investing"),Q166-P166,0)</x:f>
        <x:v>0</x:v>
      </x:c>
      <x:c r="Z166" s="19" t="n">
        <x:f>IF(AND(G166="GL.CASH",L166="financing"),P166,0)</x:f>
        <x:v>0</x:v>
      </x:c>
      <x:c r="AA166" s="19" t="n">
        <x:f>IF(AND(G166="GL.CASH",L166="financing"),Q166,0)</x:f>
        <x:v>0</x:v>
      </x:c>
    </x:row>
    <x:row r="167" ht="25" customHeight="1">
      <x:c r="A167" s="3" t="str">
        <x:v>ACT/SW-M02-P02/2</x:v>
      </x:c>
      <x:c r="B167" s="3" t="str">
        <x:v>SW-M02-P02</x:v>
      </x:c>
      <x:c r="C167" s="21" t="n">
        <x:v>2</x:v>
      </x:c>
      <x:c r="D167" s="39" t="n">
        <x:v>46438</x:v>
      </x:c>
      <x:c r="E167" s="39" t="n">
        <x:v>46419</x:v>
      </x:c>
      <x:c r="F167" s="39" t="n">
        <x:v>46468</x:v>
      </x:c>
      <x:c r="G167" s="3" t="str">
        <x:v>GL.VAT.DOM_ASSET</x:v>
      </x:c>
      <x:c r="H167" s="3" t="str">
        <x:v>ENG</x:v>
      </x:c>
      <x:c r="I167" s="3" t="str">
        <x:v>V.SOFTWARE</x:v>
      </x:c>
      <x:c r="J167" s="3" t="str">
        <x:v>MAP.ACTUAL.COST.RC.PPL.SW.ENG.V.SOFTWARE.ENG</x:v>
      </x:c>
      <x:c r="K167" s="3" t="str">
        <x:v>OPX.SOFTWARE</x:v>
      </x:c>
      <x:c r="L167" s="3" t="str">
        <x:v>operating</x:v>
      </x:c>
      <x:c r="M167" s="3" t="str">
        <x:v>not_applicable</x:v>
      </x:c>
      <x:c r="N167" s="3" t="str">
        <x:v>not_applicable</x:v>
      </x:c>
      <x:c r="O167" s="3" t="str">
        <x:v>not_applicable</x:v>
      </x:c>
      <x:c r="P167" s="30" t="n">
        <x:v>85.5</x:v>
      </x:c>
      <x:c r="Q167" s="30" t="n">
        <x:v>0</x:v>
      </x:c>
      <x:c r="R167" s="19" t="n">
        <x:f>P167-Q167</x:f>
        <x:v>85.5</x:v>
      </x:c>
      <x:c r="S167" s="22" t="n">
        <x:f>'D03_Accounts'!D15</x:f>
        <x:v>0</x:v>
      </x:c>
      <x:c r="T167" s="19" t="n">
        <x:f>R167*S167</x:f>
        <x:v>0</x:v>
      </x:c>
      <x:c r="U167" s="20" t="str">
        <x:f>'D03_Mappings'!E118</x:f>
        <x:v>tax_assets</x:v>
      </x:c>
      <x:c r="V167" s="19" t="str">
        <x:f>IF(I167="",IF(U167="people","PAYROLL","UNMAPPED"),I167)</x:f>
        <x:v>V.SOFTWARE</x:v>
      </x:c>
      <x:c r="W167" s="19" t="n">
        <x:f>IF(AND(G167="GL.CASH",L167="operating"),Q167,0)</x:f>
        <x:v>0</x:v>
      </x:c>
      <x:c r="X167" s="19" t="n">
        <x:f>IF(AND(G167="GL.CASH",L167="operating"),P167,0)</x:f>
        <x:v>0</x:v>
      </x:c>
      <x:c r="Y167" s="19" t="n">
        <x:f>IF(AND(G167="GL.CASH",L167="investing"),Q167-P167,0)</x:f>
        <x:v>0</x:v>
      </x:c>
      <x:c r="Z167" s="19" t="n">
        <x:f>IF(AND(G167="GL.CASH",L167="financing"),P167,0)</x:f>
        <x:v>0</x:v>
      </x:c>
      <x:c r="AA167" s="19" t="n">
        <x:f>IF(AND(G167="GL.CASH",L167="financing"),Q167,0)</x:f>
        <x:v>0</x:v>
      </x:c>
    </x:row>
    <x:row r="168" ht="25" customHeight="1">
      <x:c r="A168" s="3" t="str">
        <x:v>ACT/SW-M02-P02/3</x:v>
      </x:c>
      <x:c r="B168" s="3" t="str">
        <x:v>SW-M02-P02</x:v>
      </x:c>
      <x:c r="C168" s="21" t="n">
        <x:v>2</x:v>
      </x:c>
      <x:c r="D168" s="39" t="n">
        <x:v>46438</x:v>
      </x:c>
      <x:c r="E168" s="39" t="n">
        <x:v>46419</x:v>
      </x:c>
      <x:c r="F168" s="39" t="n">
        <x:v>46468</x:v>
      </x:c>
      <x:c r="G168" s="3" t="str">
        <x:v>GL.AP.SUPPLIER</x:v>
      </x:c>
      <x:c r="H168" s="3" t="str">
        <x:v>ENG</x:v>
      </x:c>
      <x:c r="I168" s="3" t="str">
        <x:v>V.SOFTWARE</x:v>
      </x:c>
      <x:c r="J168" s="3" t="str">
        <x:v>MAP.ACTUAL.COST.RC.PPL.SW.ENG.V.SOFTWARE.ENG</x:v>
      </x:c>
      <x:c r="K168" s="3" t="str">
        <x:v>OPX.SOFTWARE</x:v>
      </x:c>
      <x:c r="L168" s="3" t="str">
        <x:v>operating</x:v>
      </x:c>
      <x:c r="M168" s="3" t="str">
        <x:v>not_applicable</x:v>
      </x:c>
      <x:c r="N168" s="3" t="str">
        <x:v>not_applicable</x:v>
      </x:c>
      <x:c r="O168" s="3" t="str">
        <x:v>not_applicable</x:v>
      </x:c>
      <x:c r="P168" s="30" t="n">
        <x:v>0</x:v>
      </x:c>
      <x:c r="Q168" s="30" t="n">
        <x:v>450</x:v>
      </x:c>
      <x:c r="R168" s="19" t="n">
        <x:f>P168-Q168</x:f>
        <x:v>-450</x:v>
      </x:c>
      <x:c r="S168" s="22" t="n">
        <x:f>'D03_Accounts'!D23</x:f>
        <x:v>0</x:v>
      </x:c>
      <x:c r="T168" s="19" t="n">
        <x:f>R168*S168</x:f>
        <x:v>0</x:v>
      </x:c>
      <x:c r="U168" s="20" t="str">
        <x:f>'D03_Mappings'!E119</x:f>
        <x:v>ap</x:v>
      </x:c>
      <x:c r="V168" s="19" t="str">
        <x:f>IF(I168="",IF(U168="people","PAYROLL","UNMAPPED"),I168)</x:f>
        <x:v>V.SOFTWARE</x:v>
      </x:c>
      <x:c r="W168" s="19" t="n">
        <x:f>IF(AND(G168="GL.CASH",L168="operating"),Q168,0)</x:f>
        <x:v>0</x:v>
      </x:c>
      <x:c r="X168" s="19" t="n">
        <x:f>IF(AND(G168="GL.CASH",L168="operating"),P168,0)</x:f>
        <x:v>0</x:v>
      </x:c>
      <x:c r="Y168" s="19" t="n">
        <x:f>IF(AND(G168="GL.CASH",L168="investing"),Q168-P168,0)</x:f>
        <x:v>0</x:v>
      </x:c>
      <x:c r="Z168" s="19" t="n">
        <x:f>IF(AND(G168="GL.CASH",L168="financing"),P168,0)</x:f>
        <x:v>0</x:v>
      </x:c>
      <x:c r="AA168" s="19" t="n">
        <x:f>IF(AND(G168="GL.CASH",L168="financing"),Q168,0)</x:f>
        <x:v>0</x:v>
      </x:c>
    </x:row>
    <x:row r="169" ht="25" customHeight="1">
      <x:c r="A169" s="3" t="str">
        <x:v>ACT/SW-M02-P02/4</x:v>
      </x:c>
      <x:c r="B169" s="3" t="str">
        <x:v>SW-M02-P02</x:v>
      </x:c>
      <x:c r="C169" s="21" t="n">
        <x:v>2</x:v>
      </x:c>
      <x:c r="D169" s="39" t="n">
        <x:v>46438</x:v>
      </x:c>
      <x:c r="E169" s="39" t="n">
        <x:v>46419</x:v>
      </x:c>
      <x:c r="F169" s="39" t="n">
        <x:v>46468</x:v>
      </x:c>
      <x:c r="G169" s="3" t="str">
        <x:v>GL.VAT.DOM_LIAB</x:v>
      </x:c>
      <x:c r="H169" s="3" t="str">
        <x:v>ENG</x:v>
      </x:c>
      <x:c r="I169" s="3" t="str">
        <x:v>V.SOFTWARE</x:v>
      </x:c>
      <x:c r="J169" s="3" t="str">
        <x:v>MAP.ACTUAL.COST.RC.PPL.SW.ENG.V.SOFTWARE.ENG</x:v>
      </x:c>
      <x:c r="K169" s="3" t="str">
        <x:v>OPX.SOFTWARE</x:v>
      </x:c>
      <x:c r="L169" s="3" t="str">
        <x:v>operating</x:v>
      </x:c>
      <x:c r="M169" s="3" t="str">
        <x:v>not_applicable</x:v>
      </x:c>
      <x:c r="N169" s="3" t="str">
        <x:v>not_applicable</x:v>
      </x:c>
      <x:c r="O169" s="3" t="str">
        <x:v>not_applicable</x:v>
      </x:c>
      <x:c r="P169" s="30" t="n">
        <x:v>0</x:v>
      </x:c>
      <x:c r="Q169" s="30" t="n">
        <x:v>85.5</x:v>
      </x:c>
      <x:c r="R169" s="19" t="n">
        <x:f>P169-Q169</x:f>
        <x:v>-85.5</x:v>
      </x:c>
      <x:c r="S169" s="22" t="n">
        <x:f>'D03_Accounts'!D29</x:f>
        <x:v>0</x:v>
      </x:c>
      <x:c r="T169" s="19" t="n">
        <x:f>R169*S169</x:f>
        <x:v>0</x:v>
      </x:c>
      <x:c r="U169" s="20" t="str">
        <x:f>'D03_Mappings'!E120</x:f>
        <x:v>tax_liabilities</x:v>
      </x:c>
      <x:c r="V169" s="19" t="str">
        <x:f>IF(I169="",IF(U169="people","PAYROLL","UNMAPPED"),I169)</x:f>
        <x:v>V.SOFTWARE</x:v>
      </x:c>
      <x:c r="W169" s="19" t="n">
        <x:f>IF(AND(G169="GL.CASH",L169="operating"),Q169,0)</x:f>
        <x:v>0</x:v>
      </x:c>
      <x:c r="X169" s="19" t="n">
        <x:f>IF(AND(G169="GL.CASH",L169="operating"),P169,0)</x:f>
        <x:v>0</x:v>
      </x:c>
      <x:c r="Y169" s="19" t="n">
        <x:f>IF(AND(G169="GL.CASH",L169="investing"),Q169-P169,0)</x:f>
        <x:v>0</x:v>
      </x:c>
      <x:c r="Z169" s="19" t="n">
        <x:f>IF(AND(G169="GL.CASH",L169="financing"),P169,0)</x:f>
        <x:v>0</x:v>
      </x:c>
      <x:c r="AA169" s="19" t="n">
        <x:f>IF(AND(G169="GL.CASH",L169="financing"),Q169,0)</x:f>
        <x:v>0</x:v>
      </x:c>
    </x:row>
    <x:row r="170" ht="25" customHeight="1">
      <x:c r="A170" s="3" t="str">
        <x:v>ACT/SW-M02-P03/1</x:v>
      </x:c>
      <x:c r="B170" s="3" t="str">
        <x:v>SW-M02-P03</x:v>
      </x:c>
      <x:c r="C170" s="21" t="n">
        <x:v>2</x:v>
      </x:c>
      <x:c r="D170" s="39" t="n">
        <x:v>46438</x:v>
      </x:c>
      <x:c r="E170" s="39" t="n">
        <x:v>46419</x:v>
      </x:c>
      <x:c r="F170" s="39" t="n">
        <x:v>46468</x:v>
      </x:c>
      <x:c r="G170" s="3" t="str">
        <x:v>GL.OPEX.PPL.SW</x:v>
      </x:c>
      <x:c r="H170" s="3" t="str">
        <x:v>ENG</x:v>
      </x:c>
      <x:c r="I170" s="3" t="str">
        <x:v>V.SOFTWARE</x:v>
      </x:c>
      <x:c r="J170" s="3" t="str">
        <x:v>MAP.ACTUAL.COST.RC.PPL.SW.ENG.V.SOFTWARE.ENG</x:v>
      </x:c>
      <x:c r="K170" s="3" t="str">
        <x:v>OPX.SOFTWARE</x:v>
      </x:c>
      <x:c r="L170" s="3" t="str">
        <x:v>operating</x:v>
      </x:c>
      <x:c r="M170" s="3" t="str">
        <x:v>recurring</x:v>
      </x:c>
      <x:c r="N170" s="3" t="str">
        <x:v>committed</x:v>
      </x:c>
      <x:c r="O170" s="3" t="str">
        <x:v>fixed</x:v>
      </x:c>
      <x:c r="P170" s="30" t="n">
        <x:v>450</x:v>
      </x:c>
      <x:c r="Q170" s="30" t="n">
        <x:v>0</x:v>
      </x:c>
      <x:c r="R170" s="19" t="n">
        <x:f>P170-Q170</x:f>
        <x:v>450</x:v>
      </x:c>
      <x:c r="S170" s="22" t="n">
        <x:f>'D03_Accounts'!D66</x:f>
        <x:v>1</x:v>
      </x:c>
      <x:c r="T170" s="19" t="n">
        <x:f>R170*S170</x:f>
        <x:v>450</x:v>
      </x:c>
      <x:c r="U170" s="20" t="str">
        <x:f>'D03_Mappings'!E117</x:f>
        <x:v>operating_expense</x:v>
      </x:c>
      <x:c r="V170" s="19" t="str">
        <x:f>IF(I170="",IF(U170="people","PAYROLL","UNMAPPED"),I170)</x:f>
        <x:v>V.SOFTWARE</x:v>
      </x:c>
      <x:c r="W170" s="19" t="n">
        <x:f>IF(AND(G170="GL.CASH",L170="operating"),Q170,0)</x:f>
        <x:v>0</x:v>
      </x:c>
      <x:c r="X170" s="19" t="n">
        <x:f>IF(AND(G170="GL.CASH",L170="operating"),P170,0)</x:f>
        <x:v>0</x:v>
      </x:c>
      <x:c r="Y170" s="19" t="n">
        <x:f>IF(AND(G170="GL.CASH",L170="investing"),Q170-P170,0)</x:f>
        <x:v>0</x:v>
      </x:c>
      <x:c r="Z170" s="19" t="n">
        <x:f>IF(AND(G170="GL.CASH",L170="financing"),P170,0)</x:f>
        <x:v>0</x:v>
      </x:c>
      <x:c r="AA170" s="19" t="n">
        <x:f>IF(AND(G170="GL.CASH",L170="financing"),Q170,0)</x:f>
        <x:v>0</x:v>
      </x:c>
    </x:row>
    <x:row r="171" ht="25" customHeight="1">
      <x:c r="A171" s="3" t="str">
        <x:v>ACT/SW-M02-P03/2</x:v>
      </x:c>
      <x:c r="B171" s="3" t="str">
        <x:v>SW-M02-P03</x:v>
      </x:c>
      <x:c r="C171" s="21" t="n">
        <x:v>2</x:v>
      </x:c>
      <x:c r="D171" s="39" t="n">
        <x:v>46438</x:v>
      </x:c>
      <x:c r="E171" s="39" t="n">
        <x:v>46419</x:v>
      </x:c>
      <x:c r="F171" s="39" t="n">
        <x:v>46468</x:v>
      </x:c>
      <x:c r="G171" s="3" t="str">
        <x:v>GL.VAT.DOM_ASSET</x:v>
      </x:c>
      <x:c r="H171" s="3" t="str">
        <x:v>ENG</x:v>
      </x:c>
      <x:c r="I171" s="3" t="str">
        <x:v>V.SOFTWARE</x:v>
      </x:c>
      <x:c r="J171" s="3" t="str">
        <x:v>MAP.ACTUAL.COST.RC.PPL.SW.ENG.V.SOFTWARE.ENG</x:v>
      </x:c>
      <x:c r="K171" s="3" t="str">
        <x:v>OPX.SOFTWARE</x:v>
      </x:c>
      <x:c r="L171" s="3" t="str">
        <x:v>operating</x:v>
      </x:c>
      <x:c r="M171" s="3" t="str">
        <x:v>not_applicable</x:v>
      </x:c>
      <x:c r="N171" s="3" t="str">
        <x:v>not_applicable</x:v>
      </x:c>
      <x:c r="O171" s="3" t="str">
        <x:v>not_applicable</x:v>
      </x:c>
      <x:c r="P171" s="30" t="n">
        <x:v>85.5</x:v>
      </x:c>
      <x:c r="Q171" s="30" t="n">
        <x:v>0</x:v>
      </x:c>
      <x:c r="R171" s="19" t="n">
        <x:f>P171-Q171</x:f>
        <x:v>85.5</x:v>
      </x:c>
      <x:c r="S171" s="22" t="n">
        <x:f>'D03_Accounts'!D15</x:f>
        <x:v>0</x:v>
      </x:c>
      <x:c r="T171" s="19" t="n">
        <x:f>R171*S171</x:f>
        <x:v>0</x:v>
      </x:c>
      <x:c r="U171" s="20" t="str">
        <x:f>'D03_Mappings'!E118</x:f>
        <x:v>tax_assets</x:v>
      </x:c>
      <x:c r="V171" s="19" t="str">
        <x:f>IF(I171="",IF(U171="people","PAYROLL","UNMAPPED"),I171)</x:f>
        <x:v>V.SOFTWARE</x:v>
      </x:c>
      <x:c r="W171" s="19" t="n">
        <x:f>IF(AND(G171="GL.CASH",L171="operating"),Q171,0)</x:f>
        <x:v>0</x:v>
      </x:c>
      <x:c r="X171" s="19" t="n">
        <x:f>IF(AND(G171="GL.CASH",L171="operating"),P171,0)</x:f>
        <x:v>0</x:v>
      </x:c>
      <x:c r="Y171" s="19" t="n">
        <x:f>IF(AND(G171="GL.CASH",L171="investing"),Q171-P171,0)</x:f>
        <x:v>0</x:v>
      </x:c>
      <x:c r="Z171" s="19" t="n">
        <x:f>IF(AND(G171="GL.CASH",L171="financing"),P171,0)</x:f>
        <x:v>0</x:v>
      </x:c>
      <x:c r="AA171" s="19" t="n">
        <x:f>IF(AND(G171="GL.CASH",L171="financing"),Q171,0)</x:f>
        <x:v>0</x:v>
      </x:c>
    </x:row>
    <x:row r="172" ht="25" customHeight="1">
      <x:c r="A172" s="3" t="str">
        <x:v>ACT/SW-M02-P03/3</x:v>
      </x:c>
      <x:c r="B172" s="3" t="str">
        <x:v>SW-M02-P03</x:v>
      </x:c>
      <x:c r="C172" s="21" t="n">
        <x:v>2</x:v>
      </x:c>
      <x:c r="D172" s="39" t="n">
        <x:v>46438</x:v>
      </x:c>
      <x:c r="E172" s="39" t="n">
        <x:v>46419</x:v>
      </x:c>
      <x:c r="F172" s="39" t="n">
        <x:v>46468</x:v>
      </x:c>
      <x:c r="G172" s="3" t="str">
        <x:v>GL.AP.SUPPLIER</x:v>
      </x:c>
      <x:c r="H172" s="3" t="str">
        <x:v>ENG</x:v>
      </x:c>
      <x:c r="I172" s="3" t="str">
        <x:v>V.SOFTWARE</x:v>
      </x:c>
      <x:c r="J172" s="3" t="str">
        <x:v>MAP.ACTUAL.COST.RC.PPL.SW.ENG.V.SOFTWARE.ENG</x:v>
      </x:c>
      <x:c r="K172" s="3" t="str">
        <x:v>OPX.SOFTWARE</x:v>
      </x:c>
      <x:c r="L172" s="3" t="str">
        <x:v>operating</x:v>
      </x:c>
      <x:c r="M172" s="3" t="str">
        <x:v>not_applicable</x:v>
      </x:c>
      <x:c r="N172" s="3" t="str">
        <x:v>not_applicable</x:v>
      </x:c>
      <x:c r="O172" s="3" t="str">
        <x:v>not_applicable</x:v>
      </x:c>
      <x:c r="P172" s="30" t="n">
        <x:v>0</x:v>
      </x:c>
      <x:c r="Q172" s="30" t="n">
        <x:v>450</x:v>
      </x:c>
      <x:c r="R172" s="19" t="n">
        <x:f>P172-Q172</x:f>
        <x:v>-450</x:v>
      </x:c>
      <x:c r="S172" s="22" t="n">
        <x:f>'D03_Accounts'!D23</x:f>
        <x:v>0</x:v>
      </x:c>
      <x:c r="T172" s="19" t="n">
        <x:f>R172*S172</x:f>
        <x:v>0</x:v>
      </x:c>
      <x:c r="U172" s="20" t="str">
        <x:f>'D03_Mappings'!E119</x:f>
        <x:v>ap</x:v>
      </x:c>
      <x:c r="V172" s="19" t="str">
        <x:f>IF(I172="",IF(U172="people","PAYROLL","UNMAPPED"),I172)</x:f>
        <x:v>V.SOFTWARE</x:v>
      </x:c>
      <x:c r="W172" s="19" t="n">
        <x:f>IF(AND(G172="GL.CASH",L172="operating"),Q172,0)</x:f>
        <x:v>0</x:v>
      </x:c>
      <x:c r="X172" s="19" t="n">
        <x:f>IF(AND(G172="GL.CASH",L172="operating"),P172,0)</x:f>
        <x:v>0</x:v>
      </x:c>
      <x:c r="Y172" s="19" t="n">
        <x:f>IF(AND(G172="GL.CASH",L172="investing"),Q172-P172,0)</x:f>
        <x:v>0</x:v>
      </x:c>
      <x:c r="Z172" s="19" t="n">
        <x:f>IF(AND(G172="GL.CASH",L172="financing"),P172,0)</x:f>
        <x:v>0</x:v>
      </x:c>
      <x:c r="AA172" s="19" t="n">
        <x:f>IF(AND(G172="GL.CASH",L172="financing"),Q172,0)</x:f>
        <x:v>0</x:v>
      </x:c>
    </x:row>
    <x:row r="173" ht="25" customHeight="1">
      <x:c r="A173" s="3" t="str">
        <x:v>ACT/SW-M02-P03/4</x:v>
      </x:c>
      <x:c r="B173" s="3" t="str">
        <x:v>SW-M02-P03</x:v>
      </x:c>
      <x:c r="C173" s="21" t="n">
        <x:v>2</x:v>
      </x:c>
      <x:c r="D173" s="39" t="n">
        <x:v>46438</x:v>
      </x:c>
      <x:c r="E173" s="39" t="n">
        <x:v>46419</x:v>
      </x:c>
      <x:c r="F173" s="39" t="n">
        <x:v>46468</x:v>
      </x:c>
      <x:c r="G173" s="3" t="str">
        <x:v>GL.VAT.DOM_LIAB</x:v>
      </x:c>
      <x:c r="H173" s="3" t="str">
        <x:v>ENG</x:v>
      </x:c>
      <x:c r="I173" s="3" t="str">
        <x:v>V.SOFTWARE</x:v>
      </x:c>
      <x:c r="J173" s="3" t="str">
        <x:v>MAP.ACTUAL.COST.RC.PPL.SW.ENG.V.SOFTWARE.ENG</x:v>
      </x:c>
      <x:c r="K173" s="3" t="str">
        <x:v>OPX.SOFTWARE</x:v>
      </x:c>
      <x:c r="L173" s="3" t="str">
        <x:v>operating</x:v>
      </x:c>
      <x:c r="M173" s="3" t="str">
        <x:v>not_applicable</x:v>
      </x:c>
      <x:c r="N173" s="3" t="str">
        <x:v>not_applicable</x:v>
      </x:c>
      <x:c r="O173" s="3" t="str">
        <x:v>not_applicable</x:v>
      </x:c>
      <x:c r="P173" s="30" t="n">
        <x:v>0</x:v>
      </x:c>
      <x:c r="Q173" s="30" t="n">
        <x:v>85.5</x:v>
      </x:c>
      <x:c r="R173" s="19" t="n">
        <x:f>P173-Q173</x:f>
        <x:v>-85.5</x:v>
      </x:c>
      <x:c r="S173" s="22" t="n">
        <x:f>'D03_Accounts'!D29</x:f>
        <x:v>0</x:v>
      </x:c>
      <x:c r="T173" s="19" t="n">
        <x:f>R173*S173</x:f>
        <x:v>0</x:v>
      </x:c>
      <x:c r="U173" s="20" t="str">
        <x:f>'D03_Mappings'!E120</x:f>
        <x:v>tax_liabilities</x:v>
      </x:c>
      <x:c r="V173" s="19" t="str">
        <x:f>IF(I173="",IF(U173="people","PAYROLL","UNMAPPED"),I173)</x:f>
        <x:v>V.SOFTWARE</x:v>
      </x:c>
      <x:c r="W173" s="19" t="n">
        <x:f>IF(AND(G173="GL.CASH",L173="operating"),Q173,0)</x:f>
        <x:v>0</x:v>
      </x:c>
      <x:c r="X173" s="19" t="n">
        <x:f>IF(AND(G173="GL.CASH",L173="operating"),P173,0)</x:f>
        <x:v>0</x:v>
      </x:c>
      <x:c r="Y173" s="19" t="n">
        <x:f>IF(AND(G173="GL.CASH",L173="investing"),Q173-P173,0)</x:f>
        <x:v>0</x:v>
      </x:c>
      <x:c r="Z173" s="19" t="n">
        <x:f>IF(AND(G173="GL.CASH",L173="financing"),P173,0)</x:f>
        <x:v>0</x:v>
      </x:c>
      <x:c r="AA173" s="19" t="n">
        <x:f>IF(AND(G173="GL.CASH",L173="financing"),Q173,0)</x:f>
        <x:v>0</x:v>
      </x:c>
    </x:row>
    <x:row r="174" ht="25" customHeight="1">
      <x:c r="A174" s="3" t="str">
        <x:v>ACT/BANK-FEE-M02/1</x:v>
      </x:c>
      <x:c r="B174" s="3" t="str">
        <x:v>BANK-FEE-M02</x:v>
      </x:c>
      <x:c r="C174" s="21" t="n">
        <x:v>2</x:v>
      </x:c>
      <x:c r="D174" s="39" t="n">
        <x:v>46446</x:v>
      </x:c>
      <x:c r="E174" s="39" t="n">
        <x:v>46446</x:v>
      </x:c>
      <x:c r="F174" s="39" t="n">
        <x:v>46446</x:v>
      </x:c>
      <x:c r="G174" s="3" t="str">
        <x:v>GL.OPEX.OPX.MISC</x:v>
      </x:c>
      <x:c r="H174" s="3" t="str">
        <x:v>FIN</x:v>
      </x:c>
      <x:c r="I174" s="3" t="str">
        <x:v>V.BANK</x:v>
      </x:c>
      <x:c r="J174" s="3" t="str">
        <x:v>MAP.ACTUAL.BANK_FEES</x:v>
      </x:c>
      <x:c r="K174" s="3" t="str">
        <x:v>OPX.MISC</x:v>
      </x:c>
      <x:c r="L174" s="3" t="str">
        <x:v>operating</x:v>
      </x:c>
      <x:c r="M174" s="3" t="str">
        <x:v>recurring</x:v>
      </x:c>
      <x:c r="N174" s="3" t="str">
        <x:v>committed</x:v>
      </x:c>
      <x:c r="O174" s="3" t="str">
        <x:v>fixed</x:v>
      </x:c>
      <x:c r="P174" s="30" t="n">
        <x:v>34.1</x:v>
      </x:c>
      <x:c r="Q174" s="30" t="n">
        <x:v>0</x:v>
      </x:c>
      <x:c r="R174" s="19" t="n">
        <x:f>P174-Q174</x:f>
        <x:v>34.1</x:v>
      </x:c>
      <x:c r="S174" s="22" t="n">
        <x:f>'D03_Accounts'!D63</x:f>
        <x:v>1</x:v>
      </x:c>
      <x:c r="T174" s="19" t="n">
        <x:f>R174*S174</x:f>
        <x:v>34.1</x:v>
      </x:c>
      <x:c r="U174" s="20" t="str">
        <x:f>'D03_Mappings'!E11</x:f>
        <x:v>operating_expense</x:v>
      </x:c>
      <x:c r="V174" s="19" t="str">
        <x:f>IF(I174="",IF(U174="people","PAYROLL","UNMAPPED"),I174)</x:f>
        <x:v>V.BANK</x:v>
      </x:c>
      <x:c r="W174" s="19" t="n">
        <x:f>IF(AND(G174="GL.CASH",L174="operating"),Q174,0)</x:f>
        <x:v>0</x:v>
      </x:c>
      <x:c r="X174" s="19" t="n">
        <x:f>IF(AND(G174="GL.CASH",L174="operating"),P174,0)</x:f>
        <x:v>0</x:v>
      </x:c>
      <x:c r="Y174" s="19" t="n">
        <x:f>IF(AND(G174="GL.CASH",L174="investing"),Q174-P174,0)</x:f>
        <x:v>0</x:v>
      </x:c>
      <x:c r="Z174" s="19" t="n">
        <x:f>IF(AND(G174="GL.CASH",L174="financing"),P174,0)</x:f>
        <x:v>0</x:v>
      </x:c>
      <x:c r="AA174" s="19" t="n">
        <x:f>IF(AND(G174="GL.CASH",L174="financing"),Q174,0)</x:f>
        <x:v>0</x:v>
      </x:c>
    </x:row>
    <x:row r="175" ht="25" customHeight="1">
      <x:c r="A175" s="3" t="str">
        <x:v>ACT/BANK-FEE-M02/2</x:v>
      </x:c>
      <x:c r="B175" s="3" t="str">
        <x:v>BANK-FEE-M02</x:v>
      </x:c>
      <x:c r="C175" s="21" t="n">
        <x:v>2</x:v>
      </x:c>
      <x:c r="D175" s="39" t="n">
        <x:v>46446</x:v>
      </x:c>
      <x:c r="E175" s="39" t="n">
        <x:v>46446</x:v>
      </x:c>
      <x:c r="F175" s="39" t="n">
        <x:v>46446</x:v>
      </x:c>
      <x:c r="G175" s="3" t="str">
        <x:v>GL.CASH</x:v>
      </x:c>
      <x:c r="H175" s="3" t="str">
        <x:v>FIN</x:v>
      </x:c>
      <x:c r="I175" s="3" t="str">
        <x:v>V.BANK</x:v>
      </x:c>
      <x:c r="J175" s="3" t="str">
        <x:v>MAP.ACTUAL.BANK_FEES</x:v>
      </x:c>
      <x:c r="K175" s="3" t="str">
        <x:v>OPX.MISC</x:v>
      </x:c>
      <x:c r="L175" s="3" t="str">
        <x:v>operating</x:v>
      </x:c>
      <x:c r="M175" s="3" t="str">
        <x:v>not_applicable</x:v>
      </x:c>
      <x:c r="N175" s="3" t="str">
        <x:v>not_applicable</x:v>
      </x:c>
      <x:c r="O175" s="3" t="str">
        <x:v>not_applicable</x:v>
      </x:c>
      <x:c r="P175" s="30" t="n">
        <x:v>0</x:v>
      </x:c>
      <x:c r="Q175" s="30" t="n">
        <x:v>34.1</x:v>
      </x:c>
      <x:c r="R175" s="19" t="n">
        <x:f>P175-Q175</x:f>
        <x:v>-34.1</x:v>
      </x:c>
      <x:c r="S175" s="22" t="n">
        <x:f>'D03_Accounts'!D11</x:f>
        <x:v>0</x:v>
      </x:c>
      <x:c r="T175" s="19" t="n">
        <x:f>R175*S175</x:f>
        <x:v>0</x:v>
      </x:c>
      <x:c r="U175" s="20" t="str">
        <x:f>'D03_Mappings'!E12</x:f>
        <x:v>cash</x:v>
      </x:c>
      <x:c r="V175" s="19" t="str">
        <x:f>IF(I175="",IF(U175="people","PAYROLL","UNMAPPED"),I175)</x:f>
        <x:v>V.BANK</x:v>
      </x:c>
      <x:c r="W175" s="19" t="n">
        <x:f>IF(AND(G175="GL.CASH",L175="operating"),Q175,0)</x:f>
        <x:v>34.1</x:v>
      </x:c>
      <x:c r="X175" s="19" t="n">
        <x:f>IF(AND(G175="GL.CASH",L175="operating"),P175,0)</x:f>
        <x:v>0</x:v>
      </x:c>
      <x:c r="Y175" s="19" t="n">
        <x:f>IF(AND(G175="GL.CASH",L175="investing"),Q175-P175,0)</x:f>
        <x:v>0</x:v>
      </x:c>
      <x:c r="Z175" s="19" t="n">
        <x:f>IF(AND(G175="GL.CASH",L175="financing"),P175,0)</x:f>
        <x:v>0</x:v>
      </x:c>
      <x:c r="AA175" s="19" t="n">
        <x:f>IF(AND(G175="GL.CASH",L175="financing"),Q175,0)</x:f>
        <x:v>0</x:v>
      </x:c>
    </x:row>
    <x:row r="176" ht="25" customHeight="1">
      <x:c r="A176" s="3" t="str">
        <x:v>ACT/DEP-IT.P01.01-M02/1</x:v>
      </x:c>
      <x:c r="B176" s="3" t="str">
        <x:v>DEP-IT.P01.01-M02</x:v>
      </x:c>
      <x:c r="C176" s="21" t="n">
        <x:v>2</x:v>
      </x:c>
      <x:c r="D176" s="39" t="n">
        <x:v>46446</x:v>
      </x:c>
      <x:c r="E176" s="39" t="n">
        <x:v>46419</x:v>
      </x:c>
      <x:c r="F176" s="39"/>
      <x:c r="G176" s="3" t="str">
        <x:v>GL.DEPR.IT</x:v>
      </x:c>
      <x:c r="H176" s="3" t="str">
        <x:v>MGMT</x:v>
      </x:c>
      <x:c r="I176" s="3" t="str">
        <x:v>V.EQUIPMENT</x:v>
      </x:c>
      <x:c r="J176" s="3" t="str">
        <x:v>MAP.ACTUAL.DEPR.IT.MGMT.V.EQUIPMENT.MGMT</x:v>
      </x:c>
      <x:c r="K176" s="3" t="str">
        <x:v>CAP.DEPRECIATION</x:v>
      </x:c>
      <x:c r="L176" s="3" t="str">
        <x:v>noncash</x:v>
      </x:c>
      <x:c r="M176" s="3" t="str">
        <x:v>recurring</x:v>
      </x:c>
      <x:c r="N176" s="3" t="str">
        <x:v>committed</x:v>
      </x:c>
      <x:c r="O176" s="3" t="str">
        <x:v>fixed</x:v>
      </x:c>
      <x:c r="P176" s="30" t="n">
        <x:v>69.44</x:v>
      </x:c>
      <x:c r="Q176" s="30" t="n">
        <x:v>0</x:v>
      </x:c>
      <x:c r="R176" s="19" t="n">
        <x:f>P176-Q176</x:f>
        <x:v>69.44</x:v>
      </x:c>
      <x:c r="S176" s="22" t="n">
        <x:f>'D03_Accounts'!D100</x:f>
        <x:v>1</x:v>
      </x:c>
      <x:c r="T176" s="19" t="n">
        <x:f>R176*S176</x:f>
        <x:v>69.44</x:v>
      </x:c>
      <x:c r="U176" s="20" t="str">
        <x:f>'D03_Mappings'!E145</x:f>
        <x:v>depreciation</x:v>
      </x:c>
      <x:c r="V176" s="19" t="str">
        <x:f>IF(I176="",IF(U176="people","PAYROLL","UNMAPPED"),I176)</x:f>
        <x:v>V.EQUIPMENT</x:v>
      </x:c>
      <x:c r="W176" s="19" t="n">
        <x:f>IF(AND(G176="GL.CASH",L176="operating"),Q176,0)</x:f>
        <x:v>0</x:v>
      </x:c>
      <x:c r="X176" s="19" t="n">
        <x:f>IF(AND(G176="GL.CASH",L176="operating"),P176,0)</x:f>
        <x:v>0</x:v>
      </x:c>
      <x:c r="Y176" s="19" t="n">
        <x:f>IF(AND(G176="GL.CASH",L176="investing"),Q176-P176,0)</x:f>
        <x:v>0</x:v>
      </x:c>
      <x:c r="Z176" s="19" t="n">
        <x:f>IF(AND(G176="GL.CASH",L176="financing"),P176,0)</x:f>
        <x:v>0</x:v>
      </x:c>
      <x:c r="AA176" s="19" t="n">
        <x:f>IF(AND(G176="GL.CASH",L176="financing"),Q176,0)</x:f>
        <x:v>0</x:v>
      </x:c>
    </x:row>
    <x:row r="177" ht="25" customHeight="1">
      <x:c r="A177" s="3" t="str">
        <x:v>ACT/DEP-IT.P01.01-M02/2</x:v>
      </x:c>
      <x:c r="B177" s="3" t="str">
        <x:v>DEP-IT.P01.01-M02</x:v>
      </x:c>
      <x:c r="C177" s="21" t="n">
        <x:v>2</x:v>
      </x:c>
      <x:c r="D177" s="39" t="n">
        <x:v>46446</x:v>
      </x:c>
      <x:c r="E177" s="39" t="n">
        <x:v>46419</x:v>
      </x:c>
      <x:c r="F177" s="39"/>
      <x:c r="G177" s="3" t="str">
        <x:v>GL.ACCDEP.IT</x:v>
      </x:c>
      <x:c r="H177" s="3" t="str">
        <x:v>MGMT</x:v>
      </x:c>
      <x:c r="I177" s="3" t="str">
        <x:v>V.EQUIPMENT</x:v>
      </x:c>
      <x:c r="J177" s="3" t="str">
        <x:v>MAP.ACTUAL.DEPR.IT.MGMT.V.EQUIPMENT.MGMT</x:v>
      </x:c>
      <x:c r="K177" s="3" t="str">
        <x:v>CAP.DEPRECIATION</x:v>
      </x:c>
      <x:c r="L177" s="3" t="str">
        <x:v>noncash</x:v>
      </x:c>
      <x:c r="M177" s="3" t="str">
        <x:v>not_applicable</x:v>
      </x:c>
      <x:c r="N177" s="3" t="str">
        <x:v>not_applicable</x:v>
      </x:c>
      <x:c r="O177" s="3" t="str">
        <x:v>not_applicable</x:v>
      </x:c>
      <x:c r="P177" s="30" t="n">
        <x:v>0</x:v>
      </x:c>
      <x:c r="Q177" s="30" t="n">
        <x:v>69.44</x:v>
      </x:c>
      <x:c r="R177" s="19" t="n">
        <x:f>P177-Q177</x:f>
        <x:v>-69.44</x:v>
      </x:c>
      <x:c r="S177" s="22" t="n">
        <x:f>'D03_Accounts'!D21</x:f>
        <x:v>0</x:v>
      </x:c>
      <x:c r="T177" s="19" t="n">
        <x:f>R177*S177</x:f>
        <x:v>0</x:v>
      </x:c>
      <x:c r="U177" s="20" t="str">
        <x:f>'D03_Mappings'!E146</x:f>
        <x:v>acc_dep</x:v>
      </x:c>
      <x:c r="V177" s="19" t="str">
        <x:f>IF(I177="",IF(U177="people","PAYROLL","UNMAPPED"),I177)</x:f>
        <x:v>V.EQUIPMENT</x:v>
      </x:c>
      <x:c r="W177" s="19" t="n">
        <x:f>IF(AND(G177="GL.CASH",L177="operating"),Q177,0)</x:f>
        <x:v>0</x:v>
      </x:c>
      <x:c r="X177" s="19" t="n">
        <x:f>IF(AND(G177="GL.CASH",L177="operating"),P177,0)</x:f>
        <x:v>0</x:v>
      </x:c>
      <x:c r="Y177" s="19" t="n">
        <x:f>IF(AND(G177="GL.CASH",L177="investing"),Q177-P177,0)</x:f>
        <x:v>0</x:v>
      </x:c>
      <x:c r="Z177" s="19" t="n">
        <x:f>IF(AND(G177="GL.CASH",L177="financing"),P177,0)</x:f>
        <x:v>0</x:v>
      </x:c>
      <x:c r="AA177" s="19" t="n">
        <x:f>IF(AND(G177="GL.CASH",L177="financing"),Q177,0)</x:f>
        <x:v>0</x:v>
      </x:c>
    </x:row>
    <x:row r="178" ht="25" customHeight="1">
      <x:c r="A178" s="3" t="str">
        <x:v>ACT/DEP-IT.P02.01-M02/1</x:v>
      </x:c>
      <x:c r="B178" s="3" t="str">
        <x:v>DEP-IT.P02.01-M02</x:v>
      </x:c>
      <x:c r="C178" s="21" t="n">
        <x:v>2</x:v>
      </x:c>
      <x:c r="D178" s="39" t="n">
        <x:v>46446</x:v>
      </x:c>
      <x:c r="E178" s="39" t="n">
        <x:v>46419</x:v>
      </x:c>
      <x:c r="F178" s="39"/>
      <x:c r="G178" s="3" t="str">
        <x:v>GL.DEPR.IT</x:v>
      </x:c>
      <x:c r="H178" s="3" t="str">
        <x:v>ENG</x:v>
      </x:c>
      <x:c r="I178" s="3" t="str">
        <x:v>V.EQUIPMENT</x:v>
      </x:c>
      <x:c r="J178" s="3" t="str">
        <x:v>MAP.ACTUAL.DEPR.IT.ENG.V.EQUIPMENT.ENG</x:v>
      </x:c>
      <x:c r="K178" s="3" t="str">
        <x:v>CAP.DEPRECIATION</x:v>
      </x:c>
      <x:c r="L178" s="3" t="str">
        <x:v>noncash</x:v>
      </x:c>
      <x:c r="M178" s="3" t="str">
        <x:v>recurring</x:v>
      </x:c>
      <x:c r="N178" s="3" t="str">
        <x:v>committed</x:v>
      </x:c>
      <x:c r="O178" s="3" t="str">
        <x:v>fixed</x:v>
      </x:c>
      <x:c r="P178" s="30" t="n">
        <x:v>69.44</x:v>
      </x:c>
      <x:c r="Q178" s="30" t="n">
        <x:v>0</x:v>
      </x:c>
      <x:c r="R178" s="19" t="n">
        <x:f>P178-Q178</x:f>
        <x:v>69.44</x:v>
      </x:c>
      <x:c r="S178" s="22" t="n">
        <x:f>'D03_Accounts'!D100</x:f>
        <x:v>1</x:v>
      </x:c>
      <x:c r="T178" s="19" t="n">
        <x:f>R178*S178</x:f>
        <x:v>69.44</x:v>
      </x:c>
      <x:c r="U178" s="20" t="str">
        <x:f>'D03_Mappings'!E143</x:f>
        <x:v>depreciation</x:v>
      </x:c>
      <x:c r="V178" s="19" t="str">
        <x:f>IF(I178="",IF(U178="people","PAYROLL","UNMAPPED"),I178)</x:f>
        <x:v>V.EQUIPMENT</x:v>
      </x:c>
      <x:c r="W178" s="19" t="n">
        <x:f>IF(AND(G178="GL.CASH",L178="operating"),Q178,0)</x:f>
        <x:v>0</x:v>
      </x:c>
      <x:c r="X178" s="19" t="n">
        <x:f>IF(AND(G178="GL.CASH",L178="operating"),P178,0)</x:f>
        <x:v>0</x:v>
      </x:c>
      <x:c r="Y178" s="19" t="n">
        <x:f>IF(AND(G178="GL.CASH",L178="investing"),Q178-P178,0)</x:f>
        <x:v>0</x:v>
      </x:c>
      <x:c r="Z178" s="19" t="n">
        <x:f>IF(AND(G178="GL.CASH",L178="financing"),P178,0)</x:f>
        <x:v>0</x:v>
      </x:c>
      <x:c r="AA178" s="19" t="n">
        <x:f>IF(AND(G178="GL.CASH",L178="financing"),Q178,0)</x:f>
        <x:v>0</x:v>
      </x:c>
    </x:row>
    <x:row r="179" ht="25" customHeight="1">
      <x:c r="A179" s="3" t="str">
        <x:v>ACT/DEP-IT.P02.01-M02/2</x:v>
      </x:c>
      <x:c r="B179" s="3" t="str">
        <x:v>DEP-IT.P02.01-M02</x:v>
      </x:c>
      <x:c r="C179" s="21" t="n">
        <x:v>2</x:v>
      </x:c>
      <x:c r="D179" s="39" t="n">
        <x:v>46446</x:v>
      </x:c>
      <x:c r="E179" s="39" t="n">
        <x:v>46419</x:v>
      </x:c>
      <x:c r="F179" s="39"/>
      <x:c r="G179" s="3" t="str">
        <x:v>GL.ACCDEP.IT</x:v>
      </x:c>
      <x:c r="H179" s="3" t="str">
        <x:v>ENG</x:v>
      </x:c>
      <x:c r="I179" s="3" t="str">
        <x:v>V.EQUIPMENT</x:v>
      </x:c>
      <x:c r="J179" s="3" t="str">
        <x:v>MAP.ACTUAL.DEPR.IT.ENG.V.EQUIPMENT.ENG</x:v>
      </x:c>
      <x:c r="K179" s="3" t="str">
        <x:v>CAP.DEPRECIATION</x:v>
      </x:c>
      <x:c r="L179" s="3" t="str">
        <x:v>noncash</x:v>
      </x:c>
      <x:c r="M179" s="3" t="str">
        <x:v>not_applicable</x:v>
      </x:c>
      <x:c r="N179" s="3" t="str">
        <x:v>not_applicable</x:v>
      </x:c>
      <x:c r="O179" s="3" t="str">
        <x:v>not_applicable</x:v>
      </x:c>
      <x:c r="P179" s="30" t="n">
        <x:v>0</x:v>
      </x:c>
      <x:c r="Q179" s="30" t="n">
        <x:v>69.44</x:v>
      </x:c>
      <x:c r="R179" s="19" t="n">
        <x:f>P179-Q179</x:f>
        <x:v>-69.44</x:v>
      </x:c>
      <x:c r="S179" s="22" t="n">
        <x:f>'D03_Accounts'!D21</x:f>
        <x:v>0</x:v>
      </x:c>
      <x:c r="T179" s="19" t="n">
        <x:f>R179*S179</x:f>
        <x:v>0</x:v>
      </x:c>
      <x:c r="U179" s="20" t="str">
        <x:f>'D03_Mappings'!E144</x:f>
        <x:v>acc_dep</x:v>
      </x:c>
      <x:c r="V179" s="19" t="str">
        <x:f>IF(I179="",IF(U179="people","PAYROLL","UNMAPPED"),I179)</x:f>
        <x:v>V.EQUIPMENT</x:v>
      </x:c>
      <x:c r="W179" s="19" t="n">
        <x:f>IF(AND(G179="GL.CASH",L179="operating"),Q179,0)</x:f>
        <x:v>0</x:v>
      </x:c>
      <x:c r="X179" s="19" t="n">
        <x:f>IF(AND(G179="GL.CASH",L179="operating"),P179,0)</x:f>
        <x:v>0</x:v>
      </x:c>
      <x:c r="Y179" s="19" t="n">
        <x:f>IF(AND(G179="GL.CASH",L179="investing"),Q179-P179,0)</x:f>
        <x:v>0</x:v>
      </x:c>
      <x:c r="Z179" s="19" t="n">
        <x:f>IF(AND(G179="GL.CASH",L179="financing"),P179,0)</x:f>
        <x:v>0</x:v>
      </x:c>
      <x:c r="AA179" s="19" t="n">
        <x:f>IF(AND(G179="GL.CASH",L179="financing"),Q179,0)</x:f>
        <x:v>0</x:v>
      </x:c>
    </x:row>
    <x:row r="180" ht="25" customHeight="1">
      <x:c r="A180" s="3" t="str">
        <x:v>ACT/DEP-IT.P03.01-M02/1</x:v>
      </x:c>
      <x:c r="B180" s="3" t="str">
        <x:v>DEP-IT.P03.01-M02</x:v>
      </x:c>
      <x:c r="C180" s="21" t="n">
        <x:v>2</x:v>
      </x:c>
      <x:c r="D180" s="39" t="n">
        <x:v>46446</x:v>
      </x:c>
      <x:c r="E180" s="39" t="n">
        <x:v>46419</x:v>
      </x:c>
      <x:c r="F180" s="39"/>
      <x:c r="G180" s="3" t="str">
        <x:v>GL.DEPR.IT</x:v>
      </x:c>
      <x:c r="H180" s="3" t="str">
        <x:v>ENG</x:v>
      </x:c>
      <x:c r="I180" s="3" t="str">
        <x:v>V.EQUIPMENT</x:v>
      </x:c>
      <x:c r="J180" s="3" t="str">
        <x:v>MAP.ACTUAL.DEPR.IT.ENG.V.EQUIPMENT.ENG</x:v>
      </x:c>
      <x:c r="K180" s="3" t="str">
        <x:v>CAP.DEPRECIATION</x:v>
      </x:c>
      <x:c r="L180" s="3" t="str">
        <x:v>noncash</x:v>
      </x:c>
      <x:c r="M180" s="3" t="str">
        <x:v>recurring</x:v>
      </x:c>
      <x:c r="N180" s="3" t="str">
        <x:v>committed</x:v>
      </x:c>
      <x:c r="O180" s="3" t="str">
        <x:v>fixed</x:v>
      </x:c>
      <x:c r="P180" s="30" t="n">
        <x:v>69.44</x:v>
      </x:c>
      <x:c r="Q180" s="30" t="n">
        <x:v>0</x:v>
      </x:c>
      <x:c r="R180" s="19" t="n">
        <x:f>P180-Q180</x:f>
        <x:v>69.44</x:v>
      </x:c>
      <x:c r="S180" s="22" t="n">
        <x:f>'D03_Accounts'!D100</x:f>
        <x:v>1</x:v>
      </x:c>
      <x:c r="T180" s="19" t="n">
        <x:f>R180*S180</x:f>
        <x:v>69.44</x:v>
      </x:c>
      <x:c r="U180" s="20" t="str">
        <x:f>'D03_Mappings'!E143</x:f>
        <x:v>depreciation</x:v>
      </x:c>
      <x:c r="V180" s="19" t="str">
        <x:f>IF(I180="",IF(U180="people","PAYROLL","UNMAPPED"),I180)</x:f>
        <x:v>V.EQUIPMENT</x:v>
      </x:c>
      <x:c r="W180" s="19" t="n">
        <x:f>IF(AND(G180="GL.CASH",L180="operating"),Q180,0)</x:f>
        <x:v>0</x:v>
      </x:c>
      <x:c r="X180" s="19" t="n">
        <x:f>IF(AND(G180="GL.CASH",L180="operating"),P180,0)</x:f>
        <x:v>0</x:v>
      </x:c>
      <x:c r="Y180" s="19" t="n">
        <x:f>IF(AND(G180="GL.CASH",L180="investing"),Q180-P180,0)</x:f>
        <x:v>0</x:v>
      </x:c>
      <x:c r="Z180" s="19" t="n">
        <x:f>IF(AND(G180="GL.CASH",L180="financing"),P180,0)</x:f>
        <x:v>0</x:v>
      </x:c>
      <x:c r="AA180" s="19" t="n">
        <x:f>IF(AND(G180="GL.CASH",L180="financing"),Q180,0)</x:f>
        <x:v>0</x:v>
      </x:c>
    </x:row>
    <x:row r="181" ht="25" customHeight="1">
      <x:c r="A181" s="3" t="str">
        <x:v>ACT/DEP-IT.P03.01-M02/2</x:v>
      </x:c>
      <x:c r="B181" s="3" t="str">
        <x:v>DEP-IT.P03.01-M02</x:v>
      </x:c>
      <x:c r="C181" s="21" t="n">
        <x:v>2</x:v>
      </x:c>
      <x:c r="D181" s="39" t="n">
        <x:v>46446</x:v>
      </x:c>
      <x:c r="E181" s="39" t="n">
        <x:v>46419</x:v>
      </x:c>
      <x:c r="F181" s="39"/>
      <x:c r="G181" s="3" t="str">
        <x:v>GL.ACCDEP.IT</x:v>
      </x:c>
      <x:c r="H181" s="3" t="str">
        <x:v>ENG</x:v>
      </x:c>
      <x:c r="I181" s="3" t="str">
        <x:v>V.EQUIPMENT</x:v>
      </x:c>
      <x:c r="J181" s="3" t="str">
        <x:v>MAP.ACTUAL.DEPR.IT.ENG.V.EQUIPMENT.ENG</x:v>
      </x:c>
      <x:c r="K181" s="3" t="str">
        <x:v>CAP.DEPRECIATION</x:v>
      </x:c>
      <x:c r="L181" s="3" t="str">
        <x:v>noncash</x:v>
      </x:c>
      <x:c r="M181" s="3" t="str">
        <x:v>not_applicable</x:v>
      </x:c>
      <x:c r="N181" s="3" t="str">
        <x:v>not_applicable</x:v>
      </x:c>
      <x:c r="O181" s="3" t="str">
        <x:v>not_applicable</x:v>
      </x:c>
      <x:c r="P181" s="30" t="n">
        <x:v>0</x:v>
      </x:c>
      <x:c r="Q181" s="30" t="n">
        <x:v>69.44</x:v>
      </x:c>
      <x:c r="R181" s="19" t="n">
        <x:f>P181-Q181</x:f>
        <x:v>-69.44</x:v>
      </x:c>
      <x:c r="S181" s="22" t="n">
        <x:f>'D03_Accounts'!D21</x:f>
        <x:v>0</x:v>
      </x:c>
      <x:c r="T181" s="19" t="n">
        <x:f>R181*S181</x:f>
        <x:v>0</x:v>
      </x:c>
      <x:c r="U181" s="20" t="str">
        <x:f>'D03_Mappings'!E144</x:f>
        <x:v>acc_dep</x:v>
      </x:c>
      <x:c r="V181" s="19" t="str">
        <x:f>IF(I181="",IF(U181="people","PAYROLL","UNMAPPED"),I181)</x:f>
        <x:v>V.EQUIPMENT</x:v>
      </x:c>
      <x:c r="W181" s="19" t="n">
        <x:f>IF(AND(G181="GL.CASH",L181="operating"),Q181,0)</x:f>
        <x:v>0</x:v>
      </x:c>
      <x:c r="X181" s="19" t="n">
        <x:f>IF(AND(G181="GL.CASH",L181="operating"),P181,0)</x:f>
        <x:v>0</x:v>
      </x:c>
      <x:c r="Y181" s="19" t="n">
        <x:f>IF(AND(G181="GL.CASH",L181="investing"),Q181-P181,0)</x:f>
        <x:v>0</x:v>
      </x:c>
      <x:c r="Z181" s="19" t="n">
        <x:f>IF(AND(G181="GL.CASH",L181="financing"),P181,0)</x:f>
        <x:v>0</x:v>
      </x:c>
      <x:c r="AA181" s="19" t="n">
        <x:f>IF(AND(G181="GL.CASH",L181="financing"),Q181,0)</x:f>
        <x:v>0</x:v>
      </x:c>
    </x:row>
    <x:row r="182" ht="25" customHeight="1">
      <x:c r="A182" s="3" t="str">
        <x:v>ACT/DEPOSIT-INTEREST-M02/1</x:v>
      </x:c>
      <x:c r="B182" s="3" t="str">
        <x:v>DEPOSIT-INTEREST-M02</x:v>
      </x:c>
      <x:c r="C182" s="21" t="n">
        <x:v>2</x:v>
      </x:c>
      <x:c r="D182" s="39" t="n">
        <x:v>46446</x:v>
      </x:c>
      <x:c r="E182" s="39" t="n">
        <x:v>46419</x:v>
      </x:c>
      <x:c r="F182" s="39" t="n">
        <x:v>46446</x:v>
      </x:c>
      <x:c r="G182" s="3" t="str">
        <x:v>GL.CASH</x:v>
      </x:c>
      <x:c r="H182" s="3" t="str">
        <x:v>CORP</x:v>
      </x:c>
      <x:c r="I182" s="3" t="str">
        <x:v>V.BANK</x:v>
      </x:c>
      <x:c r="J182" s="3" t="str">
        <x:v>MAP.ACTUAL.DEPOSIT.INTEREST.V.BANK.CORP</x:v>
      </x:c>
      <x:c r="K182" s="3" t="str">
        <x:v>PNL.DEP_INTEREST</x:v>
      </x:c>
      <x:c r="L182" s="3" t="str">
        <x:v>operating</x:v>
      </x:c>
      <x:c r="M182" s="3" t="str">
        <x:v>not_applicable</x:v>
      </x:c>
      <x:c r="N182" s="3" t="str">
        <x:v>not_applicable</x:v>
      </x:c>
      <x:c r="O182" s="3" t="str">
        <x:v>not_applicable</x:v>
      </x:c>
      <x:c r="P182" s="30" t="n">
        <x:v>1255.76</x:v>
      </x:c>
      <x:c r="Q182" s="30" t="n">
        <x:v>0</x:v>
      </x:c>
      <x:c r="R182" s="19" t="n">
        <x:f>P182-Q182</x:f>
        <x:v>1255.76</x:v>
      </x:c>
      <x:c r="S182" s="22" t="n">
        <x:f>'D03_Accounts'!D11</x:f>
        <x:v>0</x:v>
      </x:c>
      <x:c r="T182" s="19" t="n">
        <x:f>R182*S182</x:f>
        <x:v>0</x:v>
      </x:c>
      <x:c r="U182" s="20" t="str">
        <x:f>'D03_Mappings'!E139</x:f>
        <x:v>cash</x:v>
      </x:c>
      <x:c r="V182" s="19" t="str">
        <x:f>IF(I182="",IF(U182="people","PAYROLL","UNMAPPED"),I182)</x:f>
        <x:v>V.BANK</x:v>
      </x:c>
      <x:c r="W182" s="19" t="n">
        <x:f>IF(AND(G182="GL.CASH",L182="operating"),Q182,0)</x:f>
        <x:v>0</x:v>
      </x:c>
      <x:c r="X182" s="19" t="n">
        <x:f>IF(AND(G182="GL.CASH",L182="operating"),P182,0)</x:f>
        <x:v>1255.76</x:v>
      </x:c>
      <x:c r="Y182" s="19" t="n">
        <x:f>IF(AND(G182="GL.CASH",L182="investing"),Q182-P182,0)</x:f>
        <x:v>0</x:v>
      </x:c>
      <x:c r="Z182" s="19" t="n">
        <x:f>IF(AND(G182="GL.CASH",L182="financing"),P182,0)</x:f>
        <x:v>0</x:v>
      </x:c>
      <x:c r="AA182" s="19" t="n">
        <x:f>IF(AND(G182="GL.CASH",L182="financing"),Q182,0)</x:f>
        <x:v>0</x:v>
      </x:c>
    </x:row>
    <x:row r="183" ht="25" customHeight="1">
      <x:c r="A183" s="3" t="str">
        <x:v>ACT/DEPOSIT-INTEREST-M02/2</x:v>
      </x:c>
      <x:c r="B183" s="3" t="str">
        <x:v>DEPOSIT-INTEREST-M02</x:v>
      </x:c>
      <x:c r="C183" s="21" t="n">
        <x:v>2</x:v>
      </x:c>
      <x:c r="D183" s="39" t="n">
        <x:v>46446</x:v>
      </x:c>
      <x:c r="E183" s="39" t="n">
        <x:v>46419</x:v>
      </x:c>
      <x:c r="F183" s="39" t="n">
        <x:v>46446</x:v>
      </x:c>
      <x:c r="G183" s="3" t="str">
        <x:v>GL.FIN.DEP_INTEREST</x:v>
      </x:c>
      <x:c r="H183" s="3" t="str">
        <x:v>CORP</x:v>
      </x:c>
      <x:c r="I183" s="3" t="str">
        <x:v>V.BANK</x:v>
      </x:c>
      <x:c r="J183" s="3" t="str">
        <x:v>MAP.ACTUAL.DEPOSIT.INTEREST.V.BANK.CORP</x:v>
      </x:c>
      <x:c r="K183" s="3" t="str">
        <x:v>PNL.DEP_INTEREST</x:v>
      </x:c>
      <x:c r="L183" s="3" t="str">
        <x:v>operating</x:v>
      </x:c>
      <x:c r="M183" s="3" t="str">
        <x:v>recurring</x:v>
      </x:c>
      <x:c r="N183" s="3" t="str">
        <x:v>committed</x:v>
      </x:c>
      <x:c r="O183" s="3" t="str">
        <x:v>fixed</x:v>
      </x:c>
      <x:c r="P183" s="30" t="n">
        <x:v>0</x:v>
      </x:c>
      <x:c r="Q183" s="30" t="n">
        <x:v>1255.76</x:v>
      </x:c>
      <x:c r="R183" s="19" t="n">
        <x:f>P183-Q183</x:f>
        <x:v>-1255.76</x:v>
      </x:c>
      <x:c r="S183" s="22" t="n">
        <x:f>'D03_Accounts'!D45</x:f>
        <x:v>0</x:v>
      </x:c>
      <x:c r="T183" s="19" t="n">
        <x:f>R183*S183</x:f>
        <x:v>0</x:v>
      </x:c>
      <x:c r="U183" s="20" t="str">
        <x:f>'D03_Mappings'!E140</x:f>
        <x:v>dep_interest</x:v>
      </x:c>
      <x:c r="V183" s="19" t="str">
        <x:f>IF(I183="",IF(U183="people","PAYROLL","UNMAPPED"),I183)</x:f>
        <x:v>V.BANK</x:v>
      </x:c>
      <x:c r="W183" s="19" t="n">
        <x:f>IF(AND(G183="GL.CASH",L183="operating"),Q183,0)</x:f>
        <x:v>0</x:v>
      </x:c>
      <x:c r="X183" s="19" t="n">
        <x:f>IF(AND(G183="GL.CASH",L183="operating"),P183,0)</x:f>
        <x:v>0</x:v>
      </x:c>
      <x:c r="Y183" s="19" t="n">
        <x:f>IF(AND(G183="GL.CASH",L183="investing"),Q183-P183,0)</x:f>
        <x:v>0</x:v>
      </x:c>
      <x:c r="Z183" s="19" t="n">
        <x:f>IF(AND(G183="GL.CASH",L183="financing"),P183,0)</x:f>
        <x:v>0</x:v>
      </x:c>
      <x:c r="AA183" s="19" t="n">
        <x:f>IF(AND(G183="GL.CASH",L183="financing"),Q183,0)</x:f>
        <x:v>0</x:v>
      </x:c>
    </x:row>
    <x:row r="184" ht="25" customHeight="1">
      <x:c r="A184" s="3" t="str">
        <x:v>ACT/NOTE-INTEREST-M02/1</x:v>
      </x:c>
      <x:c r="B184" s="3" t="str">
        <x:v>NOTE-INTEREST-M02</x:v>
      </x:c>
      <x:c r="C184" s="21" t="n">
        <x:v>2</x:v>
      </x:c>
      <x:c r="D184" s="39" t="n">
        <x:v>46446</x:v>
      </x:c>
      <x:c r="E184" s="39" t="n">
        <x:v>46419</x:v>
      </x:c>
      <x:c r="F184" s="39"/>
      <x:c r="G184" s="3" t="str">
        <x:v>GL.FIN.NOTE_INTEREST</x:v>
      </x:c>
      <x:c r="H184" s="3" t="str">
        <x:v>CORP</x:v>
      </x:c>
      <x:c r="I184" s="3" t="str">
        <x:v>NOTEHOLDER</x:v>
      </x:c>
      <x:c r="J184" s="3" t="str">
        <x:v>MAP.ACTUAL.NOTE.INTEREST.NOTEHOLDER.CORP</x:v>
      </x:c>
      <x:c r="K184" s="3" t="str">
        <x:v>FUND.NOTE_EXPENSE</x:v>
      </x:c>
      <x:c r="L184" s="3" t="str">
        <x:v>noncash</x:v>
      </x:c>
      <x:c r="M184" s="3" t="str">
        <x:v>recurring</x:v>
      </x:c>
      <x:c r="N184" s="3" t="str">
        <x:v>committed</x:v>
      </x:c>
      <x:c r="O184" s="3" t="str">
        <x:v>fixed</x:v>
      </x:c>
      <x:c r="P184" s="30" t="n">
        <x:v>4166.67</x:v>
      </x:c>
      <x:c r="Q184" s="30" t="n">
        <x:v>0</x:v>
      </x:c>
      <x:c r="R184" s="19" t="n">
        <x:f>P184-Q184</x:f>
        <x:v>4166.67</x:v>
      </x:c>
      <x:c r="S184" s="22" t="n">
        <x:f>'D03_Accounts'!D44</x:f>
        <x:v>1</x:v>
      </x:c>
      <x:c r="T184" s="19" t="n">
        <x:f>R184*S184</x:f>
        <x:v>4166.67</x:v>
      </x:c>
      <x:c r="U184" s="20" t="str">
        <x:f>'D03_Mappings'!E156</x:f>
        <x:v>note_interest</x:v>
      </x:c>
      <x:c r="V184" s="19" t="str">
        <x:f>IF(I184="",IF(U184="people","PAYROLL","UNMAPPED"),I184)</x:f>
        <x:v>NOTEHOLDER</x:v>
      </x:c>
      <x:c r="W184" s="19" t="n">
        <x:f>IF(AND(G184="GL.CASH",L184="operating"),Q184,0)</x:f>
        <x:v>0</x:v>
      </x:c>
      <x:c r="X184" s="19" t="n">
        <x:f>IF(AND(G184="GL.CASH",L184="operating"),P184,0)</x:f>
        <x:v>0</x:v>
      </x:c>
      <x:c r="Y184" s="19" t="n">
        <x:f>IF(AND(G184="GL.CASH",L184="investing"),Q184-P184,0)</x:f>
        <x:v>0</x:v>
      </x:c>
      <x:c r="Z184" s="19" t="n">
        <x:f>IF(AND(G184="GL.CASH",L184="financing"),P184,0)</x:f>
        <x:v>0</x:v>
      </x:c>
      <x:c r="AA184" s="19" t="n">
        <x:f>IF(AND(G184="GL.CASH",L184="financing"),Q184,0)</x:f>
        <x:v>0</x:v>
      </x:c>
    </x:row>
    <x:row r="185" ht="25" customHeight="1">
      <x:c r="A185" s="3" t="str">
        <x:v>ACT/NOTE-INTEREST-M02/2</x:v>
      </x:c>
      <x:c r="B185" s="3" t="str">
        <x:v>NOTE-INTEREST-M02</x:v>
      </x:c>
      <x:c r="C185" s="21" t="n">
        <x:v>2</x:v>
      </x:c>
      <x:c r="D185" s="39" t="n">
        <x:v>46446</x:v>
      </x:c>
      <x:c r="E185" s="39" t="n">
        <x:v>46419</x:v>
      </x:c>
      <x:c r="F185" s="39"/>
      <x:c r="G185" s="3" t="str">
        <x:v>GL.NOTE.INTEREST</x:v>
      </x:c>
      <x:c r="H185" s="3" t="str">
        <x:v>CORP</x:v>
      </x:c>
      <x:c r="I185" s="3" t="str">
        <x:v>NOTEHOLDER</x:v>
      </x:c>
      <x:c r="J185" s="3" t="str">
        <x:v>MAP.ACTUAL.NOTE.INTEREST.NOTEHOLDER.CORP</x:v>
      </x:c>
      <x:c r="K185" s="3" t="str">
        <x:v>FUND.NOTE_EXPENSE</x:v>
      </x:c>
      <x:c r="L185" s="3" t="str">
        <x:v>noncash</x:v>
      </x:c>
      <x:c r="M185" s="3" t="str">
        <x:v>not_applicable</x:v>
      </x:c>
      <x:c r="N185" s="3" t="str">
        <x:v>not_applicable</x:v>
      </x:c>
      <x:c r="O185" s="3" t="str">
        <x:v>not_applicable</x:v>
      </x:c>
      <x:c r="P185" s="30" t="n">
        <x:v>0</x:v>
      </x:c>
      <x:c r="Q185" s="30" t="n">
        <x:v>4166.67</x:v>
      </x:c>
      <x:c r="R185" s="19" t="n">
        <x:f>P185-Q185</x:f>
        <x:v>-4166.67</x:v>
      </x:c>
      <x:c r="S185" s="22" t="n">
        <x:f>'D03_Accounts'!D35</x:f>
        <x:v>0</x:v>
      </x:c>
      <x:c r="T185" s="19" t="n">
        <x:f>R185*S185</x:f>
        <x:v>0</x:v>
      </x:c>
      <x:c r="U185" s="20" t="str">
        <x:f>'D03_Mappings'!E157</x:f>
        <x:v>debt</x:v>
      </x:c>
      <x:c r="V185" s="19" t="str">
        <x:f>IF(I185="",IF(U185="people","PAYROLL","UNMAPPED"),I185)</x:f>
        <x:v>NOTEHOLDER</x:v>
      </x:c>
      <x:c r="W185" s="19" t="n">
        <x:f>IF(AND(G185="GL.CASH",L185="operating"),Q185,0)</x:f>
        <x:v>0</x:v>
      </x:c>
      <x:c r="X185" s="19" t="n">
        <x:f>IF(AND(G185="GL.CASH",L185="operating"),P185,0)</x:f>
        <x:v>0</x:v>
      </x:c>
      <x:c r="Y185" s="19" t="n">
        <x:f>IF(AND(G185="GL.CASH",L185="investing"),Q185-P185,0)</x:f>
        <x:v>0</x:v>
      </x:c>
      <x:c r="Z185" s="19" t="n">
        <x:f>IF(AND(G185="GL.CASH",L185="financing"),P185,0)</x:f>
        <x:v>0</x:v>
      </x:c>
      <x:c r="AA185" s="19" t="n">
        <x:f>IF(AND(G185="GL.CASH",L185="financing"),Q185,0)</x:f>
        <x:v>0</x:v>
      </x:c>
    </x:row>
    <x:row r="186" ht="25" customHeight="1">
      <x:c r="A186" s="3" t="str">
        <x:v>ACT/PAYROLL-M02-P01/1</x:v>
      </x:c>
      <x:c r="B186" s="3" t="str">
        <x:v>PAYROLL-M02-P01</x:v>
      </x:c>
      <x:c r="C186" s="21" t="n">
        <x:v>2</x:v>
      </x:c>
      <x:c r="D186" s="39" t="n">
        <x:v>46446</x:v>
      </x:c>
      <x:c r="E186" s="39" t="n">
        <x:v>46419</x:v>
      </x:c>
      <x:c r="F186" s="39" t="n">
        <x:v>46446</x:v>
      </x:c>
      <x:c r="G186" s="3" t="str">
        <x:v>GL.PEOPLE.SALARY</x:v>
      </x:c>
      <x:c r="H186" s="3" t="str">
        <x:v>MGMT</x:v>
      </x:c>
      <x:c r="I186" s="3" t="str">
        <x:v>PAYROLL</x:v>
      </x:c>
      <x:c r="J186" s="3" t="str">
        <x:v>MAP.ACTUAL.PAYROLL.SALARY.MGMT.PAYROLL.MGMT</x:v>
      </x:c>
      <x:c r="K186" s="3" t="str">
        <x:v>PPL.SALARY</x:v>
      </x:c>
      <x:c r="L186" s="3" t="str">
        <x:v>operating</x:v>
      </x:c>
      <x:c r="M186" s="3" t="str">
        <x:v>recurring</x:v>
      </x:c>
      <x:c r="N186" s="3" t="str">
        <x:v>committed</x:v>
      </x:c>
      <x:c r="O186" s="3" t="str">
        <x:v>fixed</x:v>
      </x:c>
      <x:c r="P186" s="30" t="n">
        <x:v>5433.75</x:v>
      </x:c>
      <x:c r="Q186" s="30" t="n">
        <x:v>0</x:v>
      </x:c>
      <x:c r="R186" s="19" t="n">
        <x:f>P186-Q186</x:f>
        <x:v>5433.75</x:v>
      </x:c>
      <x:c r="S186" s="22" t="n">
        <x:f>'D03_Accounts'!D91</x:f>
        <x:v>1</x:v>
      </x:c>
      <x:c r="T186" s="19" t="n">
        <x:f>R186*S186</x:f>
        <x:v>5433.75</x:v>
      </x:c>
      <x:c r="U186" s="20" t="str">
        <x:f>'D03_Mappings'!E222</x:f>
        <x:v>people</x:v>
      </x:c>
      <x:c r="V186" s="19" t="str">
        <x:f>IF(I186="",IF(U186="people","PAYROLL","UNMAPPED"),I186)</x:f>
        <x:v>PAYROLL</x:v>
      </x:c>
      <x:c r="W186" s="19" t="n">
        <x:f>IF(AND(G186="GL.CASH",L186="operating"),Q186,0)</x:f>
        <x:v>0</x:v>
      </x:c>
      <x:c r="X186" s="19" t="n">
        <x:f>IF(AND(G186="GL.CASH",L186="operating"),P186,0)</x:f>
        <x:v>0</x:v>
      </x:c>
      <x:c r="Y186" s="19" t="n">
        <x:f>IF(AND(G186="GL.CASH",L186="investing"),Q186-P186,0)</x:f>
        <x:v>0</x:v>
      </x:c>
      <x:c r="Z186" s="19" t="n">
        <x:f>IF(AND(G186="GL.CASH",L186="financing"),P186,0)</x:f>
        <x:v>0</x:v>
      </x:c>
      <x:c r="AA186" s="19" t="n">
        <x:f>IF(AND(G186="GL.CASH",L186="financing"),Q186,0)</x:f>
        <x:v>0</x:v>
      </x:c>
    </x:row>
    <x:row r="187" ht="25" customHeight="1">
      <x:c r="A187" s="3" t="str">
        <x:v>ACT/PAYROLL-M02-P01/2</x:v>
      </x:c>
      <x:c r="B187" s="3" t="str">
        <x:v>PAYROLL-M02-P01</x:v>
      </x:c>
      <x:c r="C187" s="21" t="n">
        <x:v>2</x:v>
      </x:c>
      <x:c r="D187" s="39" t="n">
        <x:v>46446</x:v>
      </x:c>
      <x:c r="E187" s="39" t="n">
        <x:v>46419</x:v>
      </x:c>
      <x:c r="F187" s="39" t="n">
        <x:v>46446</x:v>
      </x:c>
      <x:c r="G187" s="3" t="str">
        <x:v>GL.CASH</x:v>
      </x:c>
      <x:c r="H187" s="3" t="str">
        <x:v>MGMT</x:v>
      </x:c>
      <x:c r="I187" s="3" t="str">
        <x:v>PAYROLL</x:v>
      </x:c>
      <x:c r="J187" s="3" t="str">
        <x:v>MAP.ACTUAL.PAYROLL.SALARY.MGMT.PAYROLL.MGMT</x:v>
      </x:c>
      <x:c r="K187" s="3" t="str">
        <x:v>PPL.SALARY</x:v>
      </x:c>
      <x:c r="L187" s="3" t="str">
        <x:v>operating</x:v>
      </x:c>
      <x:c r="M187" s="3" t="str">
        <x:v>not_applicable</x:v>
      </x:c>
      <x:c r="N187" s="3" t="str">
        <x:v>not_applicable</x:v>
      </x:c>
      <x:c r="O187" s="3" t="str">
        <x:v>not_applicable</x:v>
      </x:c>
      <x:c r="P187" s="30" t="n">
        <x:v>0</x:v>
      </x:c>
      <x:c r="Q187" s="30" t="n">
        <x:v>5433.75</x:v>
      </x:c>
      <x:c r="R187" s="19" t="n">
        <x:f>P187-Q187</x:f>
        <x:v>-5433.75</x:v>
      </x:c>
      <x:c r="S187" s="22" t="n">
        <x:f>'D03_Accounts'!D11</x:f>
        <x:v>0</x:v>
      </x:c>
      <x:c r="T187" s="19" t="n">
        <x:f>R187*S187</x:f>
        <x:v>0</x:v>
      </x:c>
      <x:c r="U187" s="20" t="str">
        <x:f>'D03_Mappings'!E223</x:f>
        <x:v>cash</x:v>
      </x:c>
      <x:c r="V187" s="19" t="str">
        <x:f>IF(I187="",IF(U187="people","PAYROLL","UNMAPPED"),I187)</x:f>
        <x:v>PAYROLL</x:v>
      </x:c>
      <x:c r="W187" s="19" t="n">
        <x:f>IF(AND(G187="GL.CASH",L187="operating"),Q187,0)</x:f>
        <x:v>5433.75</x:v>
      </x:c>
      <x:c r="X187" s="19" t="n">
        <x:f>IF(AND(G187="GL.CASH",L187="operating"),P187,0)</x:f>
        <x:v>0</x:v>
      </x:c>
      <x:c r="Y187" s="19" t="n">
        <x:f>IF(AND(G187="GL.CASH",L187="investing"),Q187-P187,0)</x:f>
        <x:v>0</x:v>
      </x:c>
      <x:c r="Z187" s="19" t="n">
        <x:f>IF(AND(G187="GL.CASH",L187="financing"),P187,0)</x:f>
        <x:v>0</x:v>
      </x:c>
      <x:c r="AA187" s="19" t="n">
        <x:f>IF(AND(G187="GL.CASH",L187="financing"),Q187,0)</x:f>
        <x:v>0</x:v>
      </x:c>
    </x:row>
    <x:row r="188" ht="25" customHeight="1">
      <x:c r="A188" s="3" t="str">
        <x:v>ACT/PAYROLL-M02-P02/1</x:v>
      </x:c>
      <x:c r="B188" s="3" t="str">
        <x:v>PAYROLL-M02-P02</x:v>
      </x:c>
      <x:c r="C188" s="21" t="n">
        <x:v>2</x:v>
      </x:c>
      <x:c r="D188" s="39" t="n">
        <x:v>46446</x:v>
      </x:c>
      <x:c r="E188" s="39" t="n">
        <x:v>46419</x:v>
      </x:c>
      <x:c r="F188" s="39" t="n">
        <x:v>46446</x:v>
      </x:c>
      <x:c r="G188" s="3" t="str">
        <x:v>GL.PEOPLE.SALARY</x:v>
      </x:c>
      <x:c r="H188" s="3" t="str">
        <x:v>ENG</x:v>
      </x:c>
      <x:c r="I188" s="3" t="str">
        <x:v>PAYROLL</x:v>
      </x:c>
      <x:c r="J188" s="3" t="str">
        <x:v>MAP.ACTUAL.PAYROLL.SALARY.ENG.PAYROLL.ENG</x:v>
      </x:c>
      <x:c r="K188" s="3" t="str">
        <x:v>PPL.SALARY</x:v>
      </x:c>
      <x:c r="L188" s="3" t="str">
        <x:v>operating</x:v>
      </x:c>
      <x:c r="M188" s="3" t="str">
        <x:v>recurring</x:v>
      </x:c>
      <x:c r="N188" s="3" t="str">
        <x:v>committed</x:v>
      </x:c>
      <x:c r="O188" s="3" t="str">
        <x:v>fixed</x:v>
      </x:c>
      <x:c r="P188" s="30" t="n">
        <x:v>5433.75</x:v>
      </x:c>
      <x:c r="Q188" s="30" t="n">
        <x:v>0</x:v>
      </x:c>
      <x:c r="R188" s="19" t="n">
        <x:f>P188-Q188</x:f>
        <x:v>5433.75</x:v>
      </x:c>
      <x:c r="S188" s="22" t="n">
        <x:f>'D03_Accounts'!D91</x:f>
        <x:v>1</x:v>
      </x:c>
      <x:c r="T188" s="19" t="n">
        <x:f>R188*S188</x:f>
        <x:v>5433.75</x:v>
      </x:c>
      <x:c r="U188" s="20" t="str">
        <x:f>'D03_Mappings'!E220</x:f>
        <x:v>people</x:v>
      </x:c>
      <x:c r="V188" s="19" t="str">
        <x:f>IF(I188="",IF(U188="people","PAYROLL","UNMAPPED"),I188)</x:f>
        <x:v>PAYROLL</x:v>
      </x:c>
      <x:c r="W188" s="19" t="n">
        <x:f>IF(AND(G188="GL.CASH",L188="operating"),Q188,0)</x:f>
        <x:v>0</x:v>
      </x:c>
      <x:c r="X188" s="19" t="n">
        <x:f>IF(AND(G188="GL.CASH",L188="operating"),P188,0)</x:f>
        <x:v>0</x:v>
      </x:c>
      <x:c r="Y188" s="19" t="n">
        <x:f>IF(AND(G188="GL.CASH",L188="investing"),Q188-P188,0)</x:f>
        <x:v>0</x:v>
      </x:c>
      <x:c r="Z188" s="19" t="n">
        <x:f>IF(AND(G188="GL.CASH",L188="financing"),P188,0)</x:f>
        <x:v>0</x:v>
      </x:c>
      <x:c r="AA188" s="19" t="n">
        <x:f>IF(AND(G188="GL.CASH",L188="financing"),Q188,0)</x:f>
        <x:v>0</x:v>
      </x:c>
    </x:row>
    <x:row r="189" ht="25" customHeight="1">
      <x:c r="A189" s="3" t="str">
        <x:v>ACT/PAYROLL-M02-P02/2</x:v>
      </x:c>
      <x:c r="B189" s="3" t="str">
        <x:v>PAYROLL-M02-P02</x:v>
      </x:c>
      <x:c r="C189" s="21" t="n">
        <x:v>2</x:v>
      </x:c>
      <x:c r="D189" s="39" t="n">
        <x:v>46446</x:v>
      </x:c>
      <x:c r="E189" s="39" t="n">
        <x:v>46419</x:v>
      </x:c>
      <x:c r="F189" s="39" t="n">
        <x:v>46446</x:v>
      </x:c>
      <x:c r="G189" s="3" t="str">
        <x:v>GL.CASH</x:v>
      </x:c>
      <x:c r="H189" s="3" t="str">
        <x:v>ENG</x:v>
      </x:c>
      <x:c r="I189" s="3" t="str">
        <x:v>PAYROLL</x:v>
      </x:c>
      <x:c r="J189" s="3" t="str">
        <x:v>MAP.ACTUAL.PAYROLL.SALARY.ENG.PAYROLL.ENG</x:v>
      </x:c>
      <x:c r="K189" s="3" t="str">
        <x:v>PPL.SALARY</x:v>
      </x:c>
      <x:c r="L189" s="3" t="str">
        <x:v>operating</x:v>
      </x:c>
      <x:c r="M189" s="3" t="str">
        <x:v>not_applicable</x:v>
      </x:c>
      <x:c r="N189" s="3" t="str">
        <x:v>not_applicable</x:v>
      </x:c>
      <x:c r="O189" s="3" t="str">
        <x:v>not_applicable</x:v>
      </x:c>
      <x:c r="P189" s="30" t="n">
        <x:v>0</x:v>
      </x:c>
      <x:c r="Q189" s="30" t="n">
        <x:v>5433.75</x:v>
      </x:c>
      <x:c r="R189" s="19" t="n">
        <x:f>P189-Q189</x:f>
        <x:v>-5433.75</x:v>
      </x:c>
      <x:c r="S189" s="22" t="n">
        <x:f>'D03_Accounts'!D11</x:f>
        <x:v>0</x:v>
      </x:c>
      <x:c r="T189" s="19" t="n">
        <x:f>R189*S189</x:f>
        <x:v>0</x:v>
      </x:c>
      <x:c r="U189" s="20" t="str">
        <x:f>'D03_Mappings'!E221</x:f>
        <x:v>cash</x:v>
      </x:c>
      <x:c r="V189" s="19" t="str">
        <x:f>IF(I189="",IF(U189="people","PAYROLL","UNMAPPED"),I189)</x:f>
        <x:v>PAYROLL</x:v>
      </x:c>
      <x:c r="W189" s="19" t="n">
        <x:f>IF(AND(G189="GL.CASH",L189="operating"),Q189,0)</x:f>
        <x:v>5433.75</x:v>
      </x:c>
      <x:c r="X189" s="19" t="n">
        <x:f>IF(AND(G189="GL.CASH",L189="operating"),P189,0)</x:f>
        <x:v>0</x:v>
      </x:c>
      <x:c r="Y189" s="19" t="n">
        <x:f>IF(AND(G189="GL.CASH",L189="investing"),Q189-P189,0)</x:f>
        <x:v>0</x:v>
      </x:c>
      <x:c r="Z189" s="19" t="n">
        <x:f>IF(AND(G189="GL.CASH",L189="financing"),P189,0)</x:f>
        <x:v>0</x:v>
      </x:c>
      <x:c r="AA189" s="19" t="n">
        <x:f>IF(AND(G189="GL.CASH",L189="financing"),Q189,0)</x:f>
        <x:v>0</x:v>
      </x:c>
    </x:row>
    <x:row r="190" ht="25" customHeight="1">
      <x:c r="A190" s="3" t="str">
        <x:v>ACT/PAYROLL-M02-P03/1</x:v>
      </x:c>
      <x:c r="B190" s="3" t="str">
        <x:v>PAYROLL-M02-P03</x:v>
      </x:c>
      <x:c r="C190" s="21" t="n">
        <x:v>2</x:v>
      </x:c>
      <x:c r="D190" s="39" t="n">
        <x:v>46446</x:v>
      </x:c>
      <x:c r="E190" s="39" t="n">
        <x:v>46419</x:v>
      </x:c>
      <x:c r="F190" s="39" t="n">
        <x:v>46446</x:v>
      </x:c>
      <x:c r="G190" s="3" t="str">
        <x:v>GL.PEOPLE.SALARY</x:v>
      </x:c>
      <x:c r="H190" s="3" t="str">
        <x:v>ENG</x:v>
      </x:c>
      <x:c r="I190" s="3" t="str">
        <x:v>PAYROLL</x:v>
      </x:c>
      <x:c r="J190" s="3" t="str">
        <x:v>MAP.ACTUAL.PAYROLL.SALARY.ENG.PAYROLL.ENG</x:v>
      </x:c>
      <x:c r="K190" s="3" t="str">
        <x:v>PPL.SALARY</x:v>
      </x:c>
      <x:c r="L190" s="3" t="str">
        <x:v>operating</x:v>
      </x:c>
      <x:c r="M190" s="3" t="str">
        <x:v>recurring</x:v>
      </x:c>
      <x:c r="N190" s="3" t="str">
        <x:v>committed</x:v>
      </x:c>
      <x:c r="O190" s="3" t="str">
        <x:v>fixed</x:v>
      </x:c>
      <x:c r="P190" s="30" t="n">
        <x:v>7762.5</x:v>
      </x:c>
      <x:c r="Q190" s="30" t="n">
        <x:v>0</x:v>
      </x:c>
      <x:c r="R190" s="19" t="n">
        <x:f>P190-Q190</x:f>
        <x:v>7762.5</x:v>
      </x:c>
      <x:c r="S190" s="22" t="n">
        <x:f>'D03_Accounts'!D91</x:f>
        <x:v>1</x:v>
      </x:c>
      <x:c r="T190" s="19" t="n">
        <x:f>R190*S190</x:f>
        <x:v>7762.5</x:v>
      </x:c>
      <x:c r="U190" s="20" t="str">
        <x:f>'D03_Mappings'!E220</x:f>
        <x:v>people</x:v>
      </x:c>
      <x:c r="V190" s="19" t="str">
        <x:f>IF(I190="",IF(U190="people","PAYROLL","UNMAPPED"),I190)</x:f>
        <x:v>PAYROLL</x:v>
      </x:c>
      <x:c r="W190" s="19" t="n">
        <x:f>IF(AND(G190="GL.CASH",L190="operating"),Q190,0)</x:f>
        <x:v>0</x:v>
      </x:c>
      <x:c r="X190" s="19" t="n">
        <x:f>IF(AND(G190="GL.CASH",L190="operating"),P190,0)</x:f>
        <x:v>0</x:v>
      </x:c>
      <x:c r="Y190" s="19" t="n">
        <x:f>IF(AND(G190="GL.CASH",L190="investing"),Q190-P190,0)</x:f>
        <x:v>0</x:v>
      </x:c>
      <x:c r="Z190" s="19" t="n">
        <x:f>IF(AND(G190="GL.CASH",L190="financing"),P190,0)</x:f>
        <x:v>0</x:v>
      </x:c>
      <x:c r="AA190" s="19" t="n">
        <x:f>IF(AND(G190="GL.CASH",L190="financing"),Q190,0)</x:f>
        <x:v>0</x:v>
      </x:c>
    </x:row>
    <x:row r="191" ht="25" customHeight="1">
      <x:c r="A191" s="3" t="str">
        <x:v>ACT/PAYROLL-M02-P03/2</x:v>
      </x:c>
      <x:c r="B191" s="3" t="str">
        <x:v>PAYROLL-M02-P03</x:v>
      </x:c>
      <x:c r="C191" s="21" t="n">
        <x:v>2</x:v>
      </x:c>
      <x:c r="D191" s="39" t="n">
        <x:v>46446</x:v>
      </x:c>
      <x:c r="E191" s="39" t="n">
        <x:v>46419</x:v>
      </x:c>
      <x:c r="F191" s="39" t="n">
        <x:v>46446</x:v>
      </x:c>
      <x:c r="G191" s="3" t="str">
        <x:v>GL.CASH</x:v>
      </x:c>
      <x:c r="H191" s="3" t="str">
        <x:v>ENG</x:v>
      </x:c>
      <x:c r="I191" s="3" t="str">
        <x:v>PAYROLL</x:v>
      </x:c>
      <x:c r="J191" s="3" t="str">
        <x:v>MAP.ACTUAL.PAYROLL.SALARY.ENG.PAYROLL.ENG</x:v>
      </x:c>
      <x:c r="K191" s="3" t="str">
        <x:v>PPL.SALARY</x:v>
      </x:c>
      <x:c r="L191" s="3" t="str">
        <x:v>operating</x:v>
      </x:c>
      <x:c r="M191" s="3" t="str">
        <x:v>not_applicable</x:v>
      </x:c>
      <x:c r="N191" s="3" t="str">
        <x:v>not_applicable</x:v>
      </x:c>
      <x:c r="O191" s="3" t="str">
        <x:v>not_applicable</x:v>
      </x:c>
      <x:c r="P191" s="30" t="n">
        <x:v>0</x:v>
      </x:c>
      <x:c r="Q191" s="30" t="n">
        <x:v>7762.5</x:v>
      </x:c>
      <x:c r="R191" s="19" t="n">
        <x:f>P191-Q191</x:f>
        <x:v>-7762.5</x:v>
      </x:c>
      <x:c r="S191" s="22" t="n">
        <x:f>'D03_Accounts'!D11</x:f>
        <x:v>0</x:v>
      </x:c>
      <x:c r="T191" s="19" t="n">
        <x:f>R191*S191</x:f>
        <x:v>0</x:v>
      </x:c>
      <x:c r="U191" s="20" t="str">
        <x:f>'D03_Mappings'!E221</x:f>
        <x:v>cash</x:v>
      </x:c>
      <x:c r="V191" s="19" t="str">
        <x:f>IF(I191="",IF(U191="people","PAYROLL","UNMAPPED"),I191)</x:f>
        <x:v>PAYROLL</x:v>
      </x:c>
      <x:c r="W191" s="19" t="n">
        <x:f>IF(AND(G191="GL.CASH",L191="operating"),Q191,0)</x:f>
        <x:v>7762.5</x:v>
      </x:c>
      <x:c r="X191" s="19" t="n">
        <x:f>IF(AND(G191="GL.CASH",L191="operating"),P191,0)</x:f>
        <x:v>0</x:v>
      </x:c>
      <x:c r="Y191" s="19" t="n">
        <x:f>IF(AND(G191="GL.CASH",L191="investing"),Q191-P191,0)</x:f>
        <x:v>0</x:v>
      </x:c>
      <x:c r="Z191" s="19" t="n">
        <x:f>IF(AND(G191="GL.CASH",L191="financing"),P191,0)</x:f>
        <x:v>0</x:v>
      </x:c>
      <x:c r="AA191" s="19" t="n">
        <x:f>IF(AND(G191="GL.CASH",L191="financing"),Q191,0)</x:f>
        <x:v>0</x:v>
      </x:c>
    </x:row>
    <x:row r="192" ht="25" customHeight="1">
      <x:c r="A192" s="3" t="str">
        <x:v>ACT/PAYROLL-M02-P03/3</x:v>
      </x:c>
      <x:c r="B192" s="3" t="str">
        <x:v>PAYROLL-M02-P03</x:v>
      </x:c>
      <x:c r="C192" s="21" t="n">
        <x:v>2</x:v>
      </x:c>
      <x:c r="D192" s="39" t="n">
        <x:v>46446</x:v>
      </x:c>
      <x:c r="E192" s="39" t="n">
        <x:v>46419</x:v>
      </x:c>
      <x:c r="F192" s="39" t="n">
        <x:v>46446</x:v>
      </x:c>
      <x:c r="G192" s="3" t="str">
        <x:v>GL.PEOPLE.RV</x:v>
      </x:c>
      <x:c r="H192" s="3" t="str">
        <x:v>ENG</x:v>
      </x:c>
      <x:c r="I192" s="3" t="str">
        <x:v>PAYROLL</x:v>
      </x:c>
      <x:c r="J192" s="3" t="str">
        <x:v>MAP.ACTUAL.PAYROLL.RV.ENG.PAYROLL.ENG</x:v>
      </x:c>
      <x:c r="K192" s="3" t="str">
        <x:v>PPL.RV</x:v>
      </x:c>
      <x:c r="L192" s="3" t="str">
        <x:v>operating</x:v>
      </x:c>
      <x:c r="M192" s="3" t="str">
        <x:v>recurring</x:v>
      </x:c>
      <x:c r="N192" s="3" t="str">
        <x:v>committed</x:v>
      </x:c>
      <x:c r="O192" s="3" t="str">
        <x:v>fixed</x:v>
      </x:c>
      <x:c r="P192" s="30" t="n">
        <x:v>721.91</x:v>
      </x:c>
      <x:c r="Q192" s="30" t="n">
        <x:v>0</x:v>
      </x:c>
      <x:c r="R192" s="19" t="n">
        <x:f>P192-Q192</x:f>
        <x:v>721.91</x:v>
      </x:c>
      <x:c r="S192" s="22" t="n">
        <x:f>'D03_Accounts'!D92</x:f>
        <x:v>1</x:v>
      </x:c>
      <x:c r="T192" s="19" t="n">
        <x:f>R192*S192</x:f>
        <x:v>721.91</x:v>
      </x:c>
      <x:c r="U192" s="20" t="str">
        <x:f>'D03_Mappings'!E210</x:f>
        <x:v>people</x:v>
      </x:c>
      <x:c r="V192" s="19" t="str">
        <x:f>IF(I192="",IF(U192="people","PAYROLL","UNMAPPED"),I192)</x:f>
        <x:v>PAYROLL</x:v>
      </x:c>
      <x:c r="W192" s="19" t="n">
        <x:f>IF(AND(G192="GL.CASH",L192="operating"),Q192,0)</x:f>
        <x:v>0</x:v>
      </x:c>
      <x:c r="X192" s="19" t="n">
        <x:f>IF(AND(G192="GL.CASH",L192="operating"),P192,0)</x:f>
        <x:v>0</x:v>
      </x:c>
      <x:c r="Y192" s="19" t="n">
        <x:f>IF(AND(G192="GL.CASH",L192="investing"),Q192-P192,0)</x:f>
        <x:v>0</x:v>
      </x:c>
      <x:c r="Z192" s="19" t="n">
        <x:f>IF(AND(G192="GL.CASH",L192="financing"),P192,0)</x:f>
        <x:v>0</x:v>
      </x:c>
      <x:c r="AA192" s="19" t="n">
        <x:f>IF(AND(G192="GL.CASH",L192="financing"),Q192,0)</x:f>
        <x:v>0</x:v>
      </x:c>
    </x:row>
    <x:row r="193" ht="25" customHeight="1">
      <x:c r="A193" s="3" t="str">
        <x:v>ACT/PAYROLL-M02-P03/4</x:v>
      </x:c>
      <x:c r="B193" s="3" t="str">
        <x:v>PAYROLL-M02-P03</x:v>
      </x:c>
      <x:c r="C193" s="21" t="n">
        <x:v>2</x:v>
      </x:c>
      <x:c r="D193" s="39" t="n">
        <x:v>46446</x:v>
      </x:c>
      <x:c r="E193" s="39" t="n">
        <x:v>46419</x:v>
      </x:c>
      <x:c r="F193" s="39" t="n">
        <x:v>46446</x:v>
      </x:c>
      <x:c r="G193" s="3" t="str">
        <x:v>GL.CASH</x:v>
      </x:c>
      <x:c r="H193" s="3" t="str">
        <x:v>ENG</x:v>
      </x:c>
      <x:c r="I193" s="3" t="str">
        <x:v>PAYROLL</x:v>
      </x:c>
      <x:c r="J193" s="3" t="str">
        <x:v>MAP.ACTUAL.PAYROLL.RV.ENG.PAYROLL.ENG</x:v>
      </x:c>
      <x:c r="K193" s="3" t="str">
        <x:v>PPL.RV</x:v>
      </x:c>
      <x:c r="L193" s="3" t="str">
        <x:v>operating</x:v>
      </x:c>
      <x:c r="M193" s="3" t="str">
        <x:v>not_applicable</x:v>
      </x:c>
      <x:c r="N193" s="3" t="str">
        <x:v>not_applicable</x:v>
      </x:c>
      <x:c r="O193" s="3" t="str">
        <x:v>not_applicable</x:v>
      </x:c>
      <x:c r="P193" s="30" t="n">
        <x:v>0</x:v>
      </x:c>
      <x:c r="Q193" s="30" t="n">
        <x:v>721.91</x:v>
      </x:c>
      <x:c r="R193" s="19" t="n">
        <x:f>P193-Q193</x:f>
        <x:v>-721.91</x:v>
      </x:c>
      <x:c r="S193" s="22" t="n">
        <x:f>'D03_Accounts'!D11</x:f>
        <x:v>0</x:v>
      </x:c>
      <x:c r="T193" s="19" t="n">
        <x:f>R193*S193</x:f>
        <x:v>0</x:v>
      </x:c>
      <x:c r="U193" s="20" t="str">
        <x:f>'D03_Mappings'!E211</x:f>
        <x:v>cash</x:v>
      </x:c>
      <x:c r="V193" s="19" t="str">
        <x:f>IF(I193="",IF(U193="people","PAYROLL","UNMAPPED"),I193)</x:f>
        <x:v>PAYROLL</x:v>
      </x:c>
      <x:c r="W193" s="19" t="n">
        <x:f>IF(AND(G193="GL.CASH",L193="operating"),Q193,0)</x:f>
        <x:v>721.91</x:v>
      </x:c>
      <x:c r="X193" s="19" t="n">
        <x:f>IF(AND(G193="GL.CASH",L193="operating"),P193,0)</x:f>
        <x:v>0</x:v>
      </x:c>
      <x:c r="Y193" s="19" t="n">
        <x:f>IF(AND(G193="GL.CASH",L193="investing"),Q193-P193,0)</x:f>
        <x:v>0</x:v>
      </x:c>
      <x:c r="Z193" s="19" t="n">
        <x:f>IF(AND(G193="GL.CASH",L193="financing"),P193,0)</x:f>
        <x:v>0</x:v>
      </x:c>
      <x:c r="AA193" s="19" t="n">
        <x:f>IF(AND(G193="GL.CASH",L193="financing"),Q193,0)</x:f>
        <x:v>0</x:v>
      </x:c>
    </x:row>
    <x:row r="194" ht="25" customHeight="1">
      <x:c r="A194" s="3" t="str">
        <x:v>ACT/PAYROLL-M02-P03/5</x:v>
      </x:c>
      <x:c r="B194" s="3" t="str">
        <x:v>PAYROLL-M02-P03</x:v>
      </x:c>
      <x:c r="C194" s="21" t="n">
        <x:v>2</x:v>
      </x:c>
      <x:c r="D194" s="39" t="n">
        <x:v>46446</x:v>
      </x:c>
      <x:c r="E194" s="39" t="n">
        <x:v>46419</x:v>
      </x:c>
      <x:c r="F194" s="39" t="n">
        <x:v>46446</x:v>
      </x:c>
      <x:c r="G194" s="3" t="str">
        <x:v>GL.PEOPLE.AV</x:v>
      </x:c>
      <x:c r="H194" s="3" t="str">
        <x:v>ENG</x:v>
      </x:c>
      <x:c r="I194" s="3" t="str">
        <x:v>PAYROLL</x:v>
      </x:c>
      <x:c r="J194" s="3" t="str">
        <x:v>MAP.ACTUAL.PAYROLL.AV.ENG.PAYROLL.ENG</x:v>
      </x:c>
      <x:c r="K194" s="3" t="str">
        <x:v>PPL.AV</x:v>
      </x:c>
      <x:c r="L194" s="3" t="str">
        <x:v>operating</x:v>
      </x:c>
      <x:c r="M194" s="3" t="str">
        <x:v>recurring</x:v>
      </x:c>
      <x:c r="N194" s="3" t="str">
        <x:v>committed</x:v>
      </x:c>
      <x:c r="O194" s="3" t="str">
        <x:v>fixed</x:v>
      </x:c>
      <x:c r="P194" s="30" t="n">
        <x:v>100.91</x:v>
      </x:c>
      <x:c r="Q194" s="30" t="n">
        <x:v>0</x:v>
      </x:c>
      <x:c r="R194" s="19" t="n">
        <x:f>P194-Q194</x:f>
        <x:v>100.91</x:v>
      </x:c>
      <x:c r="S194" s="22" t="n">
        <x:f>'D03_Accounts'!D93</x:f>
        <x:v>1</x:v>
      </x:c>
      <x:c r="T194" s="19" t="n">
        <x:f>R194*S194</x:f>
        <x:v>100.91</x:v>
      </x:c>
      <x:c r="U194" s="20" t="str">
        <x:f>'D03_Mappings'!E160</x:f>
        <x:v>people</x:v>
      </x:c>
      <x:c r="V194" s="19" t="str">
        <x:f>IF(I194="",IF(U194="people","PAYROLL","UNMAPPED"),I194)</x:f>
        <x:v>PAYROLL</x:v>
      </x:c>
      <x:c r="W194" s="19" t="n">
        <x:f>IF(AND(G194="GL.CASH",L194="operating"),Q194,0)</x:f>
        <x:v>0</x:v>
      </x:c>
      <x:c r="X194" s="19" t="n">
        <x:f>IF(AND(G194="GL.CASH",L194="operating"),P194,0)</x:f>
        <x:v>0</x:v>
      </x:c>
      <x:c r="Y194" s="19" t="n">
        <x:f>IF(AND(G194="GL.CASH",L194="investing"),Q194-P194,0)</x:f>
        <x:v>0</x:v>
      </x:c>
      <x:c r="Z194" s="19" t="n">
        <x:f>IF(AND(G194="GL.CASH",L194="financing"),P194,0)</x:f>
        <x:v>0</x:v>
      </x:c>
      <x:c r="AA194" s="19" t="n">
        <x:f>IF(AND(G194="GL.CASH",L194="financing"),Q194,0)</x:f>
        <x:v>0</x:v>
      </x:c>
    </x:row>
    <x:row r="195" ht="25" customHeight="1">
      <x:c r="A195" s="3" t="str">
        <x:v>ACT/PAYROLL-M02-P03/6</x:v>
      </x:c>
      <x:c r="B195" s="3" t="str">
        <x:v>PAYROLL-M02-P03</x:v>
      </x:c>
      <x:c r="C195" s="21" t="n">
        <x:v>2</x:v>
      </x:c>
      <x:c r="D195" s="39" t="n">
        <x:v>46446</x:v>
      </x:c>
      <x:c r="E195" s="39" t="n">
        <x:v>46419</x:v>
      </x:c>
      <x:c r="F195" s="39" t="n">
        <x:v>46446</x:v>
      </x:c>
      <x:c r="G195" s="3" t="str">
        <x:v>GL.CASH</x:v>
      </x:c>
      <x:c r="H195" s="3" t="str">
        <x:v>ENG</x:v>
      </x:c>
      <x:c r="I195" s="3" t="str">
        <x:v>PAYROLL</x:v>
      </x:c>
      <x:c r="J195" s="3" t="str">
        <x:v>MAP.ACTUAL.PAYROLL.AV.ENG.PAYROLL.ENG</x:v>
      </x:c>
      <x:c r="K195" s="3" t="str">
        <x:v>PPL.AV</x:v>
      </x:c>
      <x:c r="L195" s="3" t="str">
        <x:v>operating</x:v>
      </x:c>
      <x:c r="M195" s="3" t="str">
        <x:v>not_applicable</x:v>
      </x:c>
      <x:c r="N195" s="3" t="str">
        <x:v>not_applicable</x:v>
      </x:c>
      <x:c r="O195" s="3" t="str">
        <x:v>not_applicable</x:v>
      </x:c>
      <x:c r="P195" s="30" t="n">
        <x:v>0</x:v>
      </x:c>
      <x:c r="Q195" s="30" t="n">
        <x:v>100.91</x:v>
      </x:c>
      <x:c r="R195" s="19" t="n">
        <x:f>P195-Q195</x:f>
        <x:v>-100.91</x:v>
      </x:c>
      <x:c r="S195" s="22" t="n">
        <x:f>'D03_Accounts'!D11</x:f>
        <x:v>0</x:v>
      </x:c>
      <x:c r="T195" s="19" t="n">
        <x:f>R195*S195</x:f>
        <x:v>0</x:v>
      </x:c>
      <x:c r="U195" s="20" t="str">
        <x:f>'D03_Mappings'!E161</x:f>
        <x:v>cash</x:v>
      </x:c>
      <x:c r="V195" s="19" t="str">
        <x:f>IF(I195="",IF(U195="people","PAYROLL","UNMAPPED"),I195)</x:f>
        <x:v>PAYROLL</x:v>
      </x:c>
      <x:c r="W195" s="19" t="n">
        <x:f>IF(AND(G195="GL.CASH",L195="operating"),Q195,0)</x:f>
        <x:v>100.91</x:v>
      </x:c>
      <x:c r="X195" s="19" t="n">
        <x:f>IF(AND(G195="GL.CASH",L195="operating"),P195,0)</x:f>
        <x:v>0</x:v>
      </x:c>
      <x:c r="Y195" s="19" t="n">
        <x:f>IF(AND(G195="GL.CASH",L195="investing"),Q195-P195,0)</x:f>
        <x:v>0</x:v>
      </x:c>
      <x:c r="Z195" s="19" t="n">
        <x:f>IF(AND(G195="GL.CASH",L195="financing"),P195,0)</x:f>
        <x:v>0</x:v>
      </x:c>
      <x:c r="AA195" s="19" t="n">
        <x:f>IF(AND(G195="GL.CASH",L195="financing"),Q195,0)</x:f>
        <x:v>0</x:v>
      </x:c>
    </x:row>
    <x:row r="196" ht="25" customHeight="1">
      <x:c r="A196" s="3" t="str">
        <x:v>ACT/PAYROLL-M02-P03/7</x:v>
      </x:c>
      <x:c r="B196" s="3" t="str">
        <x:v>PAYROLL-M02-P03</x:v>
      </x:c>
      <x:c r="C196" s="21" t="n">
        <x:v>2</x:v>
      </x:c>
      <x:c r="D196" s="39" t="n">
        <x:v>46446</x:v>
      </x:c>
      <x:c r="E196" s="39" t="n">
        <x:v>46419</x:v>
      </x:c>
      <x:c r="F196" s="39" t="n">
        <x:v>46446</x:v>
      </x:c>
      <x:c r="G196" s="3" t="str">
        <x:v>GL.PEOPLE.KV</x:v>
      </x:c>
      <x:c r="H196" s="3" t="str">
        <x:v>ENG</x:v>
      </x:c>
      <x:c r="I196" s="3" t="str">
        <x:v>PAYROLL</x:v>
      </x:c>
      <x:c r="J196" s="3" t="str">
        <x:v>MAP.ACTUAL.PAYROLL.KV.ENG.PAYROLL.ENG</x:v>
      </x:c>
      <x:c r="K196" s="3" t="str">
        <x:v>PPL.KV</x:v>
      </x:c>
      <x:c r="L196" s="3" t="str">
        <x:v>operating</x:v>
      </x:c>
      <x:c r="M196" s="3" t="str">
        <x:v>recurring</x:v>
      </x:c>
      <x:c r="N196" s="3" t="str">
        <x:v>committed</x:v>
      </x:c>
      <x:c r="O196" s="3" t="str">
        <x:v>fixed</x:v>
      </x:c>
      <x:c r="P196" s="30" t="n">
        <x:v>564.19</x:v>
      </x:c>
      <x:c r="Q196" s="30" t="n">
        <x:v>0</x:v>
      </x:c>
      <x:c r="R196" s="19" t="n">
        <x:f>P196-Q196</x:f>
        <x:v>564.19</x:v>
      </x:c>
      <x:c r="S196" s="22" t="n">
        <x:f>'D03_Accounts'!D94</x:f>
        <x:v>1</x:v>
      </x:c>
      <x:c r="T196" s="19" t="n">
        <x:f>R196*S196</x:f>
        <x:v>564.19</x:v>
      </x:c>
      <x:c r="U196" s="20" t="str">
        <x:f>'D03_Mappings'!E190</x:f>
        <x:v>people</x:v>
      </x:c>
      <x:c r="V196" s="19" t="str">
        <x:f>IF(I196="",IF(U196="people","PAYROLL","UNMAPPED"),I196)</x:f>
        <x:v>PAYROLL</x:v>
      </x:c>
      <x:c r="W196" s="19" t="n">
        <x:f>IF(AND(G196="GL.CASH",L196="operating"),Q196,0)</x:f>
        <x:v>0</x:v>
      </x:c>
      <x:c r="X196" s="19" t="n">
        <x:f>IF(AND(G196="GL.CASH",L196="operating"),P196,0)</x:f>
        <x:v>0</x:v>
      </x:c>
      <x:c r="Y196" s="19" t="n">
        <x:f>IF(AND(G196="GL.CASH",L196="investing"),Q196-P196,0)</x:f>
        <x:v>0</x:v>
      </x:c>
      <x:c r="Z196" s="19" t="n">
        <x:f>IF(AND(G196="GL.CASH",L196="financing"),P196,0)</x:f>
        <x:v>0</x:v>
      </x:c>
      <x:c r="AA196" s="19" t="n">
        <x:f>IF(AND(G196="GL.CASH",L196="financing"),Q196,0)</x:f>
        <x:v>0</x:v>
      </x:c>
    </x:row>
    <x:row r="197" ht="25" customHeight="1">
      <x:c r="A197" s="3" t="str">
        <x:v>ACT/PAYROLL-M02-P03/8</x:v>
      </x:c>
      <x:c r="B197" s="3" t="str">
        <x:v>PAYROLL-M02-P03</x:v>
      </x:c>
      <x:c r="C197" s="21" t="n">
        <x:v>2</x:v>
      </x:c>
      <x:c r="D197" s="39" t="n">
        <x:v>46446</x:v>
      </x:c>
      <x:c r="E197" s="39" t="n">
        <x:v>46419</x:v>
      </x:c>
      <x:c r="F197" s="39" t="n">
        <x:v>46446</x:v>
      </x:c>
      <x:c r="G197" s="3" t="str">
        <x:v>GL.CASH</x:v>
      </x:c>
      <x:c r="H197" s="3" t="str">
        <x:v>ENG</x:v>
      </x:c>
      <x:c r="I197" s="3" t="str">
        <x:v>PAYROLL</x:v>
      </x:c>
      <x:c r="J197" s="3" t="str">
        <x:v>MAP.ACTUAL.PAYROLL.KV.ENG.PAYROLL.ENG</x:v>
      </x:c>
      <x:c r="K197" s="3" t="str">
        <x:v>PPL.KV</x:v>
      </x:c>
      <x:c r="L197" s="3" t="str">
        <x:v>operating</x:v>
      </x:c>
      <x:c r="M197" s="3" t="str">
        <x:v>not_applicable</x:v>
      </x:c>
      <x:c r="N197" s="3" t="str">
        <x:v>not_applicable</x:v>
      </x:c>
      <x:c r="O197" s="3" t="str">
        <x:v>not_applicable</x:v>
      </x:c>
      <x:c r="P197" s="30" t="n">
        <x:v>0</x:v>
      </x:c>
      <x:c r="Q197" s="30" t="n">
        <x:v>564.19</x:v>
      </x:c>
      <x:c r="R197" s="19" t="n">
        <x:f>P197-Q197</x:f>
        <x:v>-564.19</x:v>
      </x:c>
      <x:c r="S197" s="22" t="n">
        <x:f>'D03_Accounts'!D11</x:f>
        <x:v>0</x:v>
      </x:c>
      <x:c r="T197" s="19" t="n">
        <x:f>R197*S197</x:f>
        <x:v>0</x:v>
      </x:c>
      <x:c r="U197" s="20" t="str">
        <x:f>'D03_Mappings'!E191</x:f>
        <x:v>cash</x:v>
      </x:c>
      <x:c r="V197" s="19" t="str">
        <x:f>IF(I197="",IF(U197="people","PAYROLL","UNMAPPED"),I197)</x:f>
        <x:v>PAYROLL</x:v>
      </x:c>
      <x:c r="W197" s="19" t="n">
        <x:f>IF(AND(G197="GL.CASH",L197="operating"),Q197,0)</x:f>
        <x:v>564.19</x:v>
      </x:c>
      <x:c r="X197" s="19" t="n">
        <x:f>IF(AND(G197="GL.CASH",L197="operating"),P197,0)</x:f>
        <x:v>0</x:v>
      </x:c>
      <x:c r="Y197" s="19" t="n">
        <x:f>IF(AND(G197="GL.CASH",L197="investing"),Q197-P197,0)</x:f>
        <x:v>0</x:v>
      </x:c>
      <x:c r="Z197" s="19" t="n">
        <x:f>IF(AND(G197="GL.CASH",L197="financing"),P197,0)</x:f>
        <x:v>0</x:v>
      </x:c>
      <x:c r="AA197" s="19" t="n">
        <x:f>IF(AND(G197="GL.CASH",L197="financing"),Q197,0)</x:f>
        <x:v>0</x:v>
      </x:c>
    </x:row>
    <x:row r="198" ht="25" customHeight="1">
      <x:c r="A198" s="3" t="str">
        <x:v>ACT/PAYROLL-M02-P03/9</x:v>
      </x:c>
      <x:c r="B198" s="3" t="str">
        <x:v>PAYROLL-M02-P03</x:v>
      </x:c>
      <x:c r="C198" s="21" t="n">
        <x:v>2</x:v>
      </x:c>
      <x:c r="D198" s="39" t="n">
        <x:v>46446</x:v>
      </x:c>
      <x:c r="E198" s="39" t="n">
        <x:v>46419</x:v>
      </x:c>
      <x:c r="F198" s="39" t="n">
        <x:v>46446</x:v>
      </x:c>
      <x:c r="G198" s="3" t="str">
        <x:v>GL.PEOPLE.PV</x:v>
      </x:c>
      <x:c r="H198" s="3" t="str">
        <x:v>ENG</x:v>
      </x:c>
      <x:c r="I198" s="3" t="str">
        <x:v>PAYROLL</x:v>
      </x:c>
      <x:c r="J198" s="3" t="str">
        <x:v>MAP.ACTUAL.PAYROLL.PV.ENG.PAYROLL.ENG</x:v>
      </x:c>
      <x:c r="K198" s="3" t="str">
        <x:v>PPL.PV</x:v>
      </x:c>
      <x:c r="L198" s="3" t="str">
        <x:v>operating</x:v>
      </x:c>
      <x:c r="M198" s="3" t="str">
        <x:v>recurring</x:v>
      </x:c>
      <x:c r="N198" s="3" t="str">
        <x:v>committed</x:v>
      </x:c>
      <x:c r="O198" s="3" t="str">
        <x:v>fixed</x:v>
      </x:c>
      <x:c r="P198" s="30" t="n">
        <x:v>114.75</x:v>
      </x:c>
      <x:c r="Q198" s="30" t="n">
        <x:v>0</x:v>
      </x:c>
      <x:c r="R198" s="19" t="n">
        <x:f>P198-Q198</x:f>
        <x:v>114.75</x:v>
      </x:c>
      <x:c r="S198" s="22" t="n">
        <x:f>'D03_Accounts'!D95</x:f>
        <x:v>1</x:v>
      </x:c>
      <x:c r="T198" s="19" t="n">
        <x:f>R198*S198</x:f>
        <x:v>114.75</x:v>
      </x:c>
      <x:c r="U198" s="20" t="str">
        <x:f>'D03_Mappings'!E200</x:f>
        <x:v>people</x:v>
      </x:c>
      <x:c r="V198" s="19" t="str">
        <x:f>IF(I198="",IF(U198="people","PAYROLL","UNMAPPED"),I198)</x:f>
        <x:v>PAYROLL</x:v>
      </x:c>
      <x:c r="W198" s="19" t="n">
        <x:f>IF(AND(G198="GL.CASH",L198="operating"),Q198,0)</x:f>
        <x:v>0</x:v>
      </x:c>
      <x:c r="X198" s="19" t="n">
        <x:f>IF(AND(G198="GL.CASH",L198="operating"),P198,0)</x:f>
        <x:v>0</x:v>
      </x:c>
      <x:c r="Y198" s="19" t="n">
        <x:f>IF(AND(G198="GL.CASH",L198="investing"),Q198-P198,0)</x:f>
        <x:v>0</x:v>
      </x:c>
      <x:c r="Z198" s="19" t="n">
        <x:f>IF(AND(G198="GL.CASH",L198="financing"),P198,0)</x:f>
        <x:v>0</x:v>
      </x:c>
      <x:c r="AA198" s="19" t="n">
        <x:f>IF(AND(G198="GL.CASH",L198="financing"),Q198,0)</x:f>
        <x:v>0</x:v>
      </x:c>
    </x:row>
    <x:row r="199" ht="25" customHeight="1">
      <x:c r="A199" s="3" t="str">
        <x:v>ACT/PAYROLL-M02-P03/10</x:v>
      </x:c>
      <x:c r="B199" s="3" t="str">
        <x:v>PAYROLL-M02-P03</x:v>
      </x:c>
      <x:c r="C199" s="21" t="n">
        <x:v>2</x:v>
      </x:c>
      <x:c r="D199" s="39" t="n">
        <x:v>46446</x:v>
      </x:c>
      <x:c r="E199" s="39" t="n">
        <x:v>46419</x:v>
      </x:c>
      <x:c r="F199" s="39" t="n">
        <x:v>46446</x:v>
      </x:c>
      <x:c r="G199" s="3" t="str">
        <x:v>GL.CASH</x:v>
      </x:c>
      <x:c r="H199" s="3" t="str">
        <x:v>ENG</x:v>
      </x:c>
      <x:c r="I199" s="3" t="str">
        <x:v>PAYROLL</x:v>
      </x:c>
      <x:c r="J199" s="3" t="str">
        <x:v>MAP.ACTUAL.PAYROLL.PV.ENG.PAYROLL.ENG</x:v>
      </x:c>
      <x:c r="K199" s="3" t="str">
        <x:v>PPL.PV</x:v>
      </x:c>
      <x:c r="L199" s="3" t="str">
        <x:v>operating</x:v>
      </x:c>
      <x:c r="M199" s="3" t="str">
        <x:v>not_applicable</x:v>
      </x:c>
      <x:c r="N199" s="3" t="str">
        <x:v>not_applicable</x:v>
      </x:c>
      <x:c r="O199" s="3" t="str">
        <x:v>not_applicable</x:v>
      </x:c>
      <x:c r="P199" s="30" t="n">
        <x:v>0</x:v>
      </x:c>
      <x:c r="Q199" s="30" t="n">
        <x:v>114.75</x:v>
      </x:c>
      <x:c r="R199" s="19" t="n">
        <x:f>P199-Q199</x:f>
        <x:v>-114.75</x:v>
      </x:c>
      <x:c r="S199" s="22" t="n">
        <x:f>'D03_Accounts'!D11</x:f>
        <x:v>0</x:v>
      </x:c>
      <x:c r="T199" s="19" t="n">
        <x:f>R199*S199</x:f>
        <x:v>0</x:v>
      </x:c>
      <x:c r="U199" s="20" t="str">
        <x:f>'D03_Mappings'!E201</x:f>
        <x:v>cash</x:v>
      </x:c>
      <x:c r="V199" s="19" t="str">
        <x:f>IF(I199="",IF(U199="people","PAYROLL","UNMAPPED"),I199)</x:f>
        <x:v>PAYROLL</x:v>
      </x:c>
      <x:c r="W199" s="19" t="n">
        <x:f>IF(AND(G199="GL.CASH",L199="operating"),Q199,0)</x:f>
        <x:v>114.75</x:v>
      </x:c>
      <x:c r="X199" s="19" t="n">
        <x:f>IF(AND(G199="GL.CASH",L199="operating"),P199,0)</x:f>
        <x:v>0</x:v>
      </x:c>
      <x:c r="Y199" s="19" t="n">
        <x:f>IF(AND(G199="GL.CASH",L199="investing"),Q199-P199,0)</x:f>
        <x:v>0</x:v>
      </x:c>
      <x:c r="Z199" s="19" t="n">
        <x:f>IF(AND(G199="GL.CASH",L199="financing"),P199,0)</x:f>
        <x:v>0</x:v>
      </x:c>
      <x:c r="AA199" s="19" t="n">
        <x:f>IF(AND(G199="GL.CASH",L199="financing"),Q199,0)</x:f>
        <x:v>0</x:v>
      </x:c>
    </x:row>
    <x:row r="200" ht="25" customHeight="1">
      <x:c r="A200" s="3" t="str">
        <x:v>ACT/PAYROLL-M02-P03/11</x:v>
      </x:c>
      <x:c r="B200" s="3" t="str">
        <x:v>PAYROLL-M02-P03</x:v>
      </x:c>
      <x:c r="C200" s="21" t="n">
        <x:v>2</x:v>
      </x:c>
      <x:c r="D200" s="39" t="n">
        <x:v>46446</x:v>
      </x:c>
      <x:c r="E200" s="39" t="n">
        <x:v>46419</x:v>
      </x:c>
      <x:c r="F200" s="39" t="n">
        <x:v>46446</x:v>
      </x:c>
      <x:c r="G200" s="3" t="str">
        <x:v>GL.PEOPLE.U1</x:v>
      </x:c>
      <x:c r="H200" s="3" t="str">
        <x:v>ENG</x:v>
      </x:c>
      <x:c r="I200" s="3" t="str">
        <x:v>PAYROLL</x:v>
      </x:c>
      <x:c r="J200" s="3" t="str">
        <x:v>MAP.ACTUAL.PAYROLL.U1.ENG.PAYROLL.ENG</x:v>
      </x:c>
      <x:c r="K200" s="3" t="str">
        <x:v>PPL.U1</x:v>
      </x:c>
      <x:c r="L200" s="3" t="str">
        <x:v>operating</x:v>
      </x:c>
      <x:c r="M200" s="3" t="str">
        <x:v>recurring</x:v>
      </x:c>
      <x:c r="N200" s="3" t="str">
        <x:v>committed</x:v>
      </x:c>
      <x:c r="O200" s="3" t="str">
        <x:v>fixed</x:v>
      </x:c>
      <x:c r="P200" s="30" t="n">
        <x:v>163.01</x:v>
      </x:c>
      <x:c r="Q200" s="30" t="n">
        <x:v>0</x:v>
      </x:c>
      <x:c r="R200" s="19" t="n">
        <x:f>P200-Q200</x:f>
        <x:v>163.01</x:v>
      </x:c>
      <x:c r="S200" s="22" t="n">
        <x:f>'D03_Accounts'!D96</x:f>
        <x:v>1</x:v>
      </x:c>
      <x:c r="T200" s="19" t="n">
        <x:f>R200*S200</x:f>
        <x:v>163.01</x:v>
      </x:c>
      <x:c r="U200" s="20" t="str">
        <x:f>'D03_Mappings'!E230</x:f>
        <x:v>people</x:v>
      </x:c>
      <x:c r="V200" s="19" t="str">
        <x:f>IF(I200="",IF(U200="people","PAYROLL","UNMAPPED"),I200)</x:f>
        <x:v>PAYROLL</x:v>
      </x:c>
      <x:c r="W200" s="19" t="n">
        <x:f>IF(AND(G200="GL.CASH",L200="operating"),Q200,0)</x:f>
        <x:v>0</x:v>
      </x:c>
      <x:c r="X200" s="19" t="n">
        <x:f>IF(AND(G200="GL.CASH",L200="operating"),P200,0)</x:f>
        <x:v>0</x:v>
      </x:c>
      <x:c r="Y200" s="19" t="n">
        <x:f>IF(AND(G200="GL.CASH",L200="investing"),Q200-P200,0)</x:f>
        <x:v>0</x:v>
      </x:c>
      <x:c r="Z200" s="19" t="n">
        <x:f>IF(AND(G200="GL.CASH",L200="financing"),P200,0)</x:f>
        <x:v>0</x:v>
      </x:c>
      <x:c r="AA200" s="19" t="n">
        <x:f>IF(AND(G200="GL.CASH",L200="financing"),Q200,0)</x:f>
        <x:v>0</x:v>
      </x:c>
    </x:row>
    <x:row r="201" ht="25" customHeight="1">
      <x:c r="A201" s="3" t="str">
        <x:v>ACT/PAYROLL-M02-P03/12</x:v>
      </x:c>
      <x:c r="B201" s="3" t="str">
        <x:v>PAYROLL-M02-P03</x:v>
      </x:c>
      <x:c r="C201" s="21" t="n">
        <x:v>2</x:v>
      </x:c>
      <x:c r="D201" s="39" t="n">
        <x:v>46446</x:v>
      </x:c>
      <x:c r="E201" s="39" t="n">
        <x:v>46419</x:v>
      </x:c>
      <x:c r="F201" s="39" t="n">
        <x:v>46446</x:v>
      </x:c>
      <x:c r="G201" s="3" t="str">
        <x:v>GL.CASH</x:v>
      </x:c>
      <x:c r="H201" s="3" t="str">
        <x:v>ENG</x:v>
      </x:c>
      <x:c r="I201" s="3" t="str">
        <x:v>PAYROLL</x:v>
      </x:c>
      <x:c r="J201" s="3" t="str">
        <x:v>MAP.ACTUAL.PAYROLL.U1.ENG.PAYROLL.ENG</x:v>
      </x:c>
      <x:c r="K201" s="3" t="str">
        <x:v>PPL.U1</x:v>
      </x:c>
      <x:c r="L201" s="3" t="str">
        <x:v>operating</x:v>
      </x:c>
      <x:c r="M201" s="3" t="str">
        <x:v>not_applicable</x:v>
      </x:c>
      <x:c r="N201" s="3" t="str">
        <x:v>not_applicable</x:v>
      </x:c>
      <x:c r="O201" s="3" t="str">
        <x:v>not_applicable</x:v>
      </x:c>
      <x:c r="P201" s="30" t="n">
        <x:v>0</x:v>
      </x:c>
      <x:c r="Q201" s="30" t="n">
        <x:v>163.01</x:v>
      </x:c>
      <x:c r="R201" s="19" t="n">
        <x:f>P201-Q201</x:f>
        <x:v>-163.01</x:v>
      </x:c>
      <x:c r="S201" s="22" t="n">
        <x:f>'D03_Accounts'!D11</x:f>
        <x:v>0</x:v>
      </x:c>
      <x:c r="T201" s="19" t="n">
        <x:f>R201*S201</x:f>
        <x:v>0</x:v>
      </x:c>
      <x:c r="U201" s="20" t="str">
        <x:f>'D03_Mappings'!E231</x:f>
        <x:v>cash</x:v>
      </x:c>
      <x:c r="V201" s="19" t="str">
        <x:f>IF(I201="",IF(U201="people","PAYROLL","UNMAPPED"),I201)</x:f>
        <x:v>PAYROLL</x:v>
      </x:c>
      <x:c r="W201" s="19" t="n">
        <x:f>IF(AND(G201="GL.CASH",L201="operating"),Q201,0)</x:f>
        <x:v>163.01</x:v>
      </x:c>
      <x:c r="X201" s="19" t="n">
        <x:f>IF(AND(G201="GL.CASH",L201="operating"),P201,0)</x:f>
        <x:v>0</x:v>
      </x:c>
      <x:c r="Y201" s="19" t="n">
        <x:f>IF(AND(G201="GL.CASH",L201="investing"),Q201-P201,0)</x:f>
        <x:v>0</x:v>
      </x:c>
      <x:c r="Z201" s="19" t="n">
        <x:f>IF(AND(G201="GL.CASH",L201="financing"),P201,0)</x:f>
        <x:v>0</x:v>
      </x:c>
      <x:c r="AA201" s="19" t="n">
        <x:f>IF(AND(G201="GL.CASH",L201="financing"),Q201,0)</x:f>
        <x:v>0</x:v>
      </x:c>
    </x:row>
    <x:row r="202" ht="25" customHeight="1">
      <x:c r="A202" s="3" t="str">
        <x:v>ACT/PAYROLL-M02-P03/13</x:v>
      </x:c>
      <x:c r="B202" s="3" t="str">
        <x:v>PAYROLL-M02-P03</x:v>
      </x:c>
      <x:c r="C202" s="21" t="n">
        <x:v>2</x:v>
      </x:c>
      <x:c r="D202" s="39" t="n">
        <x:v>46446</x:v>
      </x:c>
      <x:c r="E202" s="39" t="n">
        <x:v>46419</x:v>
      </x:c>
      <x:c r="F202" s="39" t="n">
        <x:v>46446</x:v>
      </x:c>
      <x:c r="G202" s="3" t="str">
        <x:v>GL.PEOPLE.U2</x:v>
      </x:c>
      <x:c r="H202" s="3" t="str">
        <x:v>ENG</x:v>
      </x:c>
      <x:c r="I202" s="3" t="str">
        <x:v>PAYROLL</x:v>
      </x:c>
      <x:c r="J202" s="3" t="str">
        <x:v>MAP.ACTUAL.PAYROLL.U2.ENG.PAYROLL.ENG</x:v>
      </x:c>
      <x:c r="K202" s="3" t="str">
        <x:v>PPL.U2</x:v>
      </x:c>
      <x:c r="L202" s="3" t="str">
        <x:v>operating</x:v>
      </x:c>
      <x:c r="M202" s="3" t="str">
        <x:v>recurring</x:v>
      </x:c>
      <x:c r="N202" s="3" t="str">
        <x:v>committed</x:v>
      </x:c>
      <x:c r="O202" s="3" t="str">
        <x:v>fixed</x:v>
      </x:c>
      <x:c r="P202" s="30" t="n">
        <x:v>34.16</x:v>
      </x:c>
      <x:c r="Q202" s="30" t="n">
        <x:v>0</x:v>
      </x:c>
      <x:c r="R202" s="19" t="n">
        <x:f>P202-Q202</x:f>
        <x:v>34.16</x:v>
      </x:c>
      <x:c r="S202" s="22" t="n">
        <x:f>'D03_Accounts'!D97</x:f>
        <x:v>1</x:v>
      </x:c>
      <x:c r="T202" s="19" t="n">
        <x:f>R202*S202</x:f>
        <x:v>34.16</x:v>
      </x:c>
      <x:c r="U202" s="20" t="str">
        <x:f>'D03_Mappings'!E240</x:f>
        <x:v>people</x:v>
      </x:c>
      <x:c r="V202" s="19" t="str">
        <x:f>IF(I202="",IF(U202="people","PAYROLL","UNMAPPED"),I202)</x:f>
        <x:v>PAYROLL</x:v>
      </x:c>
      <x:c r="W202" s="19" t="n">
        <x:f>IF(AND(G202="GL.CASH",L202="operating"),Q202,0)</x:f>
        <x:v>0</x:v>
      </x:c>
      <x:c r="X202" s="19" t="n">
        <x:f>IF(AND(G202="GL.CASH",L202="operating"),P202,0)</x:f>
        <x:v>0</x:v>
      </x:c>
      <x:c r="Y202" s="19" t="n">
        <x:f>IF(AND(G202="GL.CASH",L202="investing"),Q202-P202,0)</x:f>
        <x:v>0</x:v>
      </x:c>
      <x:c r="Z202" s="19" t="n">
        <x:f>IF(AND(G202="GL.CASH",L202="financing"),P202,0)</x:f>
        <x:v>0</x:v>
      </x:c>
      <x:c r="AA202" s="19" t="n">
        <x:f>IF(AND(G202="GL.CASH",L202="financing"),Q202,0)</x:f>
        <x:v>0</x:v>
      </x:c>
    </x:row>
    <x:row r="203" ht="25" customHeight="1">
      <x:c r="A203" s="3" t="str">
        <x:v>ACT/PAYROLL-M02-P03/14</x:v>
      </x:c>
      <x:c r="B203" s="3" t="str">
        <x:v>PAYROLL-M02-P03</x:v>
      </x:c>
      <x:c r="C203" s="21" t="n">
        <x:v>2</x:v>
      </x:c>
      <x:c r="D203" s="39" t="n">
        <x:v>46446</x:v>
      </x:c>
      <x:c r="E203" s="39" t="n">
        <x:v>46419</x:v>
      </x:c>
      <x:c r="F203" s="39" t="n">
        <x:v>46446</x:v>
      </x:c>
      <x:c r="G203" s="3" t="str">
        <x:v>GL.CASH</x:v>
      </x:c>
      <x:c r="H203" s="3" t="str">
        <x:v>ENG</x:v>
      </x:c>
      <x:c r="I203" s="3" t="str">
        <x:v>PAYROLL</x:v>
      </x:c>
      <x:c r="J203" s="3" t="str">
        <x:v>MAP.ACTUAL.PAYROLL.U2.ENG.PAYROLL.ENG</x:v>
      </x:c>
      <x:c r="K203" s="3" t="str">
        <x:v>PPL.U2</x:v>
      </x:c>
      <x:c r="L203" s="3" t="str">
        <x:v>operating</x:v>
      </x:c>
      <x:c r="M203" s="3" t="str">
        <x:v>not_applicable</x:v>
      </x:c>
      <x:c r="N203" s="3" t="str">
        <x:v>not_applicable</x:v>
      </x:c>
      <x:c r="O203" s="3" t="str">
        <x:v>not_applicable</x:v>
      </x:c>
      <x:c r="P203" s="30" t="n">
        <x:v>0</x:v>
      </x:c>
      <x:c r="Q203" s="30" t="n">
        <x:v>34.16</x:v>
      </x:c>
      <x:c r="R203" s="19" t="n">
        <x:f>P203-Q203</x:f>
        <x:v>-34.16</x:v>
      </x:c>
      <x:c r="S203" s="22" t="n">
        <x:f>'D03_Accounts'!D11</x:f>
        <x:v>0</x:v>
      </x:c>
      <x:c r="T203" s="19" t="n">
        <x:f>R203*S203</x:f>
        <x:v>0</x:v>
      </x:c>
      <x:c r="U203" s="20" t="str">
        <x:f>'D03_Mappings'!E241</x:f>
        <x:v>cash</x:v>
      </x:c>
      <x:c r="V203" s="19" t="str">
        <x:f>IF(I203="",IF(U203="people","PAYROLL","UNMAPPED"),I203)</x:f>
        <x:v>PAYROLL</x:v>
      </x:c>
      <x:c r="W203" s="19" t="n">
        <x:f>IF(AND(G203="GL.CASH",L203="operating"),Q203,0)</x:f>
        <x:v>34.16</x:v>
      </x:c>
      <x:c r="X203" s="19" t="n">
        <x:f>IF(AND(G203="GL.CASH",L203="operating"),P203,0)</x:f>
        <x:v>0</x:v>
      </x:c>
      <x:c r="Y203" s="19" t="n">
        <x:f>IF(AND(G203="GL.CASH",L203="investing"),Q203-P203,0)</x:f>
        <x:v>0</x:v>
      </x:c>
      <x:c r="Z203" s="19" t="n">
        <x:f>IF(AND(G203="GL.CASH",L203="financing"),P203,0)</x:f>
        <x:v>0</x:v>
      </x:c>
      <x:c r="AA203" s="19" t="n">
        <x:f>IF(AND(G203="GL.CASH",L203="financing"),Q203,0)</x:f>
        <x:v>0</x:v>
      </x:c>
    </x:row>
    <x:row r="204" ht="25" customHeight="1">
      <x:c r="A204" s="3" t="str">
        <x:v>ACT/PAYROLL-M02-P03/15</x:v>
      </x:c>
      <x:c r="B204" s="3" t="str">
        <x:v>PAYROLL-M02-P03</x:v>
      </x:c>
      <x:c r="C204" s="21" t="n">
        <x:v>2</x:v>
      </x:c>
      <x:c r="D204" s="39" t="n">
        <x:v>46446</x:v>
      </x:c>
      <x:c r="E204" s="39" t="n">
        <x:v>46419</x:v>
      </x:c>
      <x:c r="F204" s="39" t="n">
        <x:v>46446</x:v>
      </x:c>
      <x:c r="G204" s="3" t="str">
        <x:v>GL.PEOPLE.INSOLV</x:v>
      </x:c>
      <x:c r="H204" s="3" t="str">
        <x:v>ENG</x:v>
      </x:c>
      <x:c r="I204" s="3" t="str">
        <x:v>PAYROLL</x:v>
      </x:c>
      <x:c r="J204" s="3" t="str">
        <x:v>MAP.ACTUAL.PAYROLL.INSOLV.ENG.PAYROLL.ENG</x:v>
      </x:c>
      <x:c r="K204" s="3" t="str">
        <x:v>PPL.INSOLV</x:v>
      </x:c>
      <x:c r="L204" s="3" t="str">
        <x:v>operating</x:v>
      </x:c>
      <x:c r="M204" s="3" t="str">
        <x:v>recurring</x:v>
      </x:c>
      <x:c r="N204" s="3" t="str">
        <x:v>committed</x:v>
      </x:c>
      <x:c r="O204" s="3" t="str">
        <x:v>fixed</x:v>
      </x:c>
      <x:c r="P204" s="30" t="n">
        <x:v>11.64</x:v>
      </x:c>
      <x:c r="Q204" s="30" t="n">
        <x:v>0</x:v>
      </x:c>
      <x:c r="R204" s="19" t="n">
        <x:f>P204-Q204</x:f>
        <x:v>11.64</x:v>
      </x:c>
      <x:c r="S204" s="22" t="n">
        <x:f>'D03_Accounts'!D98</x:f>
        <x:v>1</x:v>
      </x:c>
      <x:c r="T204" s="19" t="n">
        <x:f>R204*S204</x:f>
        <x:v>11.64</x:v>
      </x:c>
      <x:c r="U204" s="20" t="str">
        <x:f>'D03_Mappings'!E180</x:f>
        <x:v>people</x:v>
      </x:c>
      <x:c r="V204" s="19" t="str">
        <x:f>IF(I204="",IF(U204="people","PAYROLL","UNMAPPED"),I204)</x:f>
        <x:v>PAYROLL</x:v>
      </x:c>
      <x:c r="W204" s="19" t="n">
        <x:f>IF(AND(G204="GL.CASH",L204="operating"),Q204,0)</x:f>
        <x:v>0</x:v>
      </x:c>
      <x:c r="X204" s="19" t="n">
        <x:f>IF(AND(G204="GL.CASH",L204="operating"),P204,0)</x:f>
        <x:v>0</x:v>
      </x:c>
      <x:c r="Y204" s="19" t="n">
        <x:f>IF(AND(G204="GL.CASH",L204="investing"),Q204-P204,0)</x:f>
        <x:v>0</x:v>
      </x:c>
      <x:c r="Z204" s="19" t="n">
        <x:f>IF(AND(G204="GL.CASH",L204="financing"),P204,0)</x:f>
        <x:v>0</x:v>
      </x:c>
      <x:c r="AA204" s="19" t="n">
        <x:f>IF(AND(G204="GL.CASH",L204="financing"),Q204,0)</x:f>
        <x:v>0</x:v>
      </x:c>
    </x:row>
    <x:row r="205" ht="25" customHeight="1">
      <x:c r="A205" s="3" t="str">
        <x:v>ACT/PAYROLL-M02-P03/16</x:v>
      </x:c>
      <x:c r="B205" s="3" t="str">
        <x:v>PAYROLL-M02-P03</x:v>
      </x:c>
      <x:c r="C205" s="21" t="n">
        <x:v>2</x:v>
      </x:c>
      <x:c r="D205" s="39" t="n">
        <x:v>46446</x:v>
      </x:c>
      <x:c r="E205" s="39" t="n">
        <x:v>46419</x:v>
      </x:c>
      <x:c r="F205" s="39" t="n">
        <x:v>46446</x:v>
      </x:c>
      <x:c r="G205" s="3" t="str">
        <x:v>GL.CASH</x:v>
      </x:c>
      <x:c r="H205" s="3" t="str">
        <x:v>ENG</x:v>
      </x:c>
      <x:c r="I205" s="3" t="str">
        <x:v>PAYROLL</x:v>
      </x:c>
      <x:c r="J205" s="3" t="str">
        <x:v>MAP.ACTUAL.PAYROLL.INSOLV.ENG.PAYROLL.ENG</x:v>
      </x:c>
      <x:c r="K205" s="3" t="str">
        <x:v>PPL.INSOLV</x:v>
      </x:c>
      <x:c r="L205" s="3" t="str">
        <x:v>operating</x:v>
      </x:c>
      <x:c r="M205" s="3" t="str">
        <x:v>not_applicable</x:v>
      </x:c>
      <x:c r="N205" s="3" t="str">
        <x:v>not_applicable</x:v>
      </x:c>
      <x:c r="O205" s="3" t="str">
        <x:v>not_applicable</x:v>
      </x:c>
      <x:c r="P205" s="30" t="n">
        <x:v>0</x:v>
      </x:c>
      <x:c r="Q205" s="30" t="n">
        <x:v>11.64</x:v>
      </x:c>
      <x:c r="R205" s="19" t="n">
        <x:f>P205-Q205</x:f>
        <x:v>-11.64</x:v>
      </x:c>
      <x:c r="S205" s="22" t="n">
        <x:f>'D03_Accounts'!D11</x:f>
        <x:v>0</x:v>
      </x:c>
      <x:c r="T205" s="19" t="n">
        <x:f>R205*S205</x:f>
        <x:v>0</x:v>
      </x:c>
      <x:c r="U205" s="20" t="str">
        <x:f>'D03_Mappings'!E181</x:f>
        <x:v>cash</x:v>
      </x:c>
      <x:c r="V205" s="19" t="str">
        <x:f>IF(I205="",IF(U205="people","PAYROLL","UNMAPPED"),I205)</x:f>
        <x:v>PAYROLL</x:v>
      </x:c>
      <x:c r="W205" s="19" t="n">
        <x:f>IF(AND(G205="GL.CASH",L205="operating"),Q205,0)</x:f>
        <x:v>11.64</x:v>
      </x:c>
      <x:c r="X205" s="19" t="n">
        <x:f>IF(AND(G205="GL.CASH",L205="operating"),P205,0)</x:f>
        <x:v>0</x:v>
      </x:c>
      <x:c r="Y205" s="19" t="n">
        <x:f>IF(AND(G205="GL.CASH",L205="investing"),Q205-P205,0)</x:f>
        <x:v>0</x:v>
      </x:c>
      <x:c r="Z205" s="19" t="n">
        <x:f>IF(AND(G205="GL.CASH",L205="financing"),P205,0)</x:f>
        <x:v>0</x:v>
      </x:c>
      <x:c r="AA205" s="19" t="n">
        <x:f>IF(AND(G205="GL.CASH",L205="financing"),Q205,0)</x:f>
        <x:v>0</x:v>
      </x:c>
    </x:row>
    <x:row r="206" ht="25" customHeight="1">
      <x:c r="A206" s="3" t="str">
        <x:v>ACT/PAYROLL-M02-P03/17</x:v>
      </x:c>
      <x:c r="B206" s="3" t="str">
        <x:v>PAYROLL-M02-P03</x:v>
      </x:c>
      <x:c r="C206" s="21" t="n">
        <x:v>2</x:v>
      </x:c>
      <x:c r="D206" s="39" t="n">
        <x:v>46446</x:v>
      </x:c>
      <x:c r="E206" s="39" t="n">
        <x:v>46419</x:v>
      </x:c>
      <x:c r="F206" s="39" t="n">
        <x:v>46446</x:v>
      </x:c>
      <x:c r="G206" s="3" t="str">
        <x:v>GL.PEOPLE.BG</x:v>
      </x:c>
      <x:c r="H206" s="3" t="str">
        <x:v>ENG</x:v>
      </x:c>
      <x:c r="I206" s="3" t="str">
        <x:v>PAYROLL</x:v>
      </x:c>
      <x:c r="J206" s="3" t="str">
        <x:v>MAP.ACTUAL.PAYROLL.BG.ENG.PAYROLL.ENG</x:v>
      </x:c>
      <x:c r="K206" s="3" t="str">
        <x:v>PPL.BG</x:v>
      </x:c>
      <x:c r="L206" s="3" t="str">
        <x:v>operating</x:v>
      </x:c>
      <x:c r="M206" s="3" t="str">
        <x:v>recurring</x:v>
      </x:c>
      <x:c r="N206" s="3" t="str">
        <x:v>committed</x:v>
      </x:c>
      <x:c r="O206" s="3" t="str">
        <x:v>fixed</x:v>
      </x:c>
      <x:c r="P206" s="30" t="n">
        <x:v>23.29</x:v>
      </x:c>
      <x:c r="Q206" s="30" t="n">
        <x:v>0</x:v>
      </x:c>
      <x:c r="R206" s="19" t="n">
        <x:f>P206-Q206</x:f>
        <x:v>23.29</x:v>
      </x:c>
      <x:c r="S206" s="22" t="n">
        <x:f>'D03_Accounts'!D99</x:f>
        <x:v>1</x:v>
      </x:c>
      <x:c r="T206" s="19" t="n">
        <x:f>R206*S206</x:f>
        <x:v>23.29</x:v>
      </x:c>
      <x:c r="U206" s="20" t="str">
        <x:f>'D03_Mappings'!E170</x:f>
        <x:v>people</x:v>
      </x:c>
      <x:c r="V206" s="19" t="str">
        <x:f>IF(I206="",IF(U206="people","PAYROLL","UNMAPPED"),I206)</x:f>
        <x:v>PAYROLL</x:v>
      </x:c>
      <x:c r="W206" s="19" t="n">
        <x:f>IF(AND(G206="GL.CASH",L206="operating"),Q206,0)</x:f>
        <x:v>0</x:v>
      </x:c>
      <x:c r="X206" s="19" t="n">
        <x:f>IF(AND(G206="GL.CASH",L206="operating"),P206,0)</x:f>
        <x:v>0</x:v>
      </x:c>
      <x:c r="Y206" s="19" t="n">
        <x:f>IF(AND(G206="GL.CASH",L206="investing"),Q206-P206,0)</x:f>
        <x:v>0</x:v>
      </x:c>
      <x:c r="Z206" s="19" t="n">
        <x:f>IF(AND(G206="GL.CASH",L206="financing"),P206,0)</x:f>
        <x:v>0</x:v>
      </x:c>
      <x:c r="AA206" s="19" t="n">
        <x:f>IF(AND(G206="GL.CASH",L206="financing"),Q206,0)</x:f>
        <x:v>0</x:v>
      </x:c>
    </x:row>
    <x:row r="207" ht="25" customHeight="1">
      <x:c r="A207" s="3" t="str">
        <x:v>ACT/PAYROLL-M02-P03/18</x:v>
      </x:c>
      <x:c r="B207" s="3" t="str">
        <x:v>PAYROLL-M02-P03</x:v>
      </x:c>
      <x:c r="C207" s="21" t="n">
        <x:v>2</x:v>
      </x:c>
      <x:c r="D207" s="39" t="n">
        <x:v>46446</x:v>
      </x:c>
      <x:c r="E207" s="39" t="n">
        <x:v>46419</x:v>
      </x:c>
      <x:c r="F207" s="39" t="n">
        <x:v>46446</x:v>
      </x:c>
      <x:c r="G207" s="3" t="str">
        <x:v>GL.CASH</x:v>
      </x:c>
      <x:c r="H207" s="3" t="str">
        <x:v>ENG</x:v>
      </x:c>
      <x:c r="I207" s="3" t="str">
        <x:v>PAYROLL</x:v>
      </x:c>
      <x:c r="J207" s="3" t="str">
        <x:v>MAP.ACTUAL.PAYROLL.BG.ENG.PAYROLL.ENG</x:v>
      </x:c>
      <x:c r="K207" s="3" t="str">
        <x:v>PPL.BG</x:v>
      </x:c>
      <x:c r="L207" s="3" t="str">
        <x:v>operating</x:v>
      </x:c>
      <x:c r="M207" s="3" t="str">
        <x:v>not_applicable</x:v>
      </x:c>
      <x:c r="N207" s="3" t="str">
        <x:v>not_applicable</x:v>
      </x:c>
      <x:c r="O207" s="3" t="str">
        <x:v>not_applicable</x:v>
      </x:c>
      <x:c r="P207" s="30" t="n">
        <x:v>0</x:v>
      </x:c>
      <x:c r="Q207" s="30" t="n">
        <x:v>23.29</x:v>
      </x:c>
      <x:c r="R207" s="19" t="n">
        <x:f>P207-Q207</x:f>
        <x:v>-23.29</x:v>
      </x:c>
      <x:c r="S207" s="22" t="n">
        <x:f>'D03_Accounts'!D11</x:f>
        <x:v>0</x:v>
      </x:c>
      <x:c r="T207" s="19" t="n">
        <x:f>R207*S207</x:f>
        <x:v>0</x:v>
      </x:c>
      <x:c r="U207" s="20" t="str">
        <x:f>'D03_Mappings'!E171</x:f>
        <x:v>cash</x:v>
      </x:c>
      <x:c r="V207" s="19" t="str">
        <x:f>IF(I207="",IF(U207="people","PAYROLL","UNMAPPED"),I207)</x:f>
        <x:v>PAYROLL</x:v>
      </x:c>
      <x:c r="W207" s="19" t="n">
        <x:f>IF(AND(G207="GL.CASH",L207="operating"),Q207,0)</x:f>
        <x:v>23.29</x:v>
      </x:c>
      <x:c r="X207" s="19" t="n">
        <x:f>IF(AND(G207="GL.CASH",L207="operating"),P207,0)</x:f>
        <x:v>0</x:v>
      </x:c>
      <x:c r="Y207" s="19" t="n">
        <x:f>IF(AND(G207="GL.CASH",L207="investing"),Q207-P207,0)</x:f>
        <x:v>0</x:v>
      </x:c>
      <x:c r="Z207" s="19" t="n">
        <x:f>IF(AND(G207="GL.CASH",L207="financing"),P207,0)</x:f>
        <x:v>0</x:v>
      </x:c>
      <x:c r="AA207" s="19" t="n">
        <x:f>IF(AND(G207="GL.CASH",L207="financing"),Q207,0)</x:f>
        <x:v>0</x:v>
      </x:c>
    </x:row>
    <x:row r="208" ht="25" customHeight="1">
      <x:c r="A208" s="3" t="str">
        <x:v>ACT/VAT-OFFSET-M02-ENG/1</x:v>
      </x:c>
      <x:c r="B208" s="3" t="str">
        <x:v>VAT-OFFSET-M02-ENG</x:v>
      </x:c>
      <x:c r="C208" s="21" t="n">
        <x:v>2</x:v>
      </x:c>
      <x:c r="D208" s="39" t="n">
        <x:v>46446</x:v>
      </x:c>
      <x:c r="E208" s="39" t="n">
        <x:v>46446</x:v>
      </x:c>
      <x:c r="F208" s="39"/>
      <x:c r="G208" s="3" t="str">
        <x:v>GL.VAT.DOM_LIAB</x:v>
      </x:c>
      <x:c r="H208" s="3" t="str">
        <x:v>ENG</x:v>
      </x:c>
      <x:c r="I208" s="3" t="str">
        <x:v>TAX_AUTHORITY</x:v>
      </x:c>
      <x:c r="J208" s="3" t="str">
        <x:v>MAP.ACTUAL.VAT.SETTLE.DOM.OFFSET.TAX_AUTHORITY.ENG</x:v>
      </x:c>
      <x:c r="K208" s="3" t="str">
        <x:v>VAT.DOM_PAID</x:v>
      </x:c>
      <x:c r="L208" s="3" t="str">
        <x:v>noncash</x:v>
      </x:c>
      <x:c r="M208" s="3" t="str">
        <x:v>not_applicable</x:v>
      </x:c>
      <x:c r="N208" s="3" t="str">
        <x:v>not_applicable</x:v>
      </x:c>
      <x:c r="O208" s="3" t="str">
        <x:v>not_applicable</x:v>
      </x:c>
      <x:c r="P208" s="30" t="n">
        <x:v>171</x:v>
      </x:c>
      <x:c r="Q208" s="30" t="n">
        <x:v>0</x:v>
      </x:c>
      <x:c r="R208" s="19" t="n">
        <x:f>P208-Q208</x:f>
        <x:v>171</x:v>
      </x:c>
      <x:c r="S208" s="22" t="n">
        <x:f>'D03_Accounts'!D29</x:f>
        <x:v>0</x:v>
      </x:c>
      <x:c r="T208" s="19" t="n">
        <x:f>R208*S208</x:f>
        <x:v>0</x:v>
      </x:c>
      <x:c r="U208" s="20" t="str">
        <x:f>'D03_Mappings'!E252</x:f>
        <x:v>tax_liabilities</x:v>
      </x:c>
      <x:c r="V208" s="19" t="str">
        <x:f>IF(I208="",IF(U208="people","PAYROLL","UNMAPPED"),I208)</x:f>
        <x:v>TAX_AUTHORITY</x:v>
      </x:c>
      <x:c r="W208" s="19" t="n">
        <x:f>IF(AND(G208="GL.CASH",L208="operating"),Q208,0)</x:f>
        <x:v>0</x:v>
      </x:c>
      <x:c r="X208" s="19" t="n">
        <x:f>IF(AND(G208="GL.CASH",L208="operating"),P208,0)</x:f>
        <x:v>0</x:v>
      </x:c>
      <x:c r="Y208" s="19" t="n">
        <x:f>IF(AND(G208="GL.CASH",L208="investing"),Q208-P208,0)</x:f>
        <x:v>0</x:v>
      </x:c>
      <x:c r="Z208" s="19" t="n">
        <x:f>IF(AND(G208="GL.CASH",L208="financing"),P208,0)</x:f>
        <x:v>0</x:v>
      </x:c>
      <x:c r="AA208" s="19" t="n">
        <x:f>IF(AND(G208="GL.CASH",L208="financing"),Q208,0)</x:f>
        <x:v>0</x:v>
      </x:c>
    </x:row>
    <x:row r="209" ht="25" customHeight="1">
      <x:c r="A209" s="3" t="str">
        <x:v>ACT/VAT-OFFSET-M02-ENG/2</x:v>
      </x:c>
      <x:c r="B209" s="3" t="str">
        <x:v>VAT-OFFSET-M02-ENG</x:v>
      </x:c>
      <x:c r="C209" s="21" t="n">
        <x:v>2</x:v>
      </x:c>
      <x:c r="D209" s="39" t="n">
        <x:v>46446</x:v>
      </x:c>
      <x:c r="E209" s="39" t="n">
        <x:v>46446</x:v>
      </x:c>
      <x:c r="F209" s="39"/>
      <x:c r="G209" s="3" t="str">
        <x:v>GL.VAT.DOM_ASSET</x:v>
      </x:c>
      <x:c r="H209" s="3" t="str">
        <x:v>ENG</x:v>
      </x:c>
      <x:c r="I209" s="3" t="str">
        <x:v>TAX_AUTHORITY</x:v>
      </x:c>
      <x:c r="J209" s="3" t="str">
        <x:v>MAP.ACTUAL.VAT.SETTLE.DOM.OFFSET.TAX_AUTHORITY.ENG</x:v>
      </x:c>
      <x:c r="K209" s="3" t="str">
        <x:v>VAT.DOM_PAID</x:v>
      </x:c>
      <x:c r="L209" s="3" t="str">
        <x:v>noncash</x:v>
      </x:c>
      <x:c r="M209" s="3" t="str">
        <x:v>not_applicable</x:v>
      </x:c>
      <x:c r="N209" s="3" t="str">
        <x:v>not_applicable</x:v>
      </x:c>
      <x:c r="O209" s="3" t="str">
        <x:v>not_applicable</x:v>
      </x:c>
      <x:c r="P209" s="30" t="n">
        <x:v>0</x:v>
      </x:c>
      <x:c r="Q209" s="30" t="n">
        <x:v>171</x:v>
      </x:c>
      <x:c r="R209" s="19" t="n">
        <x:f>P209-Q209</x:f>
        <x:v>-171</x:v>
      </x:c>
      <x:c r="S209" s="22" t="n">
        <x:f>'D03_Accounts'!D15</x:f>
        <x:v>0</x:v>
      </x:c>
      <x:c r="T209" s="19" t="n">
        <x:f>R209*S209</x:f>
        <x:v>0</x:v>
      </x:c>
      <x:c r="U209" s="20" t="str">
        <x:f>'D03_Mappings'!E253</x:f>
        <x:v>tax_assets</x:v>
      </x:c>
      <x:c r="V209" s="19" t="str">
        <x:f>IF(I209="",IF(U209="people","PAYROLL","UNMAPPED"),I209)</x:f>
        <x:v>TAX_AUTHORITY</x:v>
      </x:c>
      <x:c r="W209" s="19" t="n">
        <x:f>IF(AND(G209="GL.CASH",L209="operating"),Q209,0)</x:f>
        <x:v>0</x:v>
      </x:c>
      <x:c r="X209" s="19" t="n">
        <x:f>IF(AND(G209="GL.CASH",L209="operating"),P209,0)</x:f>
        <x:v>0</x:v>
      </x:c>
      <x:c r="Y209" s="19" t="n">
        <x:f>IF(AND(G209="GL.CASH",L209="investing"),Q209-P209,0)</x:f>
        <x:v>0</x:v>
      </x:c>
      <x:c r="Z209" s="19" t="n">
        <x:f>IF(AND(G209="GL.CASH",L209="financing"),P209,0)</x:f>
        <x:v>0</x:v>
      </x:c>
      <x:c r="AA209" s="19" t="n">
        <x:f>IF(AND(G209="GL.CASH",L209="financing"),Q209,0)</x:f>
        <x:v>0</x:v>
      </x:c>
    </x:row>
    <x:row r="210" ht="25" customHeight="1">
      <x:c r="A210" s="3" t="str">
        <x:v>ACT/VAT-OFFSET-M02-MGMT/1</x:v>
      </x:c>
      <x:c r="B210" s="3" t="str">
        <x:v>VAT-OFFSET-M02-MGMT</x:v>
      </x:c>
      <x:c r="C210" s="21" t="n">
        <x:v>2</x:v>
      </x:c>
      <x:c r="D210" s="39" t="n">
        <x:v>46446</x:v>
      </x:c>
      <x:c r="E210" s="39" t="n">
        <x:v>46446</x:v>
      </x:c>
      <x:c r="F210" s="39"/>
      <x:c r="G210" s="3" t="str">
        <x:v>GL.VAT.DOM_LIAB</x:v>
      </x:c>
      <x:c r="H210" s="3" t="str">
        <x:v>MGMT</x:v>
      </x:c>
      <x:c r="I210" s="3" t="str">
        <x:v>TAX_AUTHORITY</x:v>
      </x:c>
      <x:c r="J210" s="3" t="str">
        <x:v>MAP.ACTUAL.VAT.SETTLE.DOM.OFFSET.TAX_AUTHORITY.MGMT</x:v>
      </x:c>
      <x:c r="K210" s="3" t="str">
        <x:v>VAT.DOM_PAID</x:v>
      </x:c>
      <x:c r="L210" s="3" t="str">
        <x:v>noncash</x:v>
      </x:c>
      <x:c r="M210" s="3" t="str">
        <x:v>not_applicable</x:v>
      </x:c>
      <x:c r="N210" s="3" t="str">
        <x:v>not_applicable</x:v>
      </x:c>
      <x:c r="O210" s="3" t="str">
        <x:v>not_applicable</x:v>
      </x:c>
      <x:c r="P210" s="30" t="n">
        <x:v>85.5</x:v>
      </x:c>
      <x:c r="Q210" s="30" t="n">
        <x:v>0</x:v>
      </x:c>
      <x:c r="R210" s="19" t="n">
        <x:f>P210-Q210</x:f>
        <x:v>85.5</x:v>
      </x:c>
      <x:c r="S210" s="22" t="n">
        <x:f>'D03_Accounts'!D29</x:f>
        <x:v>0</x:v>
      </x:c>
      <x:c r="T210" s="19" t="n">
        <x:f>R210*S210</x:f>
        <x:v>0</x:v>
      </x:c>
      <x:c r="U210" s="20" t="str">
        <x:f>'D03_Mappings'!E256</x:f>
        <x:v>tax_liabilities</x:v>
      </x:c>
      <x:c r="V210" s="19" t="str">
        <x:f>IF(I210="",IF(U210="people","PAYROLL","UNMAPPED"),I210)</x:f>
        <x:v>TAX_AUTHORITY</x:v>
      </x:c>
      <x:c r="W210" s="19" t="n">
        <x:f>IF(AND(G210="GL.CASH",L210="operating"),Q210,0)</x:f>
        <x:v>0</x:v>
      </x:c>
      <x:c r="X210" s="19" t="n">
        <x:f>IF(AND(G210="GL.CASH",L210="operating"),P210,0)</x:f>
        <x:v>0</x:v>
      </x:c>
      <x:c r="Y210" s="19" t="n">
        <x:f>IF(AND(G210="GL.CASH",L210="investing"),Q210-P210,0)</x:f>
        <x:v>0</x:v>
      </x:c>
      <x:c r="Z210" s="19" t="n">
        <x:f>IF(AND(G210="GL.CASH",L210="financing"),P210,0)</x:f>
        <x:v>0</x:v>
      </x:c>
      <x:c r="AA210" s="19" t="n">
        <x:f>IF(AND(G210="GL.CASH",L210="financing"),Q210,0)</x:f>
        <x:v>0</x:v>
      </x:c>
    </x:row>
    <x:row r="211" ht="25" customHeight="1">
      <x:c r="A211" s="3" t="str">
        <x:v>ACT/VAT-OFFSET-M02-MGMT/2</x:v>
      </x:c>
      <x:c r="B211" s="3" t="str">
        <x:v>VAT-OFFSET-M02-MGMT</x:v>
      </x:c>
      <x:c r="C211" s="21" t="n">
        <x:v>2</x:v>
      </x:c>
      <x:c r="D211" s="39" t="n">
        <x:v>46446</x:v>
      </x:c>
      <x:c r="E211" s="39" t="n">
        <x:v>46446</x:v>
      </x:c>
      <x:c r="F211" s="39"/>
      <x:c r="G211" s="3" t="str">
        <x:v>GL.VAT.DOM_ASSET</x:v>
      </x:c>
      <x:c r="H211" s="3" t="str">
        <x:v>MGMT</x:v>
      </x:c>
      <x:c r="I211" s="3" t="str">
        <x:v>TAX_AUTHORITY</x:v>
      </x:c>
      <x:c r="J211" s="3" t="str">
        <x:v>MAP.ACTUAL.VAT.SETTLE.DOM.OFFSET.TAX_AUTHORITY.MGMT</x:v>
      </x:c>
      <x:c r="K211" s="3" t="str">
        <x:v>VAT.DOM_PAID</x:v>
      </x:c>
      <x:c r="L211" s="3" t="str">
        <x:v>noncash</x:v>
      </x:c>
      <x:c r="M211" s="3" t="str">
        <x:v>not_applicable</x:v>
      </x:c>
      <x:c r="N211" s="3" t="str">
        <x:v>not_applicable</x:v>
      </x:c>
      <x:c r="O211" s="3" t="str">
        <x:v>not_applicable</x:v>
      </x:c>
      <x:c r="P211" s="30" t="n">
        <x:v>0</x:v>
      </x:c>
      <x:c r="Q211" s="30" t="n">
        <x:v>85.5</x:v>
      </x:c>
      <x:c r="R211" s="19" t="n">
        <x:f>P211-Q211</x:f>
        <x:v>-85.5</x:v>
      </x:c>
      <x:c r="S211" s="22" t="n">
        <x:f>'D03_Accounts'!D15</x:f>
        <x:v>0</x:v>
      </x:c>
      <x:c r="T211" s="19" t="n">
        <x:f>R211*S211</x:f>
        <x:v>0</x:v>
      </x:c>
      <x:c r="U211" s="20" t="str">
        <x:f>'D03_Mappings'!E257</x:f>
        <x:v>tax_assets</x:v>
      </x:c>
      <x:c r="V211" s="19" t="str">
        <x:f>IF(I211="",IF(U211="people","PAYROLL","UNMAPPED"),I211)</x:f>
        <x:v>TAX_AUTHORITY</x:v>
      </x:c>
      <x:c r="W211" s="19" t="n">
        <x:f>IF(AND(G211="GL.CASH",L211="operating"),Q211,0)</x:f>
        <x:v>0</x:v>
      </x:c>
      <x:c r="X211" s="19" t="n">
        <x:f>IF(AND(G211="GL.CASH",L211="operating"),P211,0)</x:f>
        <x:v>0</x:v>
      </x:c>
      <x:c r="Y211" s="19" t="n">
        <x:f>IF(AND(G211="GL.CASH",L211="investing"),Q211-P211,0)</x:f>
        <x:v>0</x:v>
      </x:c>
      <x:c r="Z211" s="19" t="n">
        <x:f>IF(AND(G211="GL.CASH",L211="financing"),P211,0)</x:f>
        <x:v>0</x:v>
      </x:c>
      <x:c r="AA211" s="19" t="n">
        <x:f>IF(AND(G211="GL.CASH",L211="financing"),Q211,0)</x:f>
        <x:v>0</x:v>
      </x:c>
    </x:row>
    <x:row r="212" ht="25" customHeight="1">
      <x:c r="A212" s="3" t="str">
        <x:v>ACT/VAT-REFUND-M03/1</x:v>
      </x:c>
      <x:c r="B212" s="3" t="str">
        <x:v>VAT-REFUND-M03</x:v>
      </x:c>
      <x:c r="C212" s="21" t="n">
        <x:v>3</x:v>
      </x:c>
      <x:c r="D212" s="39" t="n">
        <x:v>46456</x:v>
      </x:c>
      <x:c r="E212" s="39" t="n">
        <x:v>46419</x:v>
      </x:c>
      <x:c r="F212" s="39" t="n">
        <x:v>46456</x:v>
      </x:c>
      <x:c r="G212" s="3" t="str">
        <x:v>GL.CASH</x:v>
      </x:c>
      <x:c r="H212" s="3" t="str">
        <x:v>COMP</x:v>
      </x:c>
      <x:c r="I212" s="3" t="str">
        <x:v>TAX_AUTHORITY</x:v>
      </x:c>
      <x:c r="J212" s="3" t="str">
        <x:v>MAP.ACTUAL.VAT.SETTLE.DOM.REFUND.TAX_AUTHORITY.COMP</x:v>
      </x:c>
      <x:c r="K212" s="3" t="str">
        <x:v>VAT.DOM_PAID</x:v>
      </x:c>
      <x:c r="L212" s="3" t="str">
        <x:v>operating</x:v>
      </x:c>
      <x:c r="M212" s="3" t="str">
        <x:v>not_applicable</x:v>
      </x:c>
      <x:c r="N212" s="3" t="str">
        <x:v>not_applicable</x:v>
      </x:c>
      <x:c r="O212" s="3" t="str">
        <x:v>not_applicable</x:v>
      </x:c>
      <x:c r="P212" s="30" t="n">
        <x:v>1900</x:v>
      </x:c>
      <x:c r="Q212" s="30" t="n">
        <x:v>0</x:v>
      </x:c>
      <x:c r="R212" s="19" t="n">
        <x:f>P212-Q212</x:f>
        <x:v>1900</x:v>
      </x:c>
      <x:c r="S212" s="22" t="n">
        <x:f>'D03_Accounts'!D11</x:f>
        <x:v>0</x:v>
      </x:c>
      <x:c r="T212" s="19" t="n">
        <x:f>R212*S212</x:f>
        <x:v>0</x:v>
      </x:c>
      <x:c r="U212" s="20" t="str">
        <x:f>'D03_Mappings'!E262</x:f>
        <x:v>cash</x:v>
      </x:c>
      <x:c r="V212" s="19" t="str">
        <x:f>IF(I212="",IF(U212="people","PAYROLL","UNMAPPED"),I212)</x:f>
        <x:v>TAX_AUTHORITY</x:v>
      </x:c>
      <x:c r="W212" s="19" t="n">
        <x:f>IF(AND(G212="GL.CASH",L212="operating"),Q212,0)</x:f>
        <x:v>0</x:v>
      </x:c>
      <x:c r="X212" s="19" t="n">
        <x:f>IF(AND(G212="GL.CASH",L212="operating"),P212,0)</x:f>
        <x:v>1900</x:v>
      </x:c>
      <x:c r="Y212" s="19" t="n">
        <x:f>IF(AND(G212="GL.CASH",L212="investing"),Q212-P212,0)</x:f>
        <x:v>0</x:v>
      </x:c>
      <x:c r="Z212" s="19" t="n">
        <x:f>IF(AND(G212="GL.CASH",L212="financing"),P212,0)</x:f>
        <x:v>0</x:v>
      </x:c>
      <x:c r="AA212" s="19" t="n">
        <x:f>IF(AND(G212="GL.CASH",L212="financing"),Q212,0)</x:f>
        <x:v>0</x:v>
      </x:c>
    </x:row>
    <x:row r="213" ht="25" customHeight="1">
      <x:c r="A213" s="3" t="str">
        <x:v>ACT/VAT-REFUND-M03/2</x:v>
      </x:c>
      <x:c r="B213" s="3" t="str">
        <x:v>VAT-REFUND-M03</x:v>
      </x:c>
      <x:c r="C213" s="21" t="n">
        <x:v>3</x:v>
      </x:c>
      <x:c r="D213" s="39" t="n">
        <x:v>46456</x:v>
      </x:c>
      <x:c r="E213" s="39" t="n">
        <x:v>46419</x:v>
      </x:c>
      <x:c r="F213" s="39" t="n">
        <x:v>46456</x:v>
      </x:c>
      <x:c r="G213" s="3" t="str">
        <x:v>GL.VAT.DOM_ASSET</x:v>
      </x:c>
      <x:c r="H213" s="3" t="str">
        <x:v>COMP</x:v>
      </x:c>
      <x:c r="I213" s="3" t="str">
        <x:v>TAX_AUTHORITY</x:v>
      </x:c>
      <x:c r="J213" s="3" t="str">
        <x:v>MAP.ACTUAL.VAT.SETTLE.DOM.REFUND.TAX_AUTHORITY.COMP</x:v>
      </x:c>
      <x:c r="K213" s="3" t="str">
        <x:v>VAT.DOM_PAID</x:v>
      </x:c>
      <x:c r="L213" s="3" t="str">
        <x:v>operating</x:v>
      </x:c>
      <x:c r="M213" s="3" t="str">
        <x:v>not_applicable</x:v>
      </x:c>
      <x:c r="N213" s="3" t="str">
        <x:v>not_applicable</x:v>
      </x:c>
      <x:c r="O213" s="3" t="str">
        <x:v>not_applicable</x:v>
      </x:c>
      <x:c r="P213" s="30" t="n">
        <x:v>0</x:v>
      </x:c>
      <x:c r="Q213" s="30" t="n">
        <x:v>1900</x:v>
      </x:c>
      <x:c r="R213" s="19" t="n">
        <x:f>P213-Q213</x:f>
        <x:v>-1900</x:v>
      </x:c>
      <x:c r="S213" s="22" t="n">
        <x:f>'D03_Accounts'!D15</x:f>
        <x:v>0</x:v>
      </x:c>
      <x:c r="T213" s="19" t="n">
        <x:f>R213*S213</x:f>
        <x:v>0</x:v>
      </x:c>
      <x:c r="U213" s="20" t="str">
        <x:f>'D03_Mappings'!E263</x:f>
        <x:v>tax_assets</x:v>
      </x:c>
      <x:c r="V213" s="19" t="str">
        <x:f>IF(I213="",IF(U213="people","PAYROLL","UNMAPPED"),I213)</x:f>
        <x:v>TAX_AUTHORITY</x:v>
      </x:c>
      <x:c r="W213" s="19" t="n">
        <x:f>IF(AND(G213="GL.CASH",L213="operating"),Q213,0)</x:f>
        <x:v>0</x:v>
      </x:c>
      <x:c r="X213" s="19" t="n">
        <x:f>IF(AND(G213="GL.CASH",L213="operating"),P213,0)</x:f>
        <x:v>0</x:v>
      </x:c>
      <x:c r="Y213" s="19" t="n">
        <x:f>IF(AND(G213="GL.CASH",L213="investing"),Q213-P213,0)</x:f>
        <x:v>0</x:v>
      </x:c>
      <x:c r="Z213" s="19" t="n">
        <x:f>IF(AND(G213="GL.CASH",L213="financing"),P213,0)</x:f>
        <x:v>0</x:v>
      </x:c>
      <x:c r="AA213" s="19" t="n">
        <x:f>IF(AND(G213="GL.CASH",L213="financing"),Q213,0)</x:f>
        <x:v>0</x:v>
      </x:c>
    </x:row>
    <x:row r="214" ht="25" customHeight="1">
      <x:c r="A214" s="3" t="str">
        <x:v>ACT/VAT-REFUND-M03/3</x:v>
      </x:c>
      <x:c r="B214" s="3" t="str">
        <x:v>VAT-REFUND-M03</x:v>
      </x:c>
      <x:c r="C214" s="21" t="n">
        <x:v>3</x:v>
      </x:c>
      <x:c r="D214" s="39" t="n">
        <x:v>46456</x:v>
      </x:c>
      <x:c r="E214" s="39" t="n">
        <x:v>46419</x:v>
      </x:c>
      <x:c r="F214" s="39" t="n">
        <x:v>46456</x:v>
      </x:c>
      <x:c r="G214" s="3" t="str">
        <x:v>GL.CASH</x:v>
      </x:c>
      <x:c r="H214" s="3" t="str">
        <x:v>CORP</x:v>
      </x:c>
      <x:c r="I214" s="3" t="str">
        <x:v>TAX_AUTHORITY</x:v>
      </x:c>
      <x:c r="J214" s="3" t="str">
        <x:v>MAP.ACTUAL.VAT.SETTLE.DOM.REFUND.TAX_AUTHORITY.CORP</x:v>
      </x:c>
      <x:c r="K214" s="3" t="str">
        <x:v>VAT.DOM_PAID</x:v>
      </x:c>
      <x:c r="L214" s="3" t="str">
        <x:v>operating</x:v>
      </x:c>
      <x:c r="M214" s="3" t="str">
        <x:v>not_applicable</x:v>
      </x:c>
      <x:c r="N214" s="3" t="str">
        <x:v>not_applicable</x:v>
      </x:c>
      <x:c r="O214" s="3" t="str">
        <x:v>not_applicable</x:v>
      </x:c>
      <x:c r="P214" s="30" t="n">
        <x:v>932.16</x:v>
      </x:c>
      <x:c r="Q214" s="30" t="n">
        <x:v>0</x:v>
      </x:c>
      <x:c r="R214" s="19" t="n">
        <x:f>P214-Q214</x:f>
        <x:v>932.16</x:v>
      </x:c>
      <x:c r="S214" s="22" t="n">
        <x:f>'D03_Accounts'!D11</x:f>
        <x:v>0</x:v>
      </x:c>
      <x:c r="T214" s="19" t="n">
        <x:f>R214*S214</x:f>
        <x:v>0</x:v>
      </x:c>
      <x:c r="U214" s="20" t="str">
        <x:f>'D03_Mappings'!E264</x:f>
        <x:v>cash</x:v>
      </x:c>
      <x:c r="V214" s="19" t="str">
        <x:f>IF(I214="",IF(U214="people","PAYROLL","UNMAPPED"),I214)</x:f>
        <x:v>TAX_AUTHORITY</x:v>
      </x:c>
      <x:c r="W214" s="19" t="n">
        <x:f>IF(AND(G214="GL.CASH",L214="operating"),Q214,0)</x:f>
        <x:v>0</x:v>
      </x:c>
      <x:c r="X214" s="19" t="n">
        <x:f>IF(AND(G214="GL.CASH",L214="operating"),P214,0)</x:f>
        <x:v>932.16</x:v>
      </x:c>
      <x:c r="Y214" s="19" t="n">
        <x:f>IF(AND(G214="GL.CASH",L214="investing"),Q214-P214,0)</x:f>
        <x:v>0</x:v>
      </x:c>
      <x:c r="Z214" s="19" t="n">
        <x:f>IF(AND(G214="GL.CASH",L214="financing"),P214,0)</x:f>
        <x:v>0</x:v>
      </x:c>
      <x:c r="AA214" s="19" t="n">
        <x:f>IF(AND(G214="GL.CASH",L214="financing"),Q214,0)</x:f>
        <x:v>0</x:v>
      </x:c>
    </x:row>
    <x:row r="215" ht="25" customHeight="1">
      <x:c r="A215" s="3" t="str">
        <x:v>ACT/VAT-REFUND-M03/4</x:v>
      </x:c>
      <x:c r="B215" s="3" t="str">
        <x:v>VAT-REFUND-M03</x:v>
      </x:c>
      <x:c r="C215" s="21" t="n">
        <x:v>3</x:v>
      </x:c>
      <x:c r="D215" s="39" t="n">
        <x:v>46456</x:v>
      </x:c>
      <x:c r="E215" s="39" t="n">
        <x:v>46419</x:v>
      </x:c>
      <x:c r="F215" s="39" t="n">
        <x:v>46456</x:v>
      </x:c>
      <x:c r="G215" s="3" t="str">
        <x:v>GL.VAT.DOM_ASSET</x:v>
      </x:c>
      <x:c r="H215" s="3" t="str">
        <x:v>CORP</x:v>
      </x:c>
      <x:c r="I215" s="3" t="str">
        <x:v>TAX_AUTHORITY</x:v>
      </x:c>
      <x:c r="J215" s="3" t="str">
        <x:v>MAP.ACTUAL.VAT.SETTLE.DOM.REFUND.TAX_AUTHORITY.CORP</x:v>
      </x:c>
      <x:c r="K215" s="3" t="str">
        <x:v>VAT.DOM_PAID</x:v>
      </x:c>
      <x:c r="L215" s="3" t="str">
        <x:v>operating</x:v>
      </x:c>
      <x:c r="M215" s="3" t="str">
        <x:v>not_applicable</x:v>
      </x:c>
      <x:c r="N215" s="3" t="str">
        <x:v>not_applicable</x:v>
      </x:c>
      <x:c r="O215" s="3" t="str">
        <x:v>not_applicable</x:v>
      </x:c>
      <x:c r="P215" s="30" t="n">
        <x:v>0</x:v>
      </x:c>
      <x:c r="Q215" s="30" t="n">
        <x:v>932.16</x:v>
      </x:c>
      <x:c r="R215" s="19" t="n">
        <x:f>P215-Q215</x:f>
        <x:v>-932.16</x:v>
      </x:c>
      <x:c r="S215" s="22" t="n">
        <x:f>'D03_Accounts'!D15</x:f>
        <x:v>0</x:v>
      </x:c>
      <x:c r="T215" s="19" t="n">
        <x:f>R215*S215</x:f>
        <x:v>0</x:v>
      </x:c>
      <x:c r="U215" s="20" t="str">
        <x:f>'D03_Mappings'!E265</x:f>
        <x:v>tax_assets</x:v>
      </x:c>
      <x:c r="V215" s="19" t="str">
        <x:f>IF(I215="",IF(U215="people","PAYROLL","UNMAPPED"),I215)</x:f>
        <x:v>TAX_AUTHORITY</x:v>
      </x:c>
      <x:c r="W215" s="19" t="n">
        <x:f>IF(AND(G215="GL.CASH",L215="operating"),Q215,0)</x:f>
        <x:v>0</x:v>
      </x:c>
      <x:c r="X215" s="19" t="n">
        <x:f>IF(AND(G215="GL.CASH",L215="operating"),P215,0)</x:f>
        <x:v>0</x:v>
      </x:c>
      <x:c r="Y215" s="19" t="n">
        <x:f>IF(AND(G215="GL.CASH",L215="investing"),Q215-P215,0)</x:f>
        <x:v>0</x:v>
      </x:c>
      <x:c r="Z215" s="19" t="n">
        <x:f>IF(AND(G215="GL.CASH",L215="financing"),P215,0)</x:f>
        <x:v>0</x:v>
      </x:c>
      <x:c r="AA215" s="19" t="n">
        <x:f>IF(AND(G215="GL.CASH",L215="financing"),Q215,0)</x:f>
        <x:v>0</x:v>
      </x:c>
    </x:row>
    <x:row r="216" ht="25" customHeight="1">
      <x:c r="A216" s="3" t="str">
        <x:v>ACT/VAT-REFUND-M03/5</x:v>
      </x:c>
      <x:c r="B216" s="3" t="str">
        <x:v>VAT-REFUND-M03</x:v>
      </x:c>
      <x:c r="C216" s="21" t="n">
        <x:v>3</x:v>
      </x:c>
      <x:c r="D216" s="39" t="n">
        <x:v>46456</x:v>
      </x:c>
      <x:c r="E216" s="39" t="n">
        <x:v>46419</x:v>
      </x:c>
      <x:c r="F216" s="39" t="n">
        <x:v>46456</x:v>
      </x:c>
      <x:c r="G216" s="3" t="str">
        <x:v>GL.CASH</x:v>
      </x:c>
      <x:c r="H216" s="3" t="str">
        <x:v>FIN</x:v>
      </x:c>
      <x:c r="I216" s="3" t="str">
        <x:v>TAX_AUTHORITY</x:v>
      </x:c>
      <x:c r="J216" s="3" t="str">
        <x:v>MAP.ACTUAL.VAT.SETTLE.DOM.REFUND.TAX_AUTHORITY.FIN</x:v>
      </x:c>
      <x:c r="K216" s="3" t="str">
        <x:v>VAT.DOM_PAID</x:v>
      </x:c>
      <x:c r="L216" s="3" t="str">
        <x:v>operating</x:v>
      </x:c>
      <x:c r="M216" s="3" t="str">
        <x:v>not_applicable</x:v>
      </x:c>
      <x:c r="N216" s="3" t="str">
        <x:v>not_applicable</x:v>
      </x:c>
      <x:c r="O216" s="3" t="str">
        <x:v>not_applicable</x:v>
      </x:c>
      <x:c r="P216" s="30" t="n">
        <x:v>109.25</x:v>
      </x:c>
      <x:c r="Q216" s="30" t="n">
        <x:v>0</x:v>
      </x:c>
      <x:c r="R216" s="19" t="n">
        <x:f>P216-Q216</x:f>
        <x:v>109.25</x:v>
      </x:c>
      <x:c r="S216" s="22" t="n">
        <x:f>'D03_Accounts'!D11</x:f>
        <x:v>0</x:v>
      </x:c>
      <x:c r="T216" s="19" t="n">
        <x:f>R216*S216</x:f>
        <x:v>0</x:v>
      </x:c>
      <x:c r="U216" s="20" t="str">
        <x:f>'D03_Mappings'!E268</x:f>
        <x:v>cash</x:v>
      </x:c>
      <x:c r="V216" s="19" t="str">
        <x:f>IF(I216="",IF(U216="people","PAYROLL","UNMAPPED"),I216)</x:f>
        <x:v>TAX_AUTHORITY</x:v>
      </x:c>
      <x:c r="W216" s="19" t="n">
        <x:f>IF(AND(G216="GL.CASH",L216="operating"),Q216,0)</x:f>
        <x:v>0</x:v>
      </x:c>
      <x:c r="X216" s="19" t="n">
        <x:f>IF(AND(G216="GL.CASH",L216="operating"),P216,0)</x:f>
        <x:v>109.25</x:v>
      </x:c>
      <x:c r="Y216" s="19" t="n">
        <x:f>IF(AND(G216="GL.CASH",L216="investing"),Q216-P216,0)</x:f>
        <x:v>0</x:v>
      </x:c>
      <x:c r="Z216" s="19" t="n">
        <x:f>IF(AND(G216="GL.CASH",L216="financing"),P216,0)</x:f>
        <x:v>0</x:v>
      </x:c>
      <x:c r="AA216" s="19" t="n">
        <x:f>IF(AND(G216="GL.CASH",L216="financing"),Q216,0)</x:f>
        <x:v>0</x:v>
      </x:c>
    </x:row>
    <x:row r="217" ht="25" customHeight="1">
      <x:c r="A217" s="3" t="str">
        <x:v>ACT/VAT-REFUND-M03/6</x:v>
      </x:c>
      <x:c r="B217" s="3" t="str">
        <x:v>VAT-REFUND-M03</x:v>
      </x:c>
      <x:c r="C217" s="21" t="n">
        <x:v>3</x:v>
      </x:c>
      <x:c r="D217" s="39" t="n">
        <x:v>46456</x:v>
      </x:c>
      <x:c r="E217" s="39" t="n">
        <x:v>46419</x:v>
      </x:c>
      <x:c r="F217" s="39" t="n">
        <x:v>46456</x:v>
      </x:c>
      <x:c r="G217" s="3" t="str">
        <x:v>GL.VAT.DOM_ASSET</x:v>
      </x:c>
      <x:c r="H217" s="3" t="str">
        <x:v>FIN</x:v>
      </x:c>
      <x:c r="I217" s="3" t="str">
        <x:v>TAX_AUTHORITY</x:v>
      </x:c>
      <x:c r="J217" s="3" t="str">
        <x:v>MAP.ACTUAL.VAT.SETTLE.DOM.REFUND.TAX_AUTHORITY.FIN</x:v>
      </x:c>
      <x:c r="K217" s="3" t="str">
        <x:v>VAT.DOM_PAID</x:v>
      </x:c>
      <x:c r="L217" s="3" t="str">
        <x:v>operating</x:v>
      </x:c>
      <x:c r="M217" s="3" t="str">
        <x:v>not_applicable</x:v>
      </x:c>
      <x:c r="N217" s="3" t="str">
        <x:v>not_applicable</x:v>
      </x:c>
      <x:c r="O217" s="3" t="str">
        <x:v>not_applicable</x:v>
      </x:c>
      <x:c r="P217" s="30" t="n">
        <x:v>0</x:v>
      </x:c>
      <x:c r="Q217" s="30" t="n">
        <x:v>109.25</x:v>
      </x:c>
      <x:c r="R217" s="19" t="n">
        <x:f>P217-Q217</x:f>
        <x:v>-109.25</x:v>
      </x:c>
      <x:c r="S217" s="22" t="n">
        <x:f>'D03_Accounts'!D15</x:f>
        <x:v>0</x:v>
      </x:c>
      <x:c r="T217" s="19" t="n">
        <x:f>R217*S217</x:f>
        <x:v>0</x:v>
      </x:c>
      <x:c r="U217" s="20" t="str">
        <x:f>'D03_Mappings'!E269</x:f>
        <x:v>tax_assets</x:v>
      </x:c>
      <x:c r="V217" s="19" t="str">
        <x:f>IF(I217="",IF(U217="people","PAYROLL","UNMAPPED"),I217)</x:f>
        <x:v>TAX_AUTHORITY</x:v>
      </x:c>
      <x:c r="W217" s="19" t="n">
        <x:f>IF(AND(G217="GL.CASH",L217="operating"),Q217,0)</x:f>
        <x:v>0</x:v>
      </x:c>
      <x:c r="X217" s="19" t="n">
        <x:f>IF(AND(G217="GL.CASH",L217="operating"),P217,0)</x:f>
        <x:v>0</x:v>
      </x:c>
      <x:c r="Y217" s="19" t="n">
        <x:f>IF(AND(G217="GL.CASH",L217="investing"),Q217-P217,0)</x:f>
        <x:v>0</x:v>
      </x:c>
      <x:c r="Z217" s="19" t="n">
        <x:f>IF(AND(G217="GL.CASH",L217="financing"),P217,0)</x:f>
        <x:v>0</x:v>
      </x:c>
      <x:c r="AA217" s="19" t="n">
        <x:f>IF(AND(G217="GL.CASH",L217="financing"),Q217,0)</x:f>
        <x:v>0</x:v>
      </x:c>
    </x:row>
    <x:row r="218" ht="25" customHeight="1">
      <x:c r="A218" s="3" t="str">
        <x:v>ACT/BOOK-M03/1</x:v>
      </x:c>
      <x:c r="B218" s="3" t="str">
        <x:v>BOOK-M03</x:v>
      </x:c>
      <x:c r="C218" s="21" t="n">
        <x:v>3</x:v>
      </x:c>
      <x:c r="D218" s="39" t="n">
        <x:v>46466</x:v>
      </x:c>
      <x:c r="E218" s="39" t="n">
        <x:v>46447</x:v>
      </x:c>
      <x:c r="F218" s="39" t="n">
        <x:v>46496</x:v>
      </x:c>
      <x:c r="G218" s="3" t="str">
        <x:v>GL.OPEX.OPX.BOOKKEEP</x:v>
      </x:c>
      <x:c r="H218" s="3" t="str">
        <x:v>FIN</x:v>
      </x:c>
      <x:c r="I218" s="3" t="str">
        <x:v>V.ACCOUNTS</x:v>
      </x:c>
      <x:c r="J218" s="3" t="str">
        <x:v>MAP.ACTUAL.COST.OPX.BOOKKEEP.V.ACCOUNTS.FIN</x:v>
      </x:c>
      <x:c r="K218" s="3" t="str">
        <x:v>OPX.BOOKKEEP</x:v>
      </x:c>
      <x:c r="L218" s="3" t="str">
        <x:v>operating</x:v>
      </x:c>
      <x:c r="M218" s="3" t="str">
        <x:v>recurring</x:v>
      </x:c>
      <x:c r="N218" s="3" t="str">
        <x:v>committed</x:v>
      </x:c>
      <x:c r="O218" s="3" t="str">
        <x:v>fixed</x:v>
      </x:c>
      <x:c r="P218" s="30" t="n">
        <x:v>500</x:v>
      </x:c>
      <x:c r="Q218" s="30" t="n">
        <x:v>0</x:v>
      </x:c>
      <x:c r="R218" s="19" t="n">
        <x:f>P218-Q218</x:f>
        <x:v>500</x:v>
      </x:c>
      <x:c r="S218" s="22" t="n">
        <x:f>'D03_Accounts'!D54</x:f>
        <x:v>1</x:v>
      </x:c>
      <x:c r="T218" s="19" t="n">
        <x:f>R218*S218</x:f>
        <x:v>500</x:v>
      </x:c>
      <x:c r="U218" s="20" t="str">
        <x:f>'D03_Mappings'!E36</x:f>
        <x:v>operating_expense</x:v>
      </x:c>
      <x:c r="V218" s="19" t="str">
        <x:f>IF(I218="",IF(U218="people","PAYROLL","UNMAPPED"),I218)</x:f>
        <x:v>V.ACCOUNTS</x:v>
      </x:c>
      <x:c r="W218" s="19" t="n">
        <x:f>IF(AND(G218="GL.CASH",L218="operating"),Q218,0)</x:f>
        <x:v>0</x:v>
      </x:c>
      <x:c r="X218" s="19" t="n">
        <x:f>IF(AND(G218="GL.CASH",L218="operating"),P218,0)</x:f>
        <x:v>0</x:v>
      </x:c>
      <x:c r="Y218" s="19" t="n">
        <x:f>IF(AND(G218="GL.CASH",L218="investing"),Q218-P218,0)</x:f>
        <x:v>0</x:v>
      </x:c>
      <x:c r="Z218" s="19" t="n">
        <x:f>IF(AND(G218="GL.CASH",L218="financing"),P218,0)</x:f>
        <x:v>0</x:v>
      </x:c>
      <x:c r="AA218" s="19" t="n">
        <x:f>IF(AND(G218="GL.CASH",L218="financing"),Q218,0)</x:f>
        <x:v>0</x:v>
      </x:c>
    </x:row>
    <x:row r="219" ht="25" customHeight="1">
      <x:c r="A219" s="3" t="str">
        <x:v>ACT/BOOK-M03/2</x:v>
      </x:c>
      <x:c r="B219" s="3" t="str">
        <x:v>BOOK-M03</x:v>
      </x:c>
      <x:c r="C219" s="21" t="n">
        <x:v>3</x:v>
      </x:c>
      <x:c r="D219" s="39" t="n">
        <x:v>46466</x:v>
      </x:c>
      <x:c r="E219" s="39" t="n">
        <x:v>46447</x:v>
      </x:c>
      <x:c r="F219" s="39" t="n">
        <x:v>46496</x:v>
      </x:c>
      <x:c r="G219" s="3" t="str">
        <x:v>GL.VAT.DOM_ASSET</x:v>
      </x:c>
      <x:c r="H219" s="3" t="str">
        <x:v>FIN</x:v>
      </x:c>
      <x:c r="I219" s="3" t="str">
        <x:v>V.ACCOUNTS</x:v>
      </x:c>
      <x:c r="J219" s="3" t="str">
        <x:v>MAP.ACTUAL.COST.OPX.BOOKKEEP.V.ACCOUNTS.FIN</x:v>
      </x:c>
      <x:c r="K219" s="3" t="str">
        <x:v>OPX.BOOKKEEP</x:v>
      </x:c>
      <x:c r="L219" s="3" t="str">
        <x:v>operating</x:v>
      </x:c>
      <x:c r="M219" s="3" t="str">
        <x:v>not_applicable</x:v>
      </x:c>
      <x:c r="N219" s="3" t="str">
        <x:v>not_applicable</x:v>
      </x:c>
      <x:c r="O219" s="3" t="str">
        <x:v>not_applicable</x:v>
      </x:c>
      <x:c r="P219" s="30" t="n">
        <x:v>95</x:v>
      </x:c>
      <x:c r="Q219" s="30" t="n">
        <x:v>0</x:v>
      </x:c>
      <x:c r="R219" s="19" t="n">
        <x:f>P219-Q219</x:f>
        <x:v>95</x:v>
      </x:c>
      <x:c r="S219" s="22" t="n">
        <x:f>'D03_Accounts'!D15</x:f>
        <x:v>0</x:v>
      </x:c>
      <x:c r="T219" s="19" t="n">
        <x:f>R219*S219</x:f>
        <x:v>0</x:v>
      </x:c>
      <x:c r="U219" s="20" t="str">
        <x:f>'D03_Mappings'!E37</x:f>
        <x:v>tax_assets</x:v>
      </x:c>
      <x:c r="V219" s="19" t="str">
        <x:f>IF(I219="",IF(U219="people","PAYROLL","UNMAPPED"),I219)</x:f>
        <x:v>V.ACCOUNTS</x:v>
      </x:c>
      <x:c r="W219" s="19" t="n">
        <x:f>IF(AND(G219="GL.CASH",L219="operating"),Q219,0)</x:f>
        <x:v>0</x:v>
      </x:c>
      <x:c r="X219" s="19" t="n">
        <x:f>IF(AND(G219="GL.CASH",L219="operating"),P219,0)</x:f>
        <x:v>0</x:v>
      </x:c>
      <x:c r="Y219" s="19" t="n">
        <x:f>IF(AND(G219="GL.CASH",L219="investing"),Q219-P219,0)</x:f>
        <x:v>0</x:v>
      </x:c>
      <x:c r="Z219" s="19" t="n">
        <x:f>IF(AND(G219="GL.CASH",L219="financing"),P219,0)</x:f>
        <x:v>0</x:v>
      </x:c>
      <x:c r="AA219" s="19" t="n">
        <x:f>IF(AND(G219="GL.CASH",L219="financing"),Q219,0)</x:f>
        <x:v>0</x:v>
      </x:c>
    </x:row>
    <x:row r="220" ht="25" customHeight="1">
      <x:c r="A220" s="3" t="str">
        <x:v>ACT/BOOK-M03/3</x:v>
      </x:c>
      <x:c r="B220" s="3" t="str">
        <x:v>BOOK-M03</x:v>
      </x:c>
      <x:c r="C220" s="21" t="n">
        <x:v>3</x:v>
      </x:c>
      <x:c r="D220" s="39" t="n">
        <x:v>46466</x:v>
      </x:c>
      <x:c r="E220" s="39" t="n">
        <x:v>46447</x:v>
      </x:c>
      <x:c r="F220" s="39" t="n">
        <x:v>46496</x:v>
      </x:c>
      <x:c r="G220" s="3" t="str">
        <x:v>GL.AP.SUPPLIER</x:v>
      </x:c>
      <x:c r="H220" s="3" t="str">
        <x:v>FIN</x:v>
      </x:c>
      <x:c r="I220" s="3" t="str">
        <x:v>V.ACCOUNTS</x:v>
      </x:c>
      <x:c r="J220" s="3" t="str">
        <x:v>MAP.ACTUAL.COST.OPX.BOOKKEEP.V.ACCOUNTS.FIN</x:v>
      </x:c>
      <x:c r="K220" s="3" t="str">
        <x:v>OPX.BOOKKEEP</x:v>
      </x:c>
      <x:c r="L220" s="3" t="str">
        <x:v>operating</x:v>
      </x:c>
      <x:c r="M220" s="3" t="str">
        <x:v>not_applicable</x:v>
      </x:c>
      <x:c r="N220" s="3" t="str">
        <x:v>not_applicable</x:v>
      </x:c>
      <x:c r="O220" s="3" t="str">
        <x:v>not_applicable</x:v>
      </x:c>
      <x:c r="P220" s="30" t="n">
        <x:v>0</x:v>
      </x:c>
      <x:c r="Q220" s="30" t="n">
        <x:v>595</x:v>
      </x:c>
      <x:c r="R220" s="19" t="n">
        <x:f>P220-Q220</x:f>
        <x:v>-595</x:v>
      </x:c>
      <x:c r="S220" s="22" t="n">
        <x:f>'D03_Accounts'!D23</x:f>
        <x:v>0</x:v>
      </x:c>
      <x:c r="T220" s="19" t="n">
        <x:f>R220*S220</x:f>
        <x:v>0</x:v>
      </x:c>
      <x:c r="U220" s="20" t="str">
        <x:f>'D03_Mappings'!E38</x:f>
        <x:v>ap</x:v>
      </x:c>
      <x:c r="V220" s="19" t="str">
        <x:f>IF(I220="",IF(U220="people","PAYROLL","UNMAPPED"),I220)</x:f>
        <x:v>V.ACCOUNTS</x:v>
      </x:c>
      <x:c r="W220" s="19" t="n">
        <x:f>IF(AND(G220="GL.CASH",L220="operating"),Q220,0)</x:f>
        <x:v>0</x:v>
      </x:c>
      <x:c r="X220" s="19" t="n">
        <x:f>IF(AND(G220="GL.CASH",L220="operating"),P220,0)</x:f>
        <x:v>0</x:v>
      </x:c>
      <x:c r="Y220" s="19" t="n">
        <x:f>IF(AND(G220="GL.CASH",L220="investing"),Q220-P220,0)</x:f>
        <x:v>0</x:v>
      </x:c>
      <x:c r="Z220" s="19" t="n">
        <x:f>IF(AND(G220="GL.CASH",L220="financing"),P220,0)</x:f>
        <x:v>0</x:v>
      </x:c>
      <x:c r="AA220" s="19" t="n">
        <x:f>IF(AND(G220="GL.CASH",L220="financing"),Q220,0)</x:f>
        <x:v>0</x:v>
      </x:c>
    </x:row>
    <x:row r="221" ht="25" customHeight="1">
      <x:c r="A221" s="3" t="str">
        <x:v>ACT/CHAMBER-M03/1</x:v>
      </x:c>
      <x:c r="B221" s="3" t="str">
        <x:v>CHAMBER-M03</x:v>
      </x:c>
      <x:c r="C221" s="21" t="n">
        <x:v>3</x:v>
      </x:c>
      <x:c r="D221" s="39" t="n">
        <x:v>46466</x:v>
      </x:c>
      <x:c r="E221" s="39" t="n">
        <x:v>46447</x:v>
      </x:c>
      <x:c r="F221" s="39" t="n">
        <x:v>46496</x:v>
      </x:c>
      <x:c r="G221" s="3" t="str">
        <x:v>GL.OPEX.OPX.IHK</x:v>
      </x:c>
      <x:c r="H221" s="3" t="str">
        <x:v>CORP</x:v>
      </x:c>
      <x:c r="I221" s="3" t="str">
        <x:v>V.CHAMBER</x:v>
      </x:c>
      <x:c r="J221" s="3" t="str">
        <x:v>MAP.ACTUAL.COST.OPX.IHK.V.CHAMBER.CORP</x:v>
      </x:c>
      <x:c r="K221" s="3" t="str">
        <x:v>OPX.IHK</x:v>
      </x:c>
      <x:c r="L221" s="3" t="str">
        <x:v>operating</x:v>
      </x:c>
      <x:c r="M221" s="3" t="str">
        <x:v>recurring</x:v>
      </x:c>
      <x:c r="N221" s="3" t="str">
        <x:v>committed</x:v>
      </x:c>
      <x:c r="O221" s="3" t="str">
        <x:v>fixed</x:v>
      </x:c>
      <x:c r="P221" s="30" t="n">
        <x:v>9.17</x:v>
      </x:c>
      <x:c r="Q221" s="30" t="n">
        <x:v>0</x:v>
      </x:c>
      <x:c r="R221" s="19" t="n">
        <x:f>P221-Q221</x:f>
        <x:v>9.17</x:v>
      </x:c>
      <x:c r="S221" s="22" t="n">
        <x:f>'D03_Accounts'!D59</x:f>
        <x:v>1</x:v>
      </x:c>
      <x:c r="T221" s="19" t="n">
        <x:f>R221*S221</x:f>
        <x:v>9.17</x:v>
      </x:c>
      <x:c r="U221" s="20" t="str">
        <x:f>'D03_Mappings'!E47</x:f>
        <x:v>operating_expense</x:v>
      </x:c>
      <x:c r="V221" s="19" t="str">
        <x:f>IF(I221="",IF(U221="people","PAYROLL","UNMAPPED"),I221)</x:f>
        <x:v>V.CHAMBER</x:v>
      </x:c>
      <x:c r="W221" s="19" t="n">
        <x:f>IF(AND(G221="GL.CASH",L221="operating"),Q221,0)</x:f>
        <x:v>0</x:v>
      </x:c>
      <x:c r="X221" s="19" t="n">
        <x:f>IF(AND(G221="GL.CASH",L221="operating"),P221,0)</x:f>
        <x:v>0</x:v>
      </x:c>
      <x:c r="Y221" s="19" t="n">
        <x:f>IF(AND(G221="GL.CASH",L221="investing"),Q221-P221,0)</x:f>
        <x:v>0</x:v>
      </x:c>
      <x:c r="Z221" s="19" t="n">
        <x:f>IF(AND(G221="GL.CASH",L221="financing"),P221,0)</x:f>
        <x:v>0</x:v>
      </x:c>
      <x:c r="AA221" s="19" t="n">
        <x:f>IF(AND(G221="GL.CASH",L221="financing"),Q221,0)</x:f>
        <x:v>0</x:v>
      </x:c>
    </x:row>
    <x:row r="222" ht="25" customHeight="1">
      <x:c r="A222" s="3" t="str">
        <x:v>ACT/CHAMBER-M03/2</x:v>
      </x:c>
      <x:c r="B222" s="3" t="str">
        <x:v>CHAMBER-M03</x:v>
      </x:c>
      <x:c r="C222" s="21" t="n">
        <x:v>3</x:v>
      </x:c>
      <x:c r="D222" s="39" t="n">
        <x:v>46466</x:v>
      </x:c>
      <x:c r="E222" s="39" t="n">
        <x:v>46447</x:v>
      </x:c>
      <x:c r="F222" s="39" t="n">
        <x:v>46496</x:v>
      </x:c>
      <x:c r="G222" s="3" t="str">
        <x:v>GL.AP.SUPPLIER</x:v>
      </x:c>
      <x:c r="H222" s="3" t="str">
        <x:v>CORP</x:v>
      </x:c>
      <x:c r="I222" s="3" t="str">
        <x:v>V.CHAMBER</x:v>
      </x:c>
      <x:c r="J222" s="3" t="str">
        <x:v>MAP.ACTUAL.COST.OPX.IHK.V.CHAMBER.CORP</x:v>
      </x:c>
      <x:c r="K222" s="3" t="str">
        <x:v>OPX.IHK</x:v>
      </x:c>
      <x:c r="L222" s="3" t="str">
        <x:v>operating</x:v>
      </x:c>
      <x:c r="M222" s="3" t="str">
        <x:v>not_applicable</x:v>
      </x:c>
      <x:c r="N222" s="3" t="str">
        <x:v>not_applicable</x:v>
      </x:c>
      <x:c r="O222" s="3" t="str">
        <x:v>not_applicable</x:v>
      </x:c>
      <x:c r="P222" s="30" t="n">
        <x:v>0</x:v>
      </x:c>
      <x:c r="Q222" s="30" t="n">
        <x:v>9.17</x:v>
      </x:c>
      <x:c r="R222" s="19" t="n">
        <x:f>P222-Q222</x:f>
        <x:v>-9.17</x:v>
      </x:c>
      <x:c r="S222" s="22" t="n">
        <x:f>'D03_Accounts'!D23</x:f>
        <x:v>0</x:v>
      </x:c>
      <x:c r="T222" s="19" t="n">
        <x:f>R222*S222</x:f>
        <x:v>0</x:v>
      </x:c>
      <x:c r="U222" s="20" t="str">
        <x:f>'D03_Mappings'!E48</x:f>
        <x:v>ap</x:v>
      </x:c>
      <x:c r="V222" s="19" t="str">
        <x:f>IF(I222="",IF(U222="people","PAYROLL","UNMAPPED"),I222)</x:f>
        <x:v>V.CHAMBER</x:v>
      </x:c>
      <x:c r="W222" s="19" t="n">
        <x:f>IF(AND(G222="GL.CASH",L222="operating"),Q222,0)</x:f>
        <x:v>0</x:v>
      </x:c>
      <x:c r="X222" s="19" t="n">
        <x:f>IF(AND(G222="GL.CASH",L222="operating"),P222,0)</x:f>
        <x:v>0</x:v>
      </x:c>
      <x:c r="Y222" s="19" t="n">
        <x:f>IF(AND(G222="GL.CASH",L222="investing"),Q222-P222,0)</x:f>
        <x:v>0</x:v>
      </x:c>
      <x:c r="Z222" s="19" t="n">
        <x:f>IF(AND(G222="GL.CASH",L222="financing"),P222,0)</x:f>
        <x:v>0</x:v>
      </x:c>
      <x:c r="AA222" s="19" t="n">
        <x:f>IF(AND(G222="GL.CASH",L222="financing"),Q222,0)</x:f>
        <x:v>0</x:v>
      </x:c>
    </x:row>
    <x:row r="223" ht="25" customHeight="1">
      <x:c r="A223" s="3" t="str">
        <x:v>ACT/DESK-M03/1</x:v>
      </x:c>
      <x:c r="B223" s="3" t="str">
        <x:v>DESK-M03</x:v>
      </x:c>
      <x:c r="C223" s="21" t="n">
        <x:v>3</x:v>
      </x:c>
      <x:c r="D223" s="39" t="n">
        <x:v>46466</x:v>
      </x:c>
      <x:c r="E223" s="39" t="n">
        <x:v>46447</x:v>
      </x:c>
      <x:c r="F223" s="39" t="n">
        <x:v>46496</x:v>
      </x:c>
      <x:c r="G223" s="3" t="str">
        <x:v>GL.OPEX.OPX.DESK</x:v>
      </x:c>
      <x:c r="H223" s="3" t="str">
        <x:v>CORP</x:v>
      </x:c>
      <x:c r="I223" s="3" t="str">
        <x:v>V.WORKSPACE</x:v>
      </x:c>
      <x:c r="J223" s="3" t="str">
        <x:v>MAP.ACTUAL.COST.OPX.DESK.V.WORKSPACE.CORP</x:v>
      </x:c>
      <x:c r="K223" s="3" t="str">
        <x:v>OPX.DESK</x:v>
      </x:c>
      <x:c r="L223" s="3" t="str">
        <x:v>operating</x:v>
      </x:c>
      <x:c r="M223" s="3" t="str">
        <x:v>recurring</x:v>
      </x:c>
      <x:c r="N223" s="3" t="str">
        <x:v>committed</x:v>
      </x:c>
      <x:c r="O223" s="3" t="str">
        <x:v>fixed</x:v>
      </x:c>
      <x:c r="P223" s="30" t="n">
        <x:v>1495</x:v>
      </x:c>
      <x:c r="Q223" s="30" t="n">
        <x:v>0</x:v>
      </x:c>
      <x:c r="R223" s="19" t="n">
        <x:f>P223-Q223</x:f>
        <x:v>1495</x:v>
      </x:c>
      <x:c r="S223" s="22" t="n">
        <x:f>'D03_Accounts'!D49</x:f>
        <x:v>1</x:v>
      </x:c>
      <x:c r="T223" s="19" t="n">
        <x:f>R223*S223</x:f>
        <x:v>1495</x:v>
      </x:c>
      <x:c r="U223" s="20" t="str">
        <x:f>'D03_Mappings'!E39</x:f>
        <x:v>operating_expense</x:v>
      </x:c>
      <x:c r="V223" s="19" t="str">
        <x:f>IF(I223="",IF(U223="people","PAYROLL","UNMAPPED"),I223)</x:f>
        <x:v>V.WORKSPACE</x:v>
      </x:c>
      <x:c r="W223" s="19" t="n">
        <x:f>IF(AND(G223="GL.CASH",L223="operating"),Q223,0)</x:f>
        <x:v>0</x:v>
      </x:c>
      <x:c r="X223" s="19" t="n">
        <x:f>IF(AND(G223="GL.CASH",L223="operating"),P223,0)</x:f>
        <x:v>0</x:v>
      </x:c>
      <x:c r="Y223" s="19" t="n">
        <x:f>IF(AND(G223="GL.CASH",L223="investing"),Q223-P223,0)</x:f>
        <x:v>0</x:v>
      </x:c>
      <x:c r="Z223" s="19" t="n">
        <x:f>IF(AND(G223="GL.CASH",L223="financing"),P223,0)</x:f>
        <x:v>0</x:v>
      </x:c>
      <x:c r="AA223" s="19" t="n">
        <x:f>IF(AND(G223="GL.CASH",L223="financing"),Q223,0)</x:f>
        <x:v>0</x:v>
      </x:c>
    </x:row>
    <x:row r="224" ht="25" customHeight="1">
      <x:c r="A224" s="3" t="str">
        <x:v>ACT/DESK-M03/2</x:v>
      </x:c>
      <x:c r="B224" s="3" t="str">
        <x:v>DESK-M03</x:v>
      </x:c>
      <x:c r="C224" s="21" t="n">
        <x:v>3</x:v>
      </x:c>
      <x:c r="D224" s="39" t="n">
        <x:v>46466</x:v>
      </x:c>
      <x:c r="E224" s="39" t="n">
        <x:v>46447</x:v>
      </x:c>
      <x:c r="F224" s="39" t="n">
        <x:v>46496</x:v>
      </x:c>
      <x:c r="G224" s="3" t="str">
        <x:v>GL.VAT.DOM_ASSET</x:v>
      </x:c>
      <x:c r="H224" s="3" t="str">
        <x:v>CORP</x:v>
      </x:c>
      <x:c r="I224" s="3" t="str">
        <x:v>V.WORKSPACE</x:v>
      </x:c>
      <x:c r="J224" s="3" t="str">
        <x:v>MAP.ACTUAL.COST.OPX.DESK.V.WORKSPACE.CORP</x:v>
      </x:c>
      <x:c r="K224" s="3" t="str">
        <x:v>OPX.DESK</x:v>
      </x:c>
      <x:c r="L224" s="3" t="str">
        <x:v>operating</x:v>
      </x:c>
      <x:c r="M224" s="3" t="str">
        <x:v>not_applicable</x:v>
      </x:c>
      <x:c r="N224" s="3" t="str">
        <x:v>not_applicable</x:v>
      </x:c>
      <x:c r="O224" s="3" t="str">
        <x:v>not_applicable</x:v>
      </x:c>
      <x:c r="P224" s="30" t="n">
        <x:v>284.05</x:v>
      </x:c>
      <x:c r="Q224" s="30" t="n">
        <x:v>0</x:v>
      </x:c>
      <x:c r="R224" s="19" t="n">
        <x:f>P224-Q224</x:f>
        <x:v>284.05</x:v>
      </x:c>
      <x:c r="S224" s="22" t="n">
        <x:f>'D03_Accounts'!D15</x:f>
        <x:v>0</x:v>
      </x:c>
      <x:c r="T224" s="19" t="n">
        <x:f>R224*S224</x:f>
        <x:v>0</x:v>
      </x:c>
      <x:c r="U224" s="20" t="str">
        <x:f>'D03_Mappings'!E40</x:f>
        <x:v>tax_assets</x:v>
      </x:c>
      <x:c r="V224" s="19" t="str">
        <x:f>IF(I224="",IF(U224="people","PAYROLL","UNMAPPED"),I224)</x:f>
        <x:v>V.WORKSPACE</x:v>
      </x:c>
      <x:c r="W224" s="19" t="n">
        <x:f>IF(AND(G224="GL.CASH",L224="operating"),Q224,0)</x:f>
        <x:v>0</x:v>
      </x:c>
      <x:c r="X224" s="19" t="n">
        <x:f>IF(AND(G224="GL.CASH",L224="operating"),P224,0)</x:f>
        <x:v>0</x:v>
      </x:c>
      <x:c r="Y224" s="19" t="n">
        <x:f>IF(AND(G224="GL.CASH",L224="investing"),Q224-P224,0)</x:f>
        <x:v>0</x:v>
      </x:c>
      <x:c r="Z224" s="19" t="n">
        <x:f>IF(AND(G224="GL.CASH",L224="financing"),P224,0)</x:f>
        <x:v>0</x:v>
      </x:c>
      <x:c r="AA224" s="19" t="n">
        <x:f>IF(AND(G224="GL.CASH",L224="financing"),Q224,0)</x:f>
        <x:v>0</x:v>
      </x:c>
    </x:row>
    <x:row r="225" ht="25" customHeight="1">
      <x:c r="A225" s="3" t="str">
        <x:v>ACT/DESK-M03/3</x:v>
      </x:c>
      <x:c r="B225" s="3" t="str">
        <x:v>DESK-M03</x:v>
      </x:c>
      <x:c r="C225" s="21" t="n">
        <x:v>3</x:v>
      </x:c>
      <x:c r="D225" s="39" t="n">
        <x:v>46466</x:v>
      </x:c>
      <x:c r="E225" s="39" t="n">
        <x:v>46447</x:v>
      </x:c>
      <x:c r="F225" s="39" t="n">
        <x:v>46496</x:v>
      </x:c>
      <x:c r="G225" s="3" t="str">
        <x:v>GL.AP.SUPPLIER</x:v>
      </x:c>
      <x:c r="H225" s="3" t="str">
        <x:v>CORP</x:v>
      </x:c>
      <x:c r="I225" s="3" t="str">
        <x:v>V.WORKSPACE</x:v>
      </x:c>
      <x:c r="J225" s="3" t="str">
        <x:v>MAP.ACTUAL.COST.OPX.DESK.V.WORKSPACE.CORP</x:v>
      </x:c>
      <x:c r="K225" s="3" t="str">
        <x:v>OPX.DESK</x:v>
      </x:c>
      <x:c r="L225" s="3" t="str">
        <x:v>operating</x:v>
      </x:c>
      <x:c r="M225" s="3" t="str">
        <x:v>not_applicable</x:v>
      </x:c>
      <x:c r="N225" s="3" t="str">
        <x:v>not_applicable</x:v>
      </x:c>
      <x:c r="O225" s="3" t="str">
        <x:v>not_applicable</x:v>
      </x:c>
      <x:c r="P225" s="30" t="n">
        <x:v>0</x:v>
      </x:c>
      <x:c r="Q225" s="30" t="n">
        <x:v>1779.05</x:v>
      </x:c>
      <x:c r="R225" s="19" t="n">
        <x:f>P225-Q225</x:f>
        <x:v>-1779.05</x:v>
      </x:c>
      <x:c r="S225" s="22" t="n">
        <x:f>'D03_Accounts'!D23</x:f>
        <x:v>0</x:v>
      </x:c>
      <x:c r="T225" s="19" t="n">
        <x:f>R225*S225</x:f>
        <x:v>0</x:v>
      </x:c>
      <x:c r="U225" s="20" t="str">
        <x:f>'D03_Mappings'!E41</x:f>
        <x:v>ap</x:v>
      </x:c>
      <x:c r="V225" s="19" t="str">
        <x:f>IF(I225="",IF(U225="people","PAYROLL","UNMAPPED"),I225)</x:f>
        <x:v>V.WORKSPACE</x:v>
      </x:c>
      <x:c r="W225" s="19" t="n">
        <x:f>IF(AND(G225="GL.CASH",L225="operating"),Q225,0)</x:f>
        <x:v>0</x:v>
      </x:c>
      <x:c r="X225" s="19" t="n">
        <x:f>IF(AND(G225="GL.CASH",L225="operating"),P225,0)</x:f>
        <x:v>0</x:v>
      </x:c>
      <x:c r="Y225" s="19" t="n">
        <x:f>IF(AND(G225="GL.CASH",L225="investing"),Q225-P225,0)</x:f>
        <x:v>0</x:v>
      </x:c>
      <x:c r="Z225" s="19" t="n">
        <x:f>IF(AND(G225="GL.CASH",L225="financing"),P225,0)</x:f>
        <x:v>0</x:v>
      </x:c>
      <x:c r="AA225" s="19" t="n">
        <x:f>IF(AND(G225="GL.CASH",L225="financing"),Q225,0)</x:f>
        <x:v>0</x:v>
      </x:c>
    </x:row>
    <x:row r="226" ht="25" customHeight="1">
      <x:c r="A226" s="3" t="str">
        <x:v>ACT/HIRE-P04/1</x:v>
      </x:c>
      <x:c r="B226" s="3" t="str">
        <x:v>HIRE-P04</x:v>
      </x:c>
      <x:c r="C226" s="21" t="n">
        <x:v>3</x:v>
      </x:c>
      <x:c r="D226" s="39" t="n">
        <x:v>46466</x:v>
      </x:c>
      <x:c r="E226" s="39" t="n">
        <x:v>46447</x:v>
      </x:c>
      <x:c r="F226" s="39" t="n">
        <x:v>46496</x:v>
      </x:c>
      <x:c r="G226" s="3" t="str">
        <x:v>GL.OPEX.PPL.RECRUIT</x:v>
      </x:c>
      <x:c r="H226" s="3" t="str">
        <x:v>ENG</x:v>
      </x:c>
      <x:c r="I226" s="3" t="str">
        <x:v>V.RECRUIT</x:v>
      </x:c>
      <x:c r="J226" s="3" t="str">
        <x:v>MAP.ACTUAL.COST.PPL.RECRUIT.ENG.V.RECRUIT.ENG</x:v>
      </x:c>
      <x:c r="K226" s="3" t="str">
        <x:v>OPX.RECRUIT</x:v>
      </x:c>
      <x:c r="L226" s="3" t="str">
        <x:v>operating</x:v>
      </x:c>
      <x:c r="M226" s="3" t="str">
        <x:v>one_off</x:v>
      </x:c>
      <x:c r="N226" s="3" t="str">
        <x:v>committed</x:v>
      </x:c>
      <x:c r="O226" s="3" t="str">
        <x:v>variable</x:v>
      </x:c>
      <x:c r="P226" s="30" t="n">
        <x:v>23287.5</x:v>
      </x:c>
      <x:c r="Q226" s="30" t="n">
        <x:v>0</x:v>
      </x:c>
      <x:c r="R226" s="19" t="n">
        <x:f>P226-Q226</x:f>
        <x:v>23287.5</x:v>
      </x:c>
      <x:c r="S226" s="22" t="n">
        <x:f>'D03_Accounts'!D67</x:f>
        <x:v>1</x:v>
      </x:c>
      <x:c r="T226" s="19" t="n">
        <x:f>R226*S226</x:f>
        <x:v>23287.5</x:v>
      </x:c>
      <x:c r="U226" s="20" t="str">
        <x:f>'D03_Mappings'!E96</x:f>
        <x:v>operating_expense</x:v>
      </x:c>
      <x:c r="V226" s="19" t="str">
        <x:f>IF(I226="",IF(U226="people","PAYROLL","UNMAPPED"),I226)</x:f>
        <x:v>V.RECRUIT</x:v>
      </x:c>
      <x:c r="W226" s="19" t="n">
        <x:f>IF(AND(G226="GL.CASH",L226="operating"),Q226,0)</x:f>
        <x:v>0</x:v>
      </x:c>
      <x:c r="X226" s="19" t="n">
        <x:f>IF(AND(G226="GL.CASH",L226="operating"),P226,0)</x:f>
        <x:v>0</x:v>
      </x:c>
      <x:c r="Y226" s="19" t="n">
        <x:f>IF(AND(G226="GL.CASH",L226="investing"),Q226-P226,0)</x:f>
        <x:v>0</x:v>
      </x:c>
      <x:c r="Z226" s="19" t="n">
        <x:f>IF(AND(G226="GL.CASH",L226="financing"),P226,0)</x:f>
        <x:v>0</x:v>
      </x:c>
      <x:c r="AA226" s="19" t="n">
        <x:f>IF(AND(G226="GL.CASH",L226="financing"),Q226,0)</x:f>
        <x:v>0</x:v>
      </x:c>
    </x:row>
    <x:row r="227" ht="25" customHeight="1">
      <x:c r="A227" s="3" t="str">
        <x:v>ACT/HIRE-P04/2</x:v>
      </x:c>
      <x:c r="B227" s="3" t="str">
        <x:v>HIRE-P04</x:v>
      </x:c>
      <x:c r="C227" s="21" t="n">
        <x:v>3</x:v>
      </x:c>
      <x:c r="D227" s="39" t="n">
        <x:v>46466</x:v>
      </x:c>
      <x:c r="E227" s="39" t="n">
        <x:v>46447</x:v>
      </x:c>
      <x:c r="F227" s="39" t="n">
        <x:v>46496</x:v>
      </x:c>
      <x:c r="G227" s="3" t="str">
        <x:v>GL.VAT.DOM_ASSET</x:v>
      </x:c>
      <x:c r="H227" s="3" t="str">
        <x:v>ENG</x:v>
      </x:c>
      <x:c r="I227" s="3" t="str">
        <x:v>V.RECRUIT</x:v>
      </x:c>
      <x:c r="J227" s="3" t="str">
        <x:v>MAP.ACTUAL.COST.PPL.RECRUIT.ENG.V.RECRUIT.ENG</x:v>
      </x:c>
      <x:c r="K227" s="3" t="str">
        <x:v>OPX.RECRUIT</x:v>
      </x:c>
      <x:c r="L227" s="3" t="str">
        <x:v>operating</x:v>
      </x:c>
      <x:c r="M227" s="3" t="str">
        <x:v>not_applicable</x:v>
      </x:c>
      <x:c r="N227" s="3" t="str">
        <x:v>not_applicable</x:v>
      </x:c>
      <x:c r="O227" s="3" t="str">
        <x:v>not_applicable</x:v>
      </x:c>
      <x:c r="P227" s="30" t="n">
        <x:v>4424.63</x:v>
      </x:c>
      <x:c r="Q227" s="30" t="n">
        <x:v>0</x:v>
      </x:c>
      <x:c r="R227" s="19" t="n">
        <x:f>P227-Q227</x:f>
        <x:v>4424.63</x:v>
      </x:c>
      <x:c r="S227" s="22" t="n">
        <x:f>'D03_Accounts'!D15</x:f>
        <x:v>0</x:v>
      </x:c>
      <x:c r="T227" s="19" t="n">
        <x:f>R227*S227</x:f>
        <x:v>0</x:v>
      </x:c>
      <x:c r="U227" s="20" t="str">
        <x:f>'D03_Mappings'!E97</x:f>
        <x:v>tax_assets</x:v>
      </x:c>
      <x:c r="V227" s="19" t="str">
        <x:f>IF(I227="",IF(U227="people","PAYROLL","UNMAPPED"),I227)</x:f>
        <x:v>V.RECRUIT</x:v>
      </x:c>
      <x:c r="W227" s="19" t="n">
        <x:f>IF(AND(G227="GL.CASH",L227="operating"),Q227,0)</x:f>
        <x:v>0</x:v>
      </x:c>
      <x:c r="X227" s="19" t="n">
        <x:f>IF(AND(G227="GL.CASH",L227="operating"),P227,0)</x:f>
        <x:v>0</x:v>
      </x:c>
      <x:c r="Y227" s="19" t="n">
        <x:f>IF(AND(G227="GL.CASH",L227="investing"),Q227-P227,0)</x:f>
        <x:v>0</x:v>
      </x:c>
      <x:c r="Z227" s="19" t="n">
        <x:f>IF(AND(G227="GL.CASH",L227="financing"),P227,0)</x:f>
        <x:v>0</x:v>
      </x:c>
      <x:c r="AA227" s="19" t="n">
        <x:f>IF(AND(G227="GL.CASH",L227="financing"),Q227,0)</x:f>
        <x:v>0</x:v>
      </x:c>
    </x:row>
    <x:row r="228" ht="25" customHeight="1">
      <x:c r="A228" s="3" t="str">
        <x:v>ACT/HIRE-P04/3</x:v>
      </x:c>
      <x:c r="B228" s="3" t="str">
        <x:v>HIRE-P04</x:v>
      </x:c>
      <x:c r="C228" s="21" t="n">
        <x:v>3</x:v>
      </x:c>
      <x:c r="D228" s="39" t="n">
        <x:v>46466</x:v>
      </x:c>
      <x:c r="E228" s="39" t="n">
        <x:v>46447</x:v>
      </x:c>
      <x:c r="F228" s="39" t="n">
        <x:v>46496</x:v>
      </x:c>
      <x:c r="G228" s="3" t="str">
        <x:v>GL.AP.SUPPLIER</x:v>
      </x:c>
      <x:c r="H228" s="3" t="str">
        <x:v>ENG</x:v>
      </x:c>
      <x:c r="I228" s="3" t="str">
        <x:v>V.RECRUIT</x:v>
      </x:c>
      <x:c r="J228" s="3" t="str">
        <x:v>MAP.ACTUAL.COST.PPL.RECRUIT.ENG.V.RECRUIT.ENG</x:v>
      </x:c>
      <x:c r="K228" s="3" t="str">
        <x:v>OPX.RECRUIT</x:v>
      </x:c>
      <x:c r="L228" s="3" t="str">
        <x:v>operating</x:v>
      </x:c>
      <x:c r="M228" s="3" t="str">
        <x:v>not_applicable</x:v>
      </x:c>
      <x:c r="N228" s="3" t="str">
        <x:v>not_applicable</x:v>
      </x:c>
      <x:c r="O228" s="3" t="str">
        <x:v>not_applicable</x:v>
      </x:c>
      <x:c r="P228" s="30" t="n">
        <x:v>0</x:v>
      </x:c>
      <x:c r="Q228" s="30" t="n">
        <x:v>27712.13</x:v>
      </x:c>
      <x:c r="R228" s="19" t="n">
        <x:f>P228-Q228</x:f>
        <x:v>-27712.13</x:v>
      </x:c>
      <x:c r="S228" s="22" t="n">
        <x:f>'D03_Accounts'!D23</x:f>
        <x:v>0</x:v>
      </x:c>
      <x:c r="T228" s="19" t="n">
        <x:f>R228*S228</x:f>
        <x:v>0</x:v>
      </x:c>
      <x:c r="U228" s="20" t="str">
        <x:f>'D03_Mappings'!E98</x:f>
        <x:v>ap</x:v>
      </x:c>
      <x:c r="V228" s="19" t="str">
        <x:f>IF(I228="",IF(U228="people","PAYROLL","UNMAPPED"),I228)</x:f>
        <x:v>V.RECRUIT</x:v>
      </x:c>
      <x:c r="W228" s="19" t="n">
        <x:f>IF(AND(G228="GL.CASH",L228="operating"),Q228,0)</x:f>
        <x:v>0</x:v>
      </x:c>
      <x:c r="X228" s="19" t="n">
        <x:f>IF(AND(G228="GL.CASH",L228="operating"),P228,0)</x:f>
        <x:v>0</x:v>
      </x:c>
      <x:c r="Y228" s="19" t="n">
        <x:f>IF(AND(G228="GL.CASH",L228="investing"),Q228-P228,0)</x:f>
        <x:v>0</x:v>
      </x:c>
      <x:c r="Z228" s="19" t="n">
        <x:f>IF(AND(G228="GL.CASH",L228="financing"),P228,0)</x:f>
        <x:v>0</x:v>
      </x:c>
      <x:c r="AA228" s="19" t="n">
        <x:f>IF(AND(G228="GL.CASH",L228="financing"),Q228,0)</x:f>
        <x:v>0</x:v>
      </x:c>
    </x:row>
    <x:row r="229" ht="25" customHeight="1">
      <x:c r="A229" s="3" t="str">
        <x:v>ACT/HIRE-P05/1</x:v>
      </x:c>
      <x:c r="B229" s="3" t="str">
        <x:v>HIRE-P05</x:v>
      </x:c>
      <x:c r="C229" s="21" t="n">
        <x:v>3</x:v>
      </x:c>
      <x:c r="D229" s="39" t="n">
        <x:v>46466</x:v>
      </x:c>
      <x:c r="E229" s="39" t="n">
        <x:v>46447</x:v>
      </x:c>
      <x:c r="F229" s="39" t="n">
        <x:v>46496</x:v>
      </x:c>
      <x:c r="G229" s="3" t="str">
        <x:v>GL.OPEX.PPL.RECRUIT</x:v>
      </x:c>
      <x:c r="H229" s="3" t="str">
        <x:v>ENG</x:v>
      </x:c>
      <x:c r="I229" s="3" t="str">
        <x:v>V.RECRUIT</x:v>
      </x:c>
      <x:c r="J229" s="3" t="str">
        <x:v>MAP.ACTUAL.COST.PPL.RECRUIT.ENG.V.RECRUIT.ENG</x:v>
      </x:c>
      <x:c r="K229" s="3" t="str">
        <x:v>OPX.RECRUIT</x:v>
      </x:c>
      <x:c r="L229" s="3" t="str">
        <x:v>operating</x:v>
      </x:c>
      <x:c r="M229" s="3" t="str">
        <x:v>one_off</x:v>
      </x:c>
      <x:c r="N229" s="3" t="str">
        <x:v>committed</x:v>
      </x:c>
      <x:c r="O229" s="3" t="str">
        <x:v>variable</x:v>
      </x:c>
      <x:c r="P229" s="30" t="n">
        <x:v>500</x:v>
      </x:c>
      <x:c r="Q229" s="30" t="n">
        <x:v>0</x:v>
      </x:c>
      <x:c r="R229" s="19" t="n">
        <x:f>P229-Q229</x:f>
        <x:v>500</x:v>
      </x:c>
      <x:c r="S229" s="22" t="n">
        <x:f>'D03_Accounts'!D67</x:f>
        <x:v>1</x:v>
      </x:c>
      <x:c r="T229" s="19" t="n">
        <x:f>R229*S229</x:f>
        <x:v>500</x:v>
      </x:c>
      <x:c r="U229" s="20" t="str">
        <x:f>'D03_Mappings'!E96</x:f>
        <x:v>operating_expense</x:v>
      </x:c>
      <x:c r="V229" s="19" t="str">
        <x:f>IF(I229="",IF(U229="people","PAYROLL","UNMAPPED"),I229)</x:f>
        <x:v>V.RECRUIT</x:v>
      </x:c>
      <x:c r="W229" s="19" t="n">
        <x:f>IF(AND(G229="GL.CASH",L229="operating"),Q229,0)</x:f>
        <x:v>0</x:v>
      </x:c>
      <x:c r="X229" s="19" t="n">
        <x:f>IF(AND(G229="GL.CASH",L229="operating"),P229,0)</x:f>
        <x:v>0</x:v>
      </x:c>
      <x:c r="Y229" s="19" t="n">
        <x:f>IF(AND(G229="GL.CASH",L229="investing"),Q229-P229,0)</x:f>
        <x:v>0</x:v>
      </x:c>
      <x:c r="Z229" s="19" t="n">
        <x:f>IF(AND(G229="GL.CASH",L229="financing"),P229,0)</x:f>
        <x:v>0</x:v>
      </x:c>
      <x:c r="AA229" s="19" t="n">
        <x:f>IF(AND(G229="GL.CASH",L229="financing"),Q229,0)</x:f>
        <x:v>0</x:v>
      </x:c>
    </x:row>
    <x:row r="230" ht="25" customHeight="1">
      <x:c r="A230" s="3" t="str">
        <x:v>ACT/HIRE-P05/2</x:v>
      </x:c>
      <x:c r="B230" s="3" t="str">
        <x:v>HIRE-P05</x:v>
      </x:c>
      <x:c r="C230" s="21" t="n">
        <x:v>3</x:v>
      </x:c>
      <x:c r="D230" s="39" t="n">
        <x:v>46466</x:v>
      </x:c>
      <x:c r="E230" s="39" t="n">
        <x:v>46447</x:v>
      </x:c>
      <x:c r="F230" s="39" t="n">
        <x:v>46496</x:v>
      </x:c>
      <x:c r="G230" s="3" t="str">
        <x:v>GL.VAT.DOM_ASSET</x:v>
      </x:c>
      <x:c r="H230" s="3" t="str">
        <x:v>ENG</x:v>
      </x:c>
      <x:c r="I230" s="3" t="str">
        <x:v>V.RECRUIT</x:v>
      </x:c>
      <x:c r="J230" s="3" t="str">
        <x:v>MAP.ACTUAL.COST.PPL.RECRUIT.ENG.V.RECRUIT.ENG</x:v>
      </x:c>
      <x:c r="K230" s="3" t="str">
        <x:v>OPX.RECRUIT</x:v>
      </x:c>
      <x:c r="L230" s="3" t="str">
        <x:v>operating</x:v>
      </x:c>
      <x:c r="M230" s="3" t="str">
        <x:v>not_applicable</x:v>
      </x:c>
      <x:c r="N230" s="3" t="str">
        <x:v>not_applicable</x:v>
      </x:c>
      <x:c r="O230" s="3" t="str">
        <x:v>not_applicable</x:v>
      </x:c>
      <x:c r="P230" s="30" t="n">
        <x:v>95</x:v>
      </x:c>
      <x:c r="Q230" s="30" t="n">
        <x:v>0</x:v>
      </x:c>
      <x:c r="R230" s="19" t="n">
        <x:f>P230-Q230</x:f>
        <x:v>95</x:v>
      </x:c>
      <x:c r="S230" s="22" t="n">
        <x:f>'D03_Accounts'!D15</x:f>
        <x:v>0</x:v>
      </x:c>
      <x:c r="T230" s="19" t="n">
        <x:f>R230*S230</x:f>
        <x:v>0</x:v>
      </x:c>
      <x:c r="U230" s="20" t="str">
        <x:f>'D03_Mappings'!E97</x:f>
        <x:v>tax_assets</x:v>
      </x:c>
      <x:c r="V230" s="19" t="str">
        <x:f>IF(I230="",IF(U230="people","PAYROLL","UNMAPPED"),I230)</x:f>
        <x:v>V.RECRUIT</x:v>
      </x:c>
      <x:c r="W230" s="19" t="n">
        <x:f>IF(AND(G230="GL.CASH",L230="operating"),Q230,0)</x:f>
        <x:v>0</x:v>
      </x:c>
      <x:c r="X230" s="19" t="n">
        <x:f>IF(AND(G230="GL.CASH",L230="operating"),P230,0)</x:f>
        <x:v>0</x:v>
      </x:c>
      <x:c r="Y230" s="19" t="n">
        <x:f>IF(AND(G230="GL.CASH",L230="investing"),Q230-P230,0)</x:f>
        <x:v>0</x:v>
      </x:c>
      <x:c r="Z230" s="19" t="n">
        <x:f>IF(AND(G230="GL.CASH",L230="financing"),P230,0)</x:f>
        <x:v>0</x:v>
      </x:c>
      <x:c r="AA230" s="19" t="n">
        <x:f>IF(AND(G230="GL.CASH",L230="financing"),Q230,0)</x:f>
        <x:v>0</x:v>
      </x:c>
    </x:row>
    <x:row r="231" ht="25" customHeight="1">
      <x:c r="A231" s="3" t="str">
        <x:v>ACT/HIRE-P05/3</x:v>
      </x:c>
      <x:c r="B231" s="3" t="str">
        <x:v>HIRE-P05</x:v>
      </x:c>
      <x:c r="C231" s="21" t="n">
        <x:v>3</x:v>
      </x:c>
      <x:c r="D231" s="39" t="n">
        <x:v>46466</x:v>
      </x:c>
      <x:c r="E231" s="39" t="n">
        <x:v>46447</x:v>
      </x:c>
      <x:c r="F231" s="39" t="n">
        <x:v>46496</x:v>
      </x:c>
      <x:c r="G231" s="3" t="str">
        <x:v>GL.AP.SUPPLIER</x:v>
      </x:c>
      <x:c r="H231" s="3" t="str">
        <x:v>ENG</x:v>
      </x:c>
      <x:c r="I231" s="3" t="str">
        <x:v>V.RECRUIT</x:v>
      </x:c>
      <x:c r="J231" s="3" t="str">
        <x:v>MAP.ACTUAL.COST.PPL.RECRUIT.ENG.V.RECRUIT.ENG</x:v>
      </x:c>
      <x:c r="K231" s="3" t="str">
        <x:v>OPX.RECRUIT</x:v>
      </x:c>
      <x:c r="L231" s="3" t="str">
        <x:v>operating</x:v>
      </x:c>
      <x:c r="M231" s="3" t="str">
        <x:v>not_applicable</x:v>
      </x:c>
      <x:c r="N231" s="3" t="str">
        <x:v>not_applicable</x:v>
      </x:c>
      <x:c r="O231" s="3" t="str">
        <x:v>not_applicable</x:v>
      </x:c>
      <x:c r="P231" s="30" t="n">
        <x:v>0</x:v>
      </x:c>
      <x:c r="Q231" s="30" t="n">
        <x:v>595</x:v>
      </x:c>
      <x:c r="R231" s="19" t="n">
        <x:f>P231-Q231</x:f>
        <x:v>-595</x:v>
      </x:c>
      <x:c r="S231" s="22" t="n">
        <x:f>'D03_Accounts'!D23</x:f>
        <x:v>0</x:v>
      </x:c>
      <x:c r="T231" s="19" t="n">
        <x:f>R231*S231</x:f>
        <x:v>0</x:v>
      </x:c>
      <x:c r="U231" s="20" t="str">
        <x:f>'D03_Mappings'!E98</x:f>
        <x:v>ap</x:v>
      </x:c>
      <x:c r="V231" s="19" t="str">
        <x:f>IF(I231="",IF(U231="people","PAYROLL","UNMAPPED"),I231)</x:f>
        <x:v>V.RECRUIT</x:v>
      </x:c>
      <x:c r="W231" s="19" t="n">
        <x:f>IF(AND(G231="GL.CASH",L231="operating"),Q231,0)</x:f>
        <x:v>0</x:v>
      </x:c>
      <x:c r="X231" s="19" t="n">
        <x:f>IF(AND(G231="GL.CASH",L231="operating"),P231,0)</x:f>
        <x:v>0</x:v>
      </x:c>
      <x:c r="Y231" s="19" t="n">
        <x:f>IF(AND(G231="GL.CASH",L231="investing"),Q231-P231,0)</x:f>
        <x:v>0</x:v>
      </x:c>
      <x:c r="Z231" s="19" t="n">
        <x:f>IF(AND(G231="GL.CASH",L231="financing"),P231,0)</x:f>
        <x:v>0</x:v>
      </x:c>
      <x:c r="AA231" s="19" t="n">
        <x:f>IF(AND(G231="GL.CASH",L231="financing"),Q231,0)</x:f>
        <x:v>0</x:v>
      </x:c>
    </x:row>
    <x:row r="232" ht="25" customHeight="1">
      <x:c r="A232" s="3" t="str">
        <x:v>ACT/INSURANCE-M03/1</x:v>
      </x:c>
      <x:c r="B232" s="3" t="str">
        <x:v>INSURANCE-M03</x:v>
      </x:c>
      <x:c r="C232" s="21" t="n">
        <x:v>3</x:v>
      </x:c>
      <x:c r="D232" s="39" t="n">
        <x:v>46466</x:v>
      </x:c>
      <x:c r="E232" s="39" t="n">
        <x:v>46447</x:v>
      </x:c>
      <x:c r="F232" s="39" t="n">
        <x:v>46496</x:v>
      </x:c>
      <x:c r="G232" s="3" t="str">
        <x:v>GL.OPEX.OPX.INS_PRE</x:v>
      </x:c>
      <x:c r="H232" s="3" t="str">
        <x:v>CORP</x:v>
      </x:c>
      <x:c r="I232" s="3" t="str">
        <x:v>V.INSURANCE</x:v>
      </x:c>
      <x:c r="J232" s="3" t="str">
        <x:v>MAP.ACTUAL.COST.OPX.INS_PRE.V.INSURANCE.CORP</x:v>
      </x:c>
      <x:c r="K232" s="3" t="str">
        <x:v>OPX.INS_PRE</x:v>
      </x:c>
      <x:c r="L232" s="3" t="str">
        <x:v>operating</x:v>
      </x:c>
      <x:c r="M232" s="3" t="str">
        <x:v>recurring</x:v>
      </x:c>
      <x:c r="N232" s="3" t="str">
        <x:v>committed</x:v>
      </x:c>
      <x:c r="O232" s="3" t="str">
        <x:v>fixed</x:v>
      </x:c>
      <x:c r="P232" s="30" t="n">
        <x:v>1250</x:v>
      </x:c>
      <x:c r="Q232" s="30" t="n">
        <x:v>0</x:v>
      </x:c>
      <x:c r="R232" s="19" t="n">
        <x:f>P232-Q232</x:f>
        <x:v>1250</x:v>
      </x:c>
      <x:c r="S232" s="22" t="n">
        <x:f>'D03_Accounts'!D60</x:f>
        <x:v>1</x:v>
      </x:c>
      <x:c r="T232" s="19" t="n">
        <x:f>R232*S232</x:f>
        <x:v>1250</x:v>
      </x:c>
      <x:c r="U232" s="20" t="str">
        <x:f>'D03_Mappings'!E49</x:f>
        <x:v>operating_expense</x:v>
      </x:c>
      <x:c r="V232" s="19" t="str">
        <x:f>IF(I232="",IF(U232="people","PAYROLL","UNMAPPED"),I232)</x:f>
        <x:v>V.INSURANCE</x:v>
      </x:c>
      <x:c r="W232" s="19" t="n">
        <x:f>IF(AND(G232="GL.CASH",L232="operating"),Q232,0)</x:f>
        <x:v>0</x:v>
      </x:c>
      <x:c r="X232" s="19" t="n">
        <x:f>IF(AND(G232="GL.CASH",L232="operating"),P232,0)</x:f>
        <x:v>0</x:v>
      </x:c>
      <x:c r="Y232" s="19" t="n">
        <x:f>IF(AND(G232="GL.CASH",L232="investing"),Q232-P232,0)</x:f>
        <x:v>0</x:v>
      </x:c>
      <x:c r="Z232" s="19" t="n">
        <x:f>IF(AND(G232="GL.CASH",L232="financing"),P232,0)</x:f>
        <x:v>0</x:v>
      </x:c>
      <x:c r="AA232" s="19" t="n">
        <x:f>IF(AND(G232="GL.CASH",L232="financing"),Q232,0)</x:f>
        <x:v>0</x:v>
      </x:c>
    </x:row>
    <x:row r="233" ht="25" customHeight="1">
      <x:c r="A233" s="3" t="str">
        <x:v>ACT/INSURANCE-M03/2</x:v>
      </x:c>
      <x:c r="B233" s="3" t="str">
        <x:v>INSURANCE-M03</x:v>
      </x:c>
      <x:c r="C233" s="21" t="n">
        <x:v>3</x:v>
      </x:c>
      <x:c r="D233" s="39" t="n">
        <x:v>46466</x:v>
      </x:c>
      <x:c r="E233" s="39" t="n">
        <x:v>46447</x:v>
      </x:c>
      <x:c r="F233" s="39" t="n">
        <x:v>46496</x:v>
      </x:c>
      <x:c r="G233" s="3" t="str">
        <x:v>GL.AP.SUPPLIER</x:v>
      </x:c>
      <x:c r="H233" s="3" t="str">
        <x:v>CORP</x:v>
      </x:c>
      <x:c r="I233" s="3" t="str">
        <x:v>V.INSURANCE</x:v>
      </x:c>
      <x:c r="J233" s="3" t="str">
        <x:v>MAP.ACTUAL.COST.OPX.INS_PRE.V.INSURANCE.CORP</x:v>
      </x:c>
      <x:c r="K233" s="3" t="str">
        <x:v>OPX.INS_PRE</x:v>
      </x:c>
      <x:c r="L233" s="3" t="str">
        <x:v>operating</x:v>
      </x:c>
      <x:c r="M233" s="3" t="str">
        <x:v>not_applicable</x:v>
      </x:c>
      <x:c r="N233" s="3" t="str">
        <x:v>not_applicable</x:v>
      </x:c>
      <x:c r="O233" s="3" t="str">
        <x:v>not_applicable</x:v>
      </x:c>
      <x:c r="P233" s="30" t="n">
        <x:v>0</x:v>
      </x:c>
      <x:c r="Q233" s="30" t="n">
        <x:v>1250</x:v>
      </x:c>
      <x:c r="R233" s="19" t="n">
        <x:f>P233-Q233</x:f>
        <x:v>-1250</x:v>
      </x:c>
      <x:c r="S233" s="22" t="n">
        <x:f>'D03_Accounts'!D23</x:f>
        <x:v>0</x:v>
      </x:c>
      <x:c r="T233" s="19" t="n">
        <x:f>R233*S233</x:f>
        <x:v>0</x:v>
      </x:c>
      <x:c r="U233" s="20" t="str">
        <x:f>'D03_Mappings'!E50</x:f>
        <x:v>ap</x:v>
      </x:c>
      <x:c r="V233" s="19" t="str">
        <x:f>IF(I233="",IF(U233="people","PAYROLL","UNMAPPED"),I233)</x:f>
        <x:v>V.INSURANCE</x:v>
      </x:c>
      <x:c r="W233" s="19" t="n">
        <x:f>IF(AND(G233="GL.CASH",L233="operating"),Q233,0)</x:f>
        <x:v>0</x:v>
      </x:c>
      <x:c r="X233" s="19" t="n">
        <x:f>IF(AND(G233="GL.CASH",L233="operating"),P233,0)</x:f>
        <x:v>0</x:v>
      </x:c>
      <x:c r="Y233" s="19" t="n">
        <x:f>IF(AND(G233="GL.CASH",L233="investing"),Q233-P233,0)</x:f>
        <x:v>0</x:v>
      </x:c>
      <x:c r="Z233" s="19" t="n">
        <x:f>IF(AND(G233="GL.CASH",L233="financing"),P233,0)</x:f>
        <x:v>0</x:v>
      </x:c>
      <x:c r="AA233" s="19" t="n">
        <x:f>IF(AND(G233="GL.CASH",L233="financing"),Q233,0)</x:f>
        <x:v>0</x:v>
      </x:c>
    </x:row>
    <x:row r="234" ht="25" customHeight="1">
      <x:c r="A234" s="3" t="str">
        <x:v>ACT/IT-P04/1</x:v>
      </x:c>
      <x:c r="B234" s="3" t="str">
        <x:v>IT-P04</x:v>
      </x:c>
      <x:c r="C234" s="21" t="n">
        <x:v>3</x:v>
      </x:c>
      <x:c r="D234" s="39" t="n">
        <x:v>46466</x:v>
      </x:c>
      <x:c r="E234" s="39" t="n">
        <x:v>46447</x:v>
      </x:c>
      <x:c r="F234" s="39" t="n">
        <x:v>46496</x:v>
      </x:c>
      <x:c r="G234" s="3" t="str">
        <x:v>GL.ASSET.IT</x:v>
      </x:c>
      <x:c r="H234" s="3" t="str">
        <x:v>ENG</x:v>
      </x:c>
      <x:c r="I234" s="3" t="str">
        <x:v>V.EQUIPMENT</x:v>
      </x:c>
      <x:c r="J234" s="3" t="str">
        <x:v>MAP.ACTUAL.CAPEX.PPL.EQUIP.ENG.V.EQUIPMENT.ENG</x:v>
      </x:c>
      <x:c r="K234" s="3" t="str">
        <x:v>CAP.IT_ADDITIONS</x:v>
      </x:c>
      <x:c r="L234" s="3" t="str">
        <x:v>investing</x:v>
      </x:c>
      <x:c r="M234" s="3" t="str">
        <x:v>not_applicable</x:v>
      </x:c>
      <x:c r="N234" s="3" t="str">
        <x:v>not_applicable</x:v>
      </x:c>
      <x:c r="O234" s="3" t="str">
        <x:v>not_applicable</x:v>
      </x:c>
      <x:c r="P234" s="30" t="n">
        <x:v>2500</x:v>
      </x:c>
      <x:c r="Q234" s="30" t="n">
        <x:v>0</x:v>
      </x:c>
      <x:c r="R234" s="19" t="n">
        <x:f>P234-Q234</x:f>
        <x:v>2500</x:v>
      </x:c>
      <x:c r="S234" s="22" t="n">
        <x:f>'D03_Accounts'!D19</x:f>
        <x:v>0</x:v>
      </x:c>
      <x:c r="T234" s="19" t="n">
        <x:f>R234*S234</x:f>
        <x:v>0</x:v>
      </x:c>
      <x:c r="U234" s="20" t="str">
        <x:f>'D03_Mappings'!E24</x:f>
        <x:v>asset_gross</x:v>
      </x:c>
      <x:c r="V234" s="19" t="str">
        <x:f>IF(I234="",IF(U234="people","PAYROLL","UNMAPPED"),I234)</x:f>
        <x:v>V.EQUIPMENT</x:v>
      </x:c>
      <x:c r="W234" s="19" t="n">
        <x:f>IF(AND(G234="GL.CASH",L234="operating"),Q234,0)</x:f>
        <x:v>0</x:v>
      </x:c>
      <x:c r="X234" s="19" t="n">
        <x:f>IF(AND(G234="GL.CASH",L234="operating"),P234,0)</x:f>
        <x:v>0</x:v>
      </x:c>
      <x:c r="Y234" s="19" t="n">
        <x:f>IF(AND(G234="GL.CASH",L234="investing"),Q234-P234,0)</x:f>
        <x:v>0</x:v>
      </x:c>
      <x:c r="Z234" s="19" t="n">
        <x:f>IF(AND(G234="GL.CASH",L234="financing"),P234,0)</x:f>
        <x:v>0</x:v>
      </x:c>
      <x:c r="AA234" s="19" t="n">
        <x:f>IF(AND(G234="GL.CASH",L234="financing"),Q234,0)</x:f>
        <x:v>0</x:v>
      </x:c>
    </x:row>
    <x:row r="235" ht="25" customHeight="1">
      <x:c r="A235" s="3" t="str">
        <x:v>ACT/IT-P04/2</x:v>
      </x:c>
      <x:c r="B235" s="3" t="str">
        <x:v>IT-P04</x:v>
      </x:c>
      <x:c r="C235" s="21" t="n">
        <x:v>3</x:v>
      </x:c>
      <x:c r="D235" s="39" t="n">
        <x:v>46466</x:v>
      </x:c>
      <x:c r="E235" s="39" t="n">
        <x:v>46447</x:v>
      </x:c>
      <x:c r="F235" s="39" t="n">
        <x:v>46496</x:v>
      </x:c>
      <x:c r="G235" s="3" t="str">
        <x:v>GL.VAT.DOM_ASSET</x:v>
      </x:c>
      <x:c r="H235" s="3" t="str">
        <x:v>ENG</x:v>
      </x:c>
      <x:c r="I235" s="3" t="str">
        <x:v>V.EQUIPMENT</x:v>
      </x:c>
      <x:c r="J235" s="3" t="str">
        <x:v>MAP.ACTUAL.CAPEX.PPL.EQUIP.ENG.V.EQUIPMENT.ENG</x:v>
      </x:c>
      <x:c r="K235" s="3" t="str">
        <x:v>CAP.IT_ADDITIONS</x:v>
      </x:c>
      <x:c r="L235" s="3" t="str">
        <x:v>investing</x:v>
      </x:c>
      <x:c r="M235" s="3" t="str">
        <x:v>not_applicable</x:v>
      </x:c>
      <x:c r="N235" s="3" t="str">
        <x:v>not_applicable</x:v>
      </x:c>
      <x:c r="O235" s="3" t="str">
        <x:v>not_applicable</x:v>
      </x:c>
      <x:c r="P235" s="30" t="n">
        <x:v>475</x:v>
      </x:c>
      <x:c r="Q235" s="30" t="n">
        <x:v>0</x:v>
      </x:c>
      <x:c r="R235" s="19" t="n">
        <x:f>P235-Q235</x:f>
        <x:v>475</x:v>
      </x:c>
      <x:c r="S235" s="22" t="n">
        <x:f>'D03_Accounts'!D15</x:f>
        <x:v>0</x:v>
      </x:c>
      <x:c r="T235" s="19" t="n">
        <x:f>R235*S235</x:f>
        <x:v>0</x:v>
      </x:c>
      <x:c r="U235" s="20" t="str">
        <x:f>'D03_Mappings'!E25</x:f>
        <x:v>tax_assets</x:v>
      </x:c>
      <x:c r="V235" s="19" t="str">
        <x:f>IF(I235="",IF(U235="people","PAYROLL","UNMAPPED"),I235)</x:f>
        <x:v>V.EQUIPMENT</x:v>
      </x:c>
      <x:c r="W235" s="19" t="n">
        <x:f>IF(AND(G235="GL.CASH",L235="operating"),Q235,0)</x:f>
        <x:v>0</x:v>
      </x:c>
      <x:c r="X235" s="19" t="n">
        <x:f>IF(AND(G235="GL.CASH",L235="operating"),P235,0)</x:f>
        <x:v>0</x:v>
      </x:c>
      <x:c r="Y235" s="19" t="n">
        <x:f>IF(AND(G235="GL.CASH",L235="investing"),Q235-P235,0)</x:f>
        <x:v>0</x:v>
      </x:c>
      <x:c r="Z235" s="19" t="n">
        <x:f>IF(AND(G235="GL.CASH",L235="financing"),P235,0)</x:f>
        <x:v>0</x:v>
      </x:c>
      <x:c r="AA235" s="19" t="n">
        <x:f>IF(AND(G235="GL.CASH",L235="financing"),Q235,0)</x:f>
        <x:v>0</x:v>
      </x:c>
    </x:row>
    <x:row r="236" ht="25" customHeight="1">
      <x:c r="A236" s="3" t="str">
        <x:v>ACT/IT-P04/3</x:v>
      </x:c>
      <x:c r="B236" s="3" t="str">
        <x:v>IT-P04</x:v>
      </x:c>
      <x:c r="C236" s="21" t="n">
        <x:v>3</x:v>
      </x:c>
      <x:c r="D236" s="39" t="n">
        <x:v>46466</x:v>
      </x:c>
      <x:c r="E236" s="39" t="n">
        <x:v>46447</x:v>
      </x:c>
      <x:c r="F236" s="39" t="n">
        <x:v>46496</x:v>
      </x:c>
      <x:c r="G236" s="3" t="str">
        <x:v>GL.AP.CAPEX</x:v>
      </x:c>
      <x:c r="H236" s="3" t="str">
        <x:v>ENG</x:v>
      </x:c>
      <x:c r="I236" s="3" t="str">
        <x:v>V.EQUIPMENT</x:v>
      </x:c>
      <x:c r="J236" s="3" t="str">
        <x:v>MAP.ACTUAL.CAPEX.PPL.EQUIP.ENG.V.EQUIPMENT.ENG</x:v>
      </x:c>
      <x:c r="K236" s="3" t="str">
        <x:v>CAP.IT_ADDITIONS</x:v>
      </x:c>
      <x:c r="L236" s="3" t="str">
        <x:v>investing</x:v>
      </x:c>
      <x:c r="M236" s="3" t="str">
        <x:v>not_applicable</x:v>
      </x:c>
      <x:c r="N236" s="3" t="str">
        <x:v>not_applicable</x:v>
      </x:c>
      <x:c r="O236" s="3" t="str">
        <x:v>not_applicable</x:v>
      </x:c>
      <x:c r="P236" s="30" t="n">
        <x:v>0</x:v>
      </x:c>
      <x:c r="Q236" s="30" t="n">
        <x:v>2975</x:v>
      </x:c>
      <x:c r="R236" s="19" t="n">
        <x:f>P236-Q236</x:f>
        <x:v>-2975</x:v>
      </x:c>
      <x:c r="S236" s="22" t="n">
        <x:f>'D03_Accounts'!D24</x:f>
        <x:v>0</x:v>
      </x:c>
      <x:c r="T236" s="19" t="n">
        <x:f>R236*S236</x:f>
        <x:v>0</x:v>
      </x:c>
      <x:c r="U236" s="20" t="str">
        <x:f>'D03_Mappings'!E26</x:f>
        <x:v>ap</x:v>
      </x:c>
      <x:c r="V236" s="19" t="str">
        <x:f>IF(I236="",IF(U236="people","PAYROLL","UNMAPPED"),I236)</x:f>
        <x:v>V.EQUIPMENT</x:v>
      </x:c>
      <x:c r="W236" s="19" t="n">
        <x:f>IF(AND(G236="GL.CASH",L236="operating"),Q236,0)</x:f>
        <x:v>0</x:v>
      </x:c>
      <x:c r="X236" s="19" t="n">
        <x:f>IF(AND(G236="GL.CASH",L236="operating"),P236,0)</x:f>
        <x:v>0</x:v>
      </x:c>
      <x:c r="Y236" s="19" t="n">
        <x:f>IF(AND(G236="GL.CASH",L236="investing"),Q236-P236,0)</x:f>
        <x:v>0</x:v>
      </x:c>
      <x:c r="Z236" s="19" t="n">
        <x:f>IF(AND(G236="GL.CASH",L236="financing"),P236,0)</x:f>
        <x:v>0</x:v>
      </x:c>
      <x:c r="AA236" s="19" t="n">
        <x:f>IF(AND(G236="GL.CASH",L236="financing"),Q236,0)</x:f>
        <x:v>0</x:v>
      </x:c>
    </x:row>
    <x:row r="237" ht="25" customHeight="1">
      <x:c r="A237" s="3" t="str">
        <x:v>ACT/IT-P05/1</x:v>
      </x:c>
      <x:c r="B237" s="3" t="str">
        <x:v>IT-P05</x:v>
      </x:c>
      <x:c r="C237" s="21" t="n">
        <x:v>3</x:v>
      </x:c>
      <x:c r="D237" s="39" t="n">
        <x:v>46466</x:v>
      </x:c>
      <x:c r="E237" s="39" t="n">
        <x:v>46447</x:v>
      </x:c>
      <x:c r="F237" s="39" t="n">
        <x:v>46496</x:v>
      </x:c>
      <x:c r="G237" s="3" t="str">
        <x:v>GL.ASSET.IT</x:v>
      </x:c>
      <x:c r="H237" s="3" t="str">
        <x:v>ENG</x:v>
      </x:c>
      <x:c r="I237" s="3" t="str">
        <x:v>V.EQUIPMENT</x:v>
      </x:c>
      <x:c r="J237" s="3" t="str">
        <x:v>MAP.ACTUAL.CAPEX.PPL.EQUIP.ENG.V.EQUIPMENT.ENG</x:v>
      </x:c>
      <x:c r="K237" s="3" t="str">
        <x:v>CAP.IT_ADDITIONS</x:v>
      </x:c>
      <x:c r="L237" s="3" t="str">
        <x:v>investing</x:v>
      </x:c>
      <x:c r="M237" s="3" t="str">
        <x:v>not_applicable</x:v>
      </x:c>
      <x:c r="N237" s="3" t="str">
        <x:v>not_applicable</x:v>
      </x:c>
      <x:c r="O237" s="3" t="str">
        <x:v>not_applicable</x:v>
      </x:c>
      <x:c r="P237" s="30" t="n">
        <x:v>2500</x:v>
      </x:c>
      <x:c r="Q237" s="30" t="n">
        <x:v>0</x:v>
      </x:c>
      <x:c r="R237" s="19" t="n">
        <x:f>P237-Q237</x:f>
        <x:v>2500</x:v>
      </x:c>
      <x:c r="S237" s="22" t="n">
        <x:f>'D03_Accounts'!D19</x:f>
        <x:v>0</x:v>
      </x:c>
      <x:c r="T237" s="19" t="n">
        <x:f>R237*S237</x:f>
        <x:v>0</x:v>
      </x:c>
      <x:c r="U237" s="20" t="str">
        <x:f>'D03_Mappings'!E24</x:f>
        <x:v>asset_gross</x:v>
      </x:c>
      <x:c r="V237" s="19" t="str">
        <x:f>IF(I237="",IF(U237="people","PAYROLL","UNMAPPED"),I237)</x:f>
        <x:v>V.EQUIPMENT</x:v>
      </x:c>
      <x:c r="W237" s="19" t="n">
        <x:f>IF(AND(G237="GL.CASH",L237="operating"),Q237,0)</x:f>
        <x:v>0</x:v>
      </x:c>
      <x:c r="X237" s="19" t="n">
        <x:f>IF(AND(G237="GL.CASH",L237="operating"),P237,0)</x:f>
        <x:v>0</x:v>
      </x:c>
      <x:c r="Y237" s="19" t="n">
        <x:f>IF(AND(G237="GL.CASH",L237="investing"),Q237-P237,0)</x:f>
        <x:v>0</x:v>
      </x:c>
      <x:c r="Z237" s="19" t="n">
        <x:f>IF(AND(G237="GL.CASH",L237="financing"),P237,0)</x:f>
        <x:v>0</x:v>
      </x:c>
      <x:c r="AA237" s="19" t="n">
        <x:f>IF(AND(G237="GL.CASH",L237="financing"),Q237,0)</x:f>
        <x:v>0</x:v>
      </x:c>
    </x:row>
    <x:row r="238" ht="25" customHeight="1">
      <x:c r="A238" s="3" t="str">
        <x:v>ACT/IT-P05/2</x:v>
      </x:c>
      <x:c r="B238" s="3" t="str">
        <x:v>IT-P05</x:v>
      </x:c>
      <x:c r="C238" s="21" t="n">
        <x:v>3</x:v>
      </x:c>
      <x:c r="D238" s="39" t="n">
        <x:v>46466</x:v>
      </x:c>
      <x:c r="E238" s="39" t="n">
        <x:v>46447</x:v>
      </x:c>
      <x:c r="F238" s="39" t="n">
        <x:v>46496</x:v>
      </x:c>
      <x:c r="G238" s="3" t="str">
        <x:v>GL.VAT.DOM_ASSET</x:v>
      </x:c>
      <x:c r="H238" s="3" t="str">
        <x:v>ENG</x:v>
      </x:c>
      <x:c r="I238" s="3" t="str">
        <x:v>V.EQUIPMENT</x:v>
      </x:c>
      <x:c r="J238" s="3" t="str">
        <x:v>MAP.ACTUAL.CAPEX.PPL.EQUIP.ENG.V.EQUIPMENT.ENG</x:v>
      </x:c>
      <x:c r="K238" s="3" t="str">
        <x:v>CAP.IT_ADDITIONS</x:v>
      </x:c>
      <x:c r="L238" s="3" t="str">
        <x:v>investing</x:v>
      </x:c>
      <x:c r="M238" s="3" t="str">
        <x:v>not_applicable</x:v>
      </x:c>
      <x:c r="N238" s="3" t="str">
        <x:v>not_applicable</x:v>
      </x:c>
      <x:c r="O238" s="3" t="str">
        <x:v>not_applicable</x:v>
      </x:c>
      <x:c r="P238" s="30" t="n">
        <x:v>475</x:v>
      </x:c>
      <x:c r="Q238" s="30" t="n">
        <x:v>0</x:v>
      </x:c>
      <x:c r="R238" s="19" t="n">
        <x:f>P238-Q238</x:f>
        <x:v>475</x:v>
      </x:c>
      <x:c r="S238" s="22" t="n">
        <x:f>'D03_Accounts'!D15</x:f>
        <x:v>0</x:v>
      </x:c>
      <x:c r="T238" s="19" t="n">
        <x:f>R238*S238</x:f>
        <x:v>0</x:v>
      </x:c>
      <x:c r="U238" s="20" t="str">
        <x:f>'D03_Mappings'!E25</x:f>
        <x:v>tax_assets</x:v>
      </x:c>
      <x:c r="V238" s="19" t="str">
        <x:f>IF(I238="",IF(U238="people","PAYROLL","UNMAPPED"),I238)</x:f>
        <x:v>V.EQUIPMENT</x:v>
      </x:c>
      <x:c r="W238" s="19" t="n">
        <x:f>IF(AND(G238="GL.CASH",L238="operating"),Q238,0)</x:f>
        <x:v>0</x:v>
      </x:c>
      <x:c r="X238" s="19" t="n">
        <x:f>IF(AND(G238="GL.CASH",L238="operating"),P238,0)</x:f>
        <x:v>0</x:v>
      </x:c>
      <x:c r="Y238" s="19" t="n">
        <x:f>IF(AND(G238="GL.CASH",L238="investing"),Q238-P238,0)</x:f>
        <x:v>0</x:v>
      </x:c>
      <x:c r="Z238" s="19" t="n">
        <x:f>IF(AND(G238="GL.CASH",L238="financing"),P238,0)</x:f>
        <x:v>0</x:v>
      </x:c>
      <x:c r="AA238" s="19" t="n">
        <x:f>IF(AND(G238="GL.CASH",L238="financing"),Q238,0)</x:f>
        <x:v>0</x:v>
      </x:c>
    </x:row>
    <x:row r="239" ht="25" customHeight="1">
      <x:c r="A239" s="3" t="str">
        <x:v>ACT/IT-P05/3</x:v>
      </x:c>
      <x:c r="B239" s="3" t="str">
        <x:v>IT-P05</x:v>
      </x:c>
      <x:c r="C239" s="21" t="n">
        <x:v>3</x:v>
      </x:c>
      <x:c r="D239" s="39" t="n">
        <x:v>46466</x:v>
      </x:c>
      <x:c r="E239" s="39" t="n">
        <x:v>46447</x:v>
      </x:c>
      <x:c r="F239" s="39" t="n">
        <x:v>46496</x:v>
      </x:c>
      <x:c r="G239" s="3" t="str">
        <x:v>GL.AP.CAPEX</x:v>
      </x:c>
      <x:c r="H239" s="3" t="str">
        <x:v>ENG</x:v>
      </x:c>
      <x:c r="I239" s="3" t="str">
        <x:v>V.EQUIPMENT</x:v>
      </x:c>
      <x:c r="J239" s="3" t="str">
        <x:v>MAP.ACTUAL.CAPEX.PPL.EQUIP.ENG.V.EQUIPMENT.ENG</x:v>
      </x:c>
      <x:c r="K239" s="3" t="str">
        <x:v>CAP.IT_ADDITIONS</x:v>
      </x:c>
      <x:c r="L239" s="3" t="str">
        <x:v>investing</x:v>
      </x:c>
      <x:c r="M239" s="3" t="str">
        <x:v>not_applicable</x:v>
      </x:c>
      <x:c r="N239" s="3" t="str">
        <x:v>not_applicable</x:v>
      </x:c>
      <x:c r="O239" s="3" t="str">
        <x:v>not_applicable</x:v>
      </x:c>
      <x:c r="P239" s="30" t="n">
        <x:v>0</x:v>
      </x:c>
      <x:c r="Q239" s="30" t="n">
        <x:v>2975</x:v>
      </x:c>
      <x:c r="R239" s="19" t="n">
        <x:f>P239-Q239</x:f>
        <x:v>-2975</x:v>
      </x:c>
      <x:c r="S239" s="22" t="n">
        <x:f>'D03_Accounts'!D24</x:f>
        <x:v>0</x:v>
      </x:c>
      <x:c r="T239" s="19" t="n">
        <x:f>R239*S239</x:f>
        <x:v>0</x:v>
      </x:c>
      <x:c r="U239" s="20" t="str">
        <x:f>'D03_Mappings'!E26</x:f>
        <x:v>ap</x:v>
      </x:c>
      <x:c r="V239" s="19" t="str">
        <x:f>IF(I239="",IF(U239="people","PAYROLL","UNMAPPED"),I239)</x:f>
        <x:v>V.EQUIPMENT</x:v>
      </x:c>
      <x:c r="W239" s="19" t="n">
        <x:f>IF(AND(G239="GL.CASH",L239="operating"),Q239,0)</x:f>
        <x:v>0</x:v>
      </x:c>
      <x:c r="X239" s="19" t="n">
        <x:f>IF(AND(G239="GL.CASH",L239="operating"),P239,0)</x:f>
        <x:v>0</x:v>
      </x:c>
      <x:c r="Y239" s="19" t="n">
        <x:f>IF(AND(G239="GL.CASH",L239="investing"),Q239-P239,0)</x:f>
        <x:v>0</x:v>
      </x:c>
      <x:c r="Z239" s="19" t="n">
        <x:f>IF(AND(G239="GL.CASH",L239="financing"),P239,0)</x:f>
        <x:v>0</x:v>
      </x:c>
      <x:c r="AA239" s="19" t="n">
        <x:f>IF(AND(G239="GL.CASH",L239="financing"),Q239,0)</x:f>
        <x:v>0</x:v>
      </x:c>
    </x:row>
    <x:row r="240" ht="25" customHeight="1">
      <x:c r="A240" s="3" t="str">
        <x:v>ACT/LEGAL-M03/1</x:v>
      </x:c>
      <x:c r="B240" s="3" t="str">
        <x:v>LEGAL-M03</x:v>
      </x:c>
      <x:c r="C240" s="21" t="n">
        <x:v>3</x:v>
      </x:c>
      <x:c r="D240" s="39" t="n">
        <x:v>46466</x:v>
      </x:c>
      <x:c r="E240" s="39" t="n">
        <x:v>46447</x:v>
      </x:c>
      <x:c r="F240" s="39" t="n">
        <x:v>46496</x:v>
      </x:c>
      <x:c r="G240" s="3" t="str">
        <x:v>GL.OPEX.REG.LEGAL_APP</x:v>
      </x:c>
      <x:c r="H240" s="3" t="str">
        <x:v>COMP</x:v>
      </x:c>
      <x:c r="I240" s="3" t="str">
        <x:v>V.LEGAL</x:v>
      </x:c>
      <x:c r="J240" s="3" t="str">
        <x:v>MAP.ACTUAL.COST.REG.LEGAL_APP.V.LEGAL.COMP</x:v>
      </x:c>
      <x:c r="K240" s="3" t="str">
        <x:v>OPX.REG.LEGAL_APP</x:v>
      </x:c>
      <x:c r="L240" s="3" t="str">
        <x:v>operating</x:v>
      </x:c>
      <x:c r="M240" s="3" t="str">
        <x:v>one_off</x:v>
      </x:c>
      <x:c r="N240" s="3" t="str">
        <x:v>committed</x:v>
      </x:c>
      <x:c r="O240" s="3" t="str">
        <x:v>fixed</x:v>
      </x:c>
      <x:c r="P240" s="30" t="n">
        <x:v>10000</x:v>
      </x:c>
      <x:c r="Q240" s="30" t="n">
        <x:v>0</x:v>
      </x:c>
      <x:c r="R240" s="19" t="n">
        <x:f>P240-Q240</x:f>
        <x:v>10000</x:v>
      </x:c>
      <x:c r="S240" s="22" t="n">
        <x:f>'D03_Accounts'!D81</x:f>
        <x:v>1</x:v>
      </x:c>
      <x:c r="T240" s="19" t="n">
        <x:f>R240*S240</x:f>
        <x:v>10000</x:v>
      </x:c>
      <x:c r="U240" s="20" t="str">
        <x:f>'D03_Mappings'!E136</x:f>
        <x:v>operating_expense</x:v>
      </x:c>
      <x:c r="V240" s="19" t="str">
        <x:f>IF(I240="",IF(U240="people","PAYROLL","UNMAPPED"),I240)</x:f>
        <x:v>V.LEGAL</x:v>
      </x:c>
      <x:c r="W240" s="19" t="n">
        <x:f>IF(AND(G240="GL.CASH",L240="operating"),Q240,0)</x:f>
        <x:v>0</x:v>
      </x:c>
      <x:c r="X240" s="19" t="n">
        <x:f>IF(AND(G240="GL.CASH",L240="operating"),P240,0)</x:f>
        <x:v>0</x:v>
      </x:c>
      <x:c r="Y240" s="19" t="n">
        <x:f>IF(AND(G240="GL.CASH",L240="investing"),Q240-P240,0)</x:f>
        <x:v>0</x:v>
      </x:c>
      <x:c r="Z240" s="19" t="n">
        <x:f>IF(AND(G240="GL.CASH",L240="financing"),P240,0)</x:f>
        <x:v>0</x:v>
      </x:c>
      <x:c r="AA240" s="19" t="n">
        <x:f>IF(AND(G240="GL.CASH",L240="financing"),Q240,0)</x:f>
        <x:v>0</x:v>
      </x:c>
    </x:row>
    <x:row r="241" ht="25" customHeight="1">
      <x:c r="A241" s="3" t="str">
        <x:v>ACT/LEGAL-M03/2</x:v>
      </x:c>
      <x:c r="B241" s="3" t="str">
        <x:v>LEGAL-M03</x:v>
      </x:c>
      <x:c r="C241" s="21" t="n">
        <x:v>3</x:v>
      </x:c>
      <x:c r="D241" s="39" t="n">
        <x:v>46466</x:v>
      </x:c>
      <x:c r="E241" s="39" t="n">
        <x:v>46447</x:v>
      </x:c>
      <x:c r="F241" s="39" t="n">
        <x:v>46496</x:v>
      </x:c>
      <x:c r="G241" s="3" t="str">
        <x:v>GL.VAT.DOM_ASSET</x:v>
      </x:c>
      <x:c r="H241" s="3" t="str">
        <x:v>COMP</x:v>
      </x:c>
      <x:c r="I241" s="3" t="str">
        <x:v>V.LEGAL</x:v>
      </x:c>
      <x:c r="J241" s="3" t="str">
        <x:v>MAP.ACTUAL.COST.REG.LEGAL_APP.V.LEGAL.COMP</x:v>
      </x:c>
      <x:c r="K241" s="3" t="str">
        <x:v>OPX.REG.LEGAL_APP</x:v>
      </x:c>
      <x:c r="L241" s="3" t="str">
        <x:v>operating</x:v>
      </x:c>
      <x:c r="M241" s="3" t="str">
        <x:v>not_applicable</x:v>
      </x:c>
      <x:c r="N241" s="3" t="str">
        <x:v>not_applicable</x:v>
      </x:c>
      <x:c r="O241" s="3" t="str">
        <x:v>not_applicable</x:v>
      </x:c>
      <x:c r="P241" s="30" t="n">
        <x:v>1900</x:v>
      </x:c>
      <x:c r="Q241" s="30" t="n">
        <x:v>0</x:v>
      </x:c>
      <x:c r="R241" s="19" t="n">
        <x:f>P241-Q241</x:f>
        <x:v>1900</x:v>
      </x:c>
      <x:c r="S241" s="22" t="n">
        <x:f>'D03_Accounts'!D15</x:f>
        <x:v>0</x:v>
      </x:c>
      <x:c r="T241" s="19" t="n">
        <x:f>R241*S241</x:f>
        <x:v>0</x:v>
      </x:c>
      <x:c r="U241" s="20" t="str">
        <x:f>'D03_Mappings'!E137</x:f>
        <x:v>tax_assets</x:v>
      </x:c>
      <x:c r="V241" s="19" t="str">
        <x:f>IF(I241="",IF(U241="people","PAYROLL","UNMAPPED"),I241)</x:f>
        <x:v>V.LEGAL</x:v>
      </x:c>
      <x:c r="W241" s="19" t="n">
        <x:f>IF(AND(G241="GL.CASH",L241="operating"),Q241,0)</x:f>
        <x:v>0</x:v>
      </x:c>
      <x:c r="X241" s="19" t="n">
        <x:f>IF(AND(G241="GL.CASH",L241="operating"),P241,0)</x:f>
        <x:v>0</x:v>
      </x:c>
      <x:c r="Y241" s="19" t="n">
        <x:f>IF(AND(G241="GL.CASH",L241="investing"),Q241-P241,0)</x:f>
        <x:v>0</x:v>
      </x:c>
      <x:c r="Z241" s="19" t="n">
        <x:f>IF(AND(G241="GL.CASH",L241="financing"),P241,0)</x:f>
        <x:v>0</x:v>
      </x:c>
      <x:c r="AA241" s="19" t="n">
        <x:f>IF(AND(G241="GL.CASH",L241="financing"),Q241,0)</x:f>
        <x:v>0</x:v>
      </x:c>
    </x:row>
    <x:row r="242" ht="25" customHeight="1">
      <x:c r="A242" s="3" t="str">
        <x:v>ACT/LEGAL-M03/3</x:v>
      </x:c>
      <x:c r="B242" s="3" t="str">
        <x:v>LEGAL-M03</x:v>
      </x:c>
      <x:c r="C242" s="21" t="n">
        <x:v>3</x:v>
      </x:c>
      <x:c r="D242" s="39" t="n">
        <x:v>46466</x:v>
      </x:c>
      <x:c r="E242" s="39" t="n">
        <x:v>46447</x:v>
      </x:c>
      <x:c r="F242" s="39" t="n">
        <x:v>46496</x:v>
      </x:c>
      <x:c r="G242" s="3" t="str">
        <x:v>GL.AP.SUPPLIER</x:v>
      </x:c>
      <x:c r="H242" s="3" t="str">
        <x:v>COMP</x:v>
      </x:c>
      <x:c r="I242" s="3" t="str">
        <x:v>V.LEGAL</x:v>
      </x:c>
      <x:c r="J242" s="3" t="str">
        <x:v>MAP.ACTUAL.COST.REG.LEGAL_APP.V.LEGAL.COMP</x:v>
      </x:c>
      <x:c r="K242" s="3" t="str">
        <x:v>OPX.REG.LEGAL_APP</x:v>
      </x:c>
      <x:c r="L242" s="3" t="str">
        <x:v>operating</x:v>
      </x:c>
      <x:c r="M242" s="3" t="str">
        <x:v>not_applicable</x:v>
      </x:c>
      <x:c r="N242" s="3" t="str">
        <x:v>not_applicable</x:v>
      </x:c>
      <x:c r="O242" s="3" t="str">
        <x:v>not_applicable</x:v>
      </x:c>
      <x:c r="P242" s="30" t="n">
        <x:v>0</x:v>
      </x:c>
      <x:c r="Q242" s="30" t="n">
        <x:v>11900</x:v>
      </x:c>
      <x:c r="R242" s="19" t="n">
        <x:f>P242-Q242</x:f>
        <x:v>-11900</x:v>
      </x:c>
      <x:c r="S242" s="22" t="n">
        <x:f>'D03_Accounts'!D23</x:f>
        <x:v>0</x:v>
      </x:c>
      <x:c r="T242" s="19" t="n">
        <x:f>R242*S242</x:f>
        <x:v>0</x:v>
      </x:c>
      <x:c r="U242" s="20" t="str">
        <x:f>'D03_Mappings'!E138</x:f>
        <x:v>ap</x:v>
      </x:c>
      <x:c r="V242" s="19" t="str">
        <x:f>IF(I242="",IF(U242="people","PAYROLL","UNMAPPED"),I242)</x:f>
        <x:v>V.LEGAL</x:v>
      </x:c>
      <x:c r="W242" s="19" t="n">
        <x:f>IF(AND(G242="GL.CASH",L242="operating"),Q242,0)</x:f>
        <x:v>0</x:v>
      </x:c>
      <x:c r="X242" s="19" t="n">
        <x:f>IF(AND(G242="GL.CASH",L242="operating"),P242,0)</x:f>
        <x:v>0</x:v>
      </x:c>
      <x:c r="Y242" s="19" t="n">
        <x:f>IF(AND(G242="GL.CASH",L242="investing"),Q242-P242,0)</x:f>
        <x:v>0</x:v>
      </x:c>
      <x:c r="Z242" s="19" t="n">
        <x:f>IF(AND(G242="GL.CASH",L242="financing"),P242,0)</x:f>
        <x:v>0</x:v>
      </x:c>
      <x:c r="AA242" s="19" t="n">
        <x:f>IF(AND(G242="GL.CASH",L242="financing"),Q242,0)</x:f>
        <x:v>0</x:v>
      </x:c>
    </x:row>
    <x:row r="243" ht="25" customHeight="1">
      <x:c r="A243" s="3" t="str">
        <x:v>ACT/OFFICE-M03/1</x:v>
      </x:c>
      <x:c r="B243" s="3" t="str">
        <x:v>OFFICE-M03</x:v>
      </x:c>
      <x:c r="C243" s="21" t="n">
        <x:v>3</x:v>
      </x:c>
      <x:c r="D243" s="39" t="n">
        <x:v>46466</x:v>
      </x:c>
      <x:c r="E243" s="39" t="n">
        <x:v>46447</x:v>
      </x:c>
      <x:c r="F243" s="39" t="n">
        <x:v>46496</x:v>
      </x:c>
      <x:c r="G243" s="3" t="str">
        <x:v>GL.OPEX.OPX.MISC</x:v>
      </x:c>
      <x:c r="H243" s="3" t="str">
        <x:v>CORP</x:v>
      </x:c>
      <x:c r="I243" s="3" t="str">
        <x:v>V.OFFICE</x:v>
      </x:c>
      <x:c r="J243" s="3" t="str">
        <x:v>MAP.ACTUAL.COST.OPX.MISC.V.OFFICE.CORP</x:v>
      </x:c>
      <x:c r="K243" s="3" t="str">
        <x:v>OPX.MISC</x:v>
      </x:c>
      <x:c r="L243" s="3" t="str">
        <x:v>operating</x:v>
      </x:c>
      <x:c r="M243" s="3" t="str">
        <x:v>recurring</x:v>
      </x:c>
      <x:c r="N243" s="3" t="str">
        <x:v>discretionary</x:v>
      </x:c>
      <x:c r="O243" s="3" t="str">
        <x:v>fixed</x:v>
      </x:c>
      <x:c r="P243" s="30" t="n">
        <x:v>3821.15</x:v>
      </x:c>
      <x:c r="Q243" s="30" t="n">
        <x:v>0</x:v>
      </x:c>
      <x:c r="R243" s="19" t="n">
        <x:f>P243-Q243</x:f>
        <x:v>3821.15</x:v>
      </x:c>
      <x:c r="S243" s="22" t="n">
        <x:f>'D03_Accounts'!D63</x:f>
        <x:v>1</x:v>
      </x:c>
      <x:c r="T243" s="19" t="n">
        <x:f>R243*S243</x:f>
        <x:v>3821.15</x:v>
      </x:c>
      <x:c r="U243" s="20" t="str">
        <x:f>'D03_Mappings'!E51</x:f>
        <x:v>operating_expense</x:v>
      </x:c>
      <x:c r="V243" s="19" t="str">
        <x:f>IF(I243="",IF(U243="people","PAYROLL","UNMAPPED"),I243)</x:f>
        <x:v>V.OFFICE</x:v>
      </x:c>
      <x:c r="W243" s="19" t="n">
        <x:f>IF(AND(G243="GL.CASH",L243="operating"),Q243,0)</x:f>
        <x:v>0</x:v>
      </x:c>
      <x:c r="X243" s="19" t="n">
        <x:f>IF(AND(G243="GL.CASH",L243="operating"),P243,0)</x:f>
        <x:v>0</x:v>
      </x:c>
      <x:c r="Y243" s="19" t="n">
        <x:f>IF(AND(G243="GL.CASH",L243="investing"),Q243-P243,0)</x:f>
        <x:v>0</x:v>
      </x:c>
      <x:c r="Z243" s="19" t="n">
        <x:f>IF(AND(G243="GL.CASH",L243="financing"),P243,0)</x:f>
        <x:v>0</x:v>
      </x:c>
      <x:c r="AA243" s="19" t="n">
        <x:f>IF(AND(G243="GL.CASH",L243="financing"),Q243,0)</x:f>
        <x:v>0</x:v>
      </x:c>
    </x:row>
    <x:row r="244" ht="25" customHeight="1">
      <x:c r="A244" s="3" t="str">
        <x:v>ACT/OFFICE-M03/2</x:v>
      </x:c>
      <x:c r="B244" s="3" t="str">
        <x:v>OFFICE-M03</x:v>
      </x:c>
      <x:c r="C244" s="21" t="n">
        <x:v>3</x:v>
      </x:c>
      <x:c r="D244" s="39" t="n">
        <x:v>46466</x:v>
      </x:c>
      <x:c r="E244" s="39" t="n">
        <x:v>46447</x:v>
      </x:c>
      <x:c r="F244" s="39" t="n">
        <x:v>46496</x:v>
      </x:c>
      <x:c r="G244" s="3" t="str">
        <x:v>GL.VAT.DOM_ASSET</x:v>
      </x:c>
      <x:c r="H244" s="3" t="str">
        <x:v>CORP</x:v>
      </x:c>
      <x:c r="I244" s="3" t="str">
        <x:v>V.OFFICE</x:v>
      </x:c>
      <x:c r="J244" s="3" t="str">
        <x:v>MAP.ACTUAL.COST.OPX.MISC.V.OFFICE.CORP</x:v>
      </x:c>
      <x:c r="K244" s="3" t="str">
        <x:v>OPX.MISC</x:v>
      </x:c>
      <x:c r="L244" s="3" t="str">
        <x:v>operating</x:v>
      </x:c>
      <x:c r="M244" s="3" t="str">
        <x:v>not_applicable</x:v>
      </x:c>
      <x:c r="N244" s="3" t="str">
        <x:v>not_applicable</x:v>
      </x:c>
      <x:c r="O244" s="3" t="str">
        <x:v>not_applicable</x:v>
      </x:c>
      <x:c r="P244" s="30" t="n">
        <x:v>726.02</x:v>
      </x:c>
      <x:c r="Q244" s="30" t="n">
        <x:v>0</x:v>
      </x:c>
      <x:c r="R244" s="19" t="n">
        <x:f>P244-Q244</x:f>
        <x:v>726.02</x:v>
      </x:c>
      <x:c r="S244" s="22" t="n">
        <x:f>'D03_Accounts'!D15</x:f>
        <x:v>0</x:v>
      </x:c>
      <x:c r="T244" s="19" t="n">
        <x:f>R244*S244</x:f>
        <x:v>0</x:v>
      </x:c>
      <x:c r="U244" s="20" t="str">
        <x:f>'D03_Mappings'!E52</x:f>
        <x:v>tax_assets</x:v>
      </x:c>
      <x:c r="V244" s="19" t="str">
        <x:f>IF(I244="",IF(U244="people","PAYROLL","UNMAPPED"),I244)</x:f>
        <x:v>V.OFFICE</x:v>
      </x:c>
      <x:c r="W244" s="19" t="n">
        <x:f>IF(AND(G244="GL.CASH",L244="operating"),Q244,0)</x:f>
        <x:v>0</x:v>
      </x:c>
      <x:c r="X244" s="19" t="n">
        <x:f>IF(AND(G244="GL.CASH",L244="operating"),P244,0)</x:f>
        <x:v>0</x:v>
      </x:c>
      <x:c r="Y244" s="19" t="n">
        <x:f>IF(AND(G244="GL.CASH",L244="investing"),Q244-P244,0)</x:f>
        <x:v>0</x:v>
      </x:c>
      <x:c r="Z244" s="19" t="n">
        <x:f>IF(AND(G244="GL.CASH",L244="financing"),P244,0)</x:f>
        <x:v>0</x:v>
      </x:c>
      <x:c r="AA244" s="19" t="n">
        <x:f>IF(AND(G244="GL.CASH",L244="financing"),Q244,0)</x:f>
        <x:v>0</x:v>
      </x:c>
    </x:row>
    <x:row r="245" ht="25" customHeight="1">
      <x:c r="A245" s="3" t="str">
        <x:v>ACT/OFFICE-M03/3</x:v>
      </x:c>
      <x:c r="B245" s="3" t="str">
        <x:v>OFFICE-M03</x:v>
      </x:c>
      <x:c r="C245" s="21" t="n">
        <x:v>3</x:v>
      </x:c>
      <x:c r="D245" s="39" t="n">
        <x:v>46466</x:v>
      </x:c>
      <x:c r="E245" s="39" t="n">
        <x:v>46447</x:v>
      </x:c>
      <x:c r="F245" s="39" t="n">
        <x:v>46496</x:v>
      </x:c>
      <x:c r="G245" s="3" t="str">
        <x:v>GL.AP.SUPPLIER</x:v>
      </x:c>
      <x:c r="H245" s="3" t="str">
        <x:v>CORP</x:v>
      </x:c>
      <x:c r="I245" s="3" t="str">
        <x:v>V.OFFICE</x:v>
      </x:c>
      <x:c r="J245" s="3" t="str">
        <x:v>MAP.ACTUAL.COST.OPX.MISC.V.OFFICE.CORP</x:v>
      </x:c>
      <x:c r="K245" s="3" t="str">
        <x:v>OPX.MISC</x:v>
      </x:c>
      <x:c r="L245" s="3" t="str">
        <x:v>operating</x:v>
      </x:c>
      <x:c r="M245" s="3" t="str">
        <x:v>not_applicable</x:v>
      </x:c>
      <x:c r="N245" s="3" t="str">
        <x:v>not_applicable</x:v>
      </x:c>
      <x:c r="O245" s="3" t="str">
        <x:v>not_applicable</x:v>
      </x:c>
      <x:c r="P245" s="30" t="n">
        <x:v>0</x:v>
      </x:c>
      <x:c r="Q245" s="30" t="n">
        <x:v>4547.17</x:v>
      </x:c>
      <x:c r="R245" s="19" t="n">
        <x:f>P245-Q245</x:f>
        <x:v>-4547.17</x:v>
      </x:c>
      <x:c r="S245" s="22" t="n">
        <x:f>'D03_Accounts'!D23</x:f>
        <x:v>0</x:v>
      </x:c>
      <x:c r="T245" s="19" t="n">
        <x:f>R245*S245</x:f>
        <x:v>0</x:v>
      </x:c>
      <x:c r="U245" s="20" t="str">
        <x:f>'D03_Mappings'!E53</x:f>
        <x:v>ap</x:v>
      </x:c>
      <x:c r="V245" s="19" t="str">
        <x:f>IF(I245="",IF(U245="people","PAYROLL","UNMAPPED"),I245)</x:f>
        <x:v>V.OFFICE</x:v>
      </x:c>
      <x:c r="W245" s="19" t="n">
        <x:f>IF(AND(G245="GL.CASH",L245="operating"),Q245,0)</x:f>
        <x:v>0</x:v>
      </x:c>
      <x:c r="X245" s="19" t="n">
        <x:f>IF(AND(G245="GL.CASH",L245="operating"),P245,0)</x:f>
        <x:v>0</x:v>
      </x:c>
      <x:c r="Y245" s="19" t="n">
        <x:f>IF(AND(G245="GL.CASH",L245="investing"),Q245-P245,0)</x:f>
        <x:v>0</x:v>
      </x:c>
      <x:c r="Z245" s="19" t="n">
        <x:f>IF(AND(G245="GL.CASH",L245="financing"),P245,0)</x:f>
        <x:v>0</x:v>
      </x:c>
      <x:c r="AA245" s="19" t="n">
        <x:f>IF(AND(G245="GL.CASH",L245="financing"),Q245,0)</x:f>
        <x:v>0</x:v>
      </x:c>
    </x:row>
    <x:row r="246" ht="25" customHeight="1">
      <x:c r="A246" s="3" t="str">
        <x:v>ACT/PAYADMIN-M03/1</x:v>
      </x:c>
      <x:c r="B246" s="3" t="str">
        <x:v>PAYADMIN-M03</x:v>
      </x:c>
      <x:c r="C246" s="21" t="n">
        <x:v>3</x:v>
      </x:c>
      <x:c r="D246" s="39" t="n">
        <x:v>46466</x:v>
      </x:c>
      <x:c r="E246" s="39" t="n">
        <x:v>46447</x:v>
      </x:c>
      <x:c r="F246" s="39" t="n">
        <x:v>46496</x:v>
      </x:c>
      <x:c r="G246" s="3" t="str">
        <x:v>GL.OPEX.OPX.PAYROLL</x:v>
      </x:c>
      <x:c r="H246" s="3" t="str">
        <x:v>FIN</x:v>
      </x:c>
      <x:c r="I246" s="3" t="str">
        <x:v>V.ACCOUNTS</x:v>
      </x:c>
      <x:c r="J246" s="3" t="str">
        <x:v>MAP.ACTUAL.COST.OPX.PAYROLL.V.ACCOUNTS.FIN</x:v>
      </x:c>
      <x:c r="K246" s="3" t="str">
        <x:v>OPX.PAYROLL</x:v>
      </x:c>
      <x:c r="L246" s="3" t="str">
        <x:v>operating</x:v>
      </x:c>
      <x:c r="M246" s="3" t="str">
        <x:v>recurring</x:v>
      </x:c>
      <x:c r="N246" s="3" t="str">
        <x:v>committed</x:v>
      </x:c>
      <x:c r="O246" s="3" t="str">
        <x:v>fixed</x:v>
      </x:c>
      <x:c r="P246" s="30" t="n">
        <x:v>125</x:v>
      </x:c>
      <x:c r="Q246" s="30" t="n">
        <x:v>0</x:v>
      </x:c>
      <x:c r="R246" s="19" t="n">
        <x:f>P246-Q246</x:f>
        <x:v>125</x:v>
      </x:c>
      <x:c r="S246" s="22" t="n">
        <x:f>'D03_Accounts'!D55</x:f>
        <x:v>1</x:v>
      </x:c>
      <x:c r="T246" s="19" t="n">
        <x:f>R246*S246</x:f>
        <x:v>125</x:v>
      </x:c>
      <x:c r="U246" s="20" t="str">
        <x:f>'D03_Mappings'!E54</x:f>
        <x:v>operating_expense</x:v>
      </x:c>
      <x:c r="V246" s="19" t="str">
        <x:f>IF(I246="",IF(U246="people","PAYROLL","UNMAPPED"),I246)</x:f>
        <x:v>V.ACCOUNTS</x:v>
      </x:c>
      <x:c r="W246" s="19" t="n">
        <x:f>IF(AND(G246="GL.CASH",L246="operating"),Q246,0)</x:f>
        <x:v>0</x:v>
      </x:c>
      <x:c r="X246" s="19" t="n">
        <x:f>IF(AND(G246="GL.CASH",L246="operating"),P246,0)</x:f>
        <x:v>0</x:v>
      </x:c>
      <x:c r="Y246" s="19" t="n">
        <x:f>IF(AND(G246="GL.CASH",L246="investing"),Q246-P246,0)</x:f>
        <x:v>0</x:v>
      </x:c>
      <x:c r="Z246" s="19" t="n">
        <x:f>IF(AND(G246="GL.CASH",L246="financing"),P246,0)</x:f>
        <x:v>0</x:v>
      </x:c>
      <x:c r="AA246" s="19" t="n">
        <x:f>IF(AND(G246="GL.CASH",L246="financing"),Q246,0)</x:f>
        <x:v>0</x:v>
      </x:c>
    </x:row>
    <x:row r="247" ht="25" customHeight="1">
      <x:c r="A247" s="3" t="str">
        <x:v>ACT/PAYADMIN-M03/2</x:v>
      </x:c>
      <x:c r="B247" s="3" t="str">
        <x:v>PAYADMIN-M03</x:v>
      </x:c>
      <x:c r="C247" s="21" t="n">
        <x:v>3</x:v>
      </x:c>
      <x:c r="D247" s="39" t="n">
        <x:v>46466</x:v>
      </x:c>
      <x:c r="E247" s="39" t="n">
        <x:v>46447</x:v>
      </x:c>
      <x:c r="F247" s="39" t="n">
        <x:v>46496</x:v>
      </x:c>
      <x:c r="G247" s="3" t="str">
        <x:v>GL.VAT.DOM_ASSET</x:v>
      </x:c>
      <x:c r="H247" s="3" t="str">
        <x:v>FIN</x:v>
      </x:c>
      <x:c r="I247" s="3" t="str">
        <x:v>V.ACCOUNTS</x:v>
      </x:c>
      <x:c r="J247" s="3" t="str">
        <x:v>MAP.ACTUAL.COST.OPX.PAYROLL.V.ACCOUNTS.FIN</x:v>
      </x:c>
      <x:c r="K247" s="3" t="str">
        <x:v>OPX.PAYROLL</x:v>
      </x:c>
      <x:c r="L247" s="3" t="str">
        <x:v>operating</x:v>
      </x:c>
      <x:c r="M247" s="3" t="str">
        <x:v>not_applicable</x:v>
      </x:c>
      <x:c r="N247" s="3" t="str">
        <x:v>not_applicable</x:v>
      </x:c>
      <x:c r="O247" s="3" t="str">
        <x:v>not_applicable</x:v>
      </x:c>
      <x:c r="P247" s="30" t="n">
        <x:v>23.75</x:v>
      </x:c>
      <x:c r="Q247" s="30" t="n">
        <x:v>0</x:v>
      </x:c>
      <x:c r="R247" s="19" t="n">
        <x:f>P247-Q247</x:f>
        <x:v>23.75</x:v>
      </x:c>
      <x:c r="S247" s="22" t="n">
        <x:f>'D03_Accounts'!D15</x:f>
        <x:v>0</x:v>
      </x:c>
      <x:c r="T247" s="19" t="n">
        <x:f>R247*S247</x:f>
        <x:v>0</x:v>
      </x:c>
      <x:c r="U247" s="20" t="str">
        <x:f>'D03_Mappings'!E55</x:f>
        <x:v>tax_assets</x:v>
      </x:c>
      <x:c r="V247" s="19" t="str">
        <x:f>IF(I247="",IF(U247="people","PAYROLL","UNMAPPED"),I247)</x:f>
        <x:v>V.ACCOUNTS</x:v>
      </x:c>
      <x:c r="W247" s="19" t="n">
        <x:f>IF(AND(G247="GL.CASH",L247="operating"),Q247,0)</x:f>
        <x:v>0</x:v>
      </x:c>
      <x:c r="X247" s="19" t="n">
        <x:f>IF(AND(G247="GL.CASH",L247="operating"),P247,0)</x:f>
        <x:v>0</x:v>
      </x:c>
      <x:c r="Y247" s="19" t="n">
        <x:f>IF(AND(G247="GL.CASH",L247="investing"),Q247-P247,0)</x:f>
        <x:v>0</x:v>
      </x:c>
      <x:c r="Z247" s="19" t="n">
        <x:f>IF(AND(G247="GL.CASH",L247="financing"),P247,0)</x:f>
        <x:v>0</x:v>
      </x:c>
      <x:c r="AA247" s="19" t="n">
        <x:f>IF(AND(G247="GL.CASH",L247="financing"),Q247,0)</x:f>
        <x:v>0</x:v>
      </x:c>
    </x:row>
    <x:row r="248" ht="25" customHeight="1">
      <x:c r="A248" s="3" t="str">
        <x:v>ACT/PAYADMIN-M03/3</x:v>
      </x:c>
      <x:c r="B248" s="3" t="str">
        <x:v>PAYADMIN-M03</x:v>
      </x:c>
      <x:c r="C248" s="21" t="n">
        <x:v>3</x:v>
      </x:c>
      <x:c r="D248" s="39" t="n">
        <x:v>46466</x:v>
      </x:c>
      <x:c r="E248" s="39" t="n">
        <x:v>46447</x:v>
      </x:c>
      <x:c r="F248" s="39" t="n">
        <x:v>46496</x:v>
      </x:c>
      <x:c r="G248" s="3" t="str">
        <x:v>GL.AP.SUPPLIER</x:v>
      </x:c>
      <x:c r="H248" s="3" t="str">
        <x:v>FIN</x:v>
      </x:c>
      <x:c r="I248" s="3" t="str">
        <x:v>V.ACCOUNTS</x:v>
      </x:c>
      <x:c r="J248" s="3" t="str">
        <x:v>MAP.ACTUAL.COST.OPX.PAYROLL.V.ACCOUNTS.FIN</x:v>
      </x:c>
      <x:c r="K248" s="3" t="str">
        <x:v>OPX.PAYROLL</x:v>
      </x:c>
      <x:c r="L248" s="3" t="str">
        <x:v>operating</x:v>
      </x:c>
      <x:c r="M248" s="3" t="str">
        <x:v>not_applicable</x:v>
      </x:c>
      <x:c r="N248" s="3" t="str">
        <x:v>not_applicable</x:v>
      </x:c>
      <x:c r="O248" s="3" t="str">
        <x:v>not_applicable</x:v>
      </x:c>
      <x:c r="P248" s="30" t="n">
        <x:v>0</x:v>
      </x:c>
      <x:c r="Q248" s="30" t="n">
        <x:v>148.75</x:v>
      </x:c>
      <x:c r="R248" s="19" t="n">
        <x:f>P248-Q248</x:f>
        <x:v>-148.75</x:v>
      </x:c>
      <x:c r="S248" s="22" t="n">
        <x:f>'D03_Accounts'!D23</x:f>
        <x:v>0</x:v>
      </x:c>
      <x:c r="T248" s="19" t="n">
        <x:f>R248*S248</x:f>
        <x:v>0</x:v>
      </x:c>
      <x:c r="U248" s="20" t="str">
        <x:f>'D03_Mappings'!E56</x:f>
        <x:v>ap</x:v>
      </x:c>
      <x:c r="V248" s="19" t="str">
        <x:f>IF(I248="",IF(U248="people","PAYROLL","UNMAPPED"),I248)</x:f>
        <x:v>V.ACCOUNTS</x:v>
      </x:c>
      <x:c r="W248" s="19" t="n">
        <x:f>IF(AND(G248="GL.CASH",L248="operating"),Q248,0)</x:f>
        <x:v>0</x:v>
      </x:c>
      <x:c r="X248" s="19" t="n">
        <x:f>IF(AND(G248="GL.CASH",L248="operating"),P248,0)</x:f>
        <x:v>0</x:v>
      </x:c>
      <x:c r="Y248" s="19" t="n">
        <x:f>IF(AND(G248="GL.CASH",L248="investing"),Q248-P248,0)</x:f>
        <x:v>0</x:v>
      </x:c>
      <x:c r="Z248" s="19" t="n">
        <x:f>IF(AND(G248="GL.CASH",L248="financing"),P248,0)</x:f>
        <x:v>0</x:v>
      </x:c>
      <x:c r="AA248" s="19" t="n">
        <x:f>IF(AND(G248="GL.CASH",L248="financing"),Q248,0)</x:f>
        <x:v>0</x:v>
      </x:c>
    </x:row>
    <x:row r="249" ht="25" customHeight="1">
      <x:c r="A249" s="3" t="str">
        <x:v>ACT/SW-M03-P01/1</x:v>
      </x:c>
      <x:c r="B249" s="3" t="str">
        <x:v>SW-M03-P01</x:v>
      </x:c>
      <x:c r="C249" s="21" t="n">
        <x:v>3</x:v>
      </x:c>
      <x:c r="D249" s="39" t="n">
        <x:v>46466</x:v>
      </x:c>
      <x:c r="E249" s="39" t="n">
        <x:v>46447</x:v>
      </x:c>
      <x:c r="F249" s="39" t="n">
        <x:v>46496</x:v>
      </x:c>
      <x:c r="G249" s="3" t="str">
        <x:v>GL.OPEX.PPL.SW</x:v>
      </x:c>
      <x:c r="H249" s="3" t="str">
        <x:v>MGMT</x:v>
      </x:c>
      <x:c r="I249" s="3" t="str">
        <x:v>V.SOFTWARE</x:v>
      </x:c>
      <x:c r="J249" s="3" t="str">
        <x:v>MAP.ACTUAL.COST.RC.PPL.SW.MGMT.V.SOFTWARE.MGMT</x:v>
      </x:c>
      <x:c r="K249" s="3" t="str">
        <x:v>OPX.SOFTWARE</x:v>
      </x:c>
      <x:c r="L249" s="3" t="str">
        <x:v>operating</x:v>
      </x:c>
      <x:c r="M249" s="3" t="str">
        <x:v>recurring</x:v>
      </x:c>
      <x:c r="N249" s="3" t="str">
        <x:v>committed</x:v>
      </x:c>
      <x:c r="O249" s="3" t="str">
        <x:v>fixed</x:v>
      </x:c>
      <x:c r="P249" s="30" t="n">
        <x:v>450</x:v>
      </x:c>
      <x:c r="Q249" s="30" t="n">
        <x:v>0</x:v>
      </x:c>
      <x:c r="R249" s="19" t="n">
        <x:f>P249-Q249</x:f>
        <x:v>450</x:v>
      </x:c>
      <x:c r="S249" s="22" t="n">
        <x:f>'D03_Accounts'!D66</x:f>
        <x:v>1</x:v>
      </x:c>
      <x:c r="T249" s="19" t="n">
        <x:f>R249*S249</x:f>
        <x:v>450</x:v>
      </x:c>
      <x:c r="U249" s="20" t="str">
        <x:f>'D03_Mappings'!E121</x:f>
        <x:v>operating_expense</x:v>
      </x:c>
      <x:c r="V249" s="19" t="str">
        <x:f>IF(I249="",IF(U249="people","PAYROLL","UNMAPPED"),I249)</x:f>
        <x:v>V.SOFTWARE</x:v>
      </x:c>
      <x:c r="W249" s="19" t="n">
        <x:f>IF(AND(G249="GL.CASH",L249="operating"),Q249,0)</x:f>
        <x:v>0</x:v>
      </x:c>
      <x:c r="X249" s="19" t="n">
        <x:f>IF(AND(G249="GL.CASH",L249="operating"),P249,0)</x:f>
        <x:v>0</x:v>
      </x:c>
      <x:c r="Y249" s="19" t="n">
        <x:f>IF(AND(G249="GL.CASH",L249="investing"),Q249-P249,0)</x:f>
        <x:v>0</x:v>
      </x:c>
      <x:c r="Z249" s="19" t="n">
        <x:f>IF(AND(G249="GL.CASH",L249="financing"),P249,0)</x:f>
        <x:v>0</x:v>
      </x:c>
      <x:c r="AA249" s="19" t="n">
        <x:f>IF(AND(G249="GL.CASH",L249="financing"),Q249,0)</x:f>
        <x:v>0</x:v>
      </x:c>
    </x:row>
    <x:row r="250" ht="25" customHeight="1">
      <x:c r="A250" s="3" t="str">
        <x:v>ACT/SW-M03-P01/2</x:v>
      </x:c>
      <x:c r="B250" s="3" t="str">
        <x:v>SW-M03-P01</x:v>
      </x:c>
      <x:c r="C250" s="21" t="n">
        <x:v>3</x:v>
      </x:c>
      <x:c r="D250" s="39" t="n">
        <x:v>46466</x:v>
      </x:c>
      <x:c r="E250" s="39" t="n">
        <x:v>46447</x:v>
      </x:c>
      <x:c r="F250" s="39" t="n">
        <x:v>46496</x:v>
      </x:c>
      <x:c r="G250" s="3" t="str">
        <x:v>GL.VAT.DOM_ASSET</x:v>
      </x:c>
      <x:c r="H250" s="3" t="str">
        <x:v>MGMT</x:v>
      </x:c>
      <x:c r="I250" s="3" t="str">
        <x:v>V.SOFTWARE</x:v>
      </x:c>
      <x:c r="J250" s="3" t="str">
        <x:v>MAP.ACTUAL.COST.RC.PPL.SW.MGMT.V.SOFTWARE.MGMT</x:v>
      </x:c>
      <x:c r="K250" s="3" t="str">
        <x:v>OPX.SOFTWARE</x:v>
      </x:c>
      <x:c r="L250" s="3" t="str">
        <x:v>operating</x:v>
      </x:c>
      <x:c r="M250" s="3" t="str">
        <x:v>not_applicable</x:v>
      </x:c>
      <x:c r="N250" s="3" t="str">
        <x:v>not_applicable</x:v>
      </x:c>
      <x:c r="O250" s="3" t="str">
        <x:v>not_applicable</x:v>
      </x:c>
      <x:c r="P250" s="30" t="n">
        <x:v>85.5</x:v>
      </x:c>
      <x:c r="Q250" s="30" t="n">
        <x:v>0</x:v>
      </x:c>
      <x:c r="R250" s="19" t="n">
        <x:f>P250-Q250</x:f>
        <x:v>85.5</x:v>
      </x:c>
      <x:c r="S250" s="22" t="n">
        <x:f>'D03_Accounts'!D15</x:f>
        <x:v>0</x:v>
      </x:c>
      <x:c r="T250" s="19" t="n">
        <x:f>R250*S250</x:f>
        <x:v>0</x:v>
      </x:c>
      <x:c r="U250" s="20" t="str">
        <x:f>'D03_Mappings'!E122</x:f>
        <x:v>tax_assets</x:v>
      </x:c>
      <x:c r="V250" s="19" t="str">
        <x:f>IF(I250="",IF(U250="people","PAYROLL","UNMAPPED"),I250)</x:f>
        <x:v>V.SOFTWARE</x:v>
      </x:c>
      <x:c r="W250" s="19" t="n">
        <x:f>IF(AND(G250="GL.CASH",L250="operating"),Q250,0)</x:f>
        <x:v>0</x:v>
      </x:c>
      <x:c r="X250" s="19" t="n">
        <x:f>IF(AND(G250="GL.CASH",L250="operating"),P250,0)</x:f>
        <x:v>0</x:v>
      </x:c>
      <x:c r="Y250" s="19" t="n">
        <x:f>IF(AND(G250="GL.CASH",L250="investing"),Q250-P250,0)</x:f>
        <x:v>0</x:v>
      </x:c>
      <x:c r="Z250" s="19" t="n">
        <x:f>IF(AND(G250="GL.CASH",L250="financing"),P250,0)</x:f>
        <x:v>0</x:v>
      </x:c>
      <x:c r="AA250" s="19" t="n">
        <x:f>IF(AND(G250="GL.CASH",L250="financing"),Q250,0)</x:f>
        <x:v>0</x:v>
      </x:c>
    </x:row>
    <x:row r="251" ht="25" customHeight="1">
      <x:c r="A251" s="3" t="str">
        <x:v>ACT/SW-M03-P01/3</x:v>
      </x:c>
      <x:c r="B251" s="3" t="str">
        <x:v>SW-M03-P01</x:v>
      </x:c>
      <x:c r="C251" s="21" t="n">
        <x:v>3</x:v>
      </x:c>
      <x:c r="D251" s="39" t="n">
        <x:v>46466</x:v>
      </x:c>
      <x:c r="E251" s="39" t="n">
        <x:v>46447</x:v>
      </x:c>
      <x:c r="F251" s="39" t="n">
        <x:v>46496</x:v>
      </x:c>
      <x:c r="G251" s="3" t="str">
        <x:v>GL.AP.SUPPLIER</x:v>
      </x:c>
      <x:c r="H251" s="3" t="str">
        <x:v>MGMT</x:v>
      </x:c>
      <x:c r="I251" s="3" t="str">
        <x:v>V.SOFTWARE</x:v>
      </x:c>
      <x:c r="J251" s="3" t="str">
        <x:v>MAP.ACTUAL.COST.RC.PPL.SW.MGMT.V.SOFTWARE.MGMT</x:v>
      </x:c>
      <x:c r="K251" s="3" t="str">
        <x:v>OPX.SOFTWARE</x:v>
      </x:c>
      <x:c r="L251" s="3" t="str">
        <x:v>operating</x:v>
      </x:c>
      <x:c r="M251" s="3" t="str">
        <x:v>not_applicable</x:v>
      </x:c>
      <x:c r="N251" s="3" t="str">
        <x:v>not_applicable</x:v>
      </x:c>
      <x:c r="O251" s="3" t="str">
        <x:v>not_applicable</x:v>
      </x:c>
      <x:c r="P251" s="30" t="n">
        <x:v>0</x:v>
      </x:c>
      <x:c r="Q251" s="30" t="n">
        <x:v>450</x:v>
      </x:c>
      <x:c r="R251" s="19" t="n">
        <x:f>P251-Q251</x:f>
        <x:v>-450</x:v>
      </x:c>
      <x:c r="S251" s="22" t="n">
        <x:f>'D03_Accounts'!D23</x:f>
        <x:v>0</x:v>
      </x:c>
      <x:c r="T251" s="19" t="n">
        <x:f>R251*S251</x:f>
        <x:v>0</x:v>
      </x:c>
      <x:c r="U251" s="20" t="str">
        <x:f>'D03_Mappings'!E123</x:f>
        <x:v>ap</x:v>
      </x:c>
      <x:c r="V251" s="19" t="str">
        <x:f>IF(I251="",IF(U251="people","PAYROLL","UNMAPPED"),I251)</x:f>
        <x:v>V.SOFTWARE</x:v>
      </x:c>
      <x:c r="W251" s="19" t="n">
        <x:f>IF(AND(G251="GL.CASH",L251="operating"),Q251,0)</x:f>
        <x:v>0</x:v>
      </x:c>
      <x:c r="X251" s="19" t="n">
        <x:f>IF(AND(G251="GL.CASH",L251="operating"),P251,0)</x:f>
        <x:v>0</x:v>
      </x:c>
      <x:c r="Y251" s="19" t="n">
        <x:f>IF(AND(G251="GL.CASH",L251="investing"),Q251-P251,0)</x:f>
        <x:v>0</x:v>
      </x:c>
      <x:c r="Z251" s="19" t="n">
        <x:f>IF(AND(G251="GL.CASH",L251="financing"),P251,0)</x:f>
        <x:v>0</x:v>
      </x:c>
      <x:c r="AA251" s="19" t="n">
        <x:f>IF(AND(G251="GL.CASH",L251="financing"),Q251,0)</x:f>
        <x:v>0</x:v>
      </x:c>
    </x:row>
    <x:row r="252" ht="25" customHeight="1">
      <x:c r="A252" s="3" t="str">
        <x:v>ACT/SW-M03-P01/4</x:v>
      </x:c>
      <x:c r="B252" s="3" t="str">
        <x:v>SW-M03-P01</x:v>
      </x:c>
      <x:c r="C252" s="21" t="n">
        <x:v>3</x:v>
      </x:c>
      <x:c r="D252" s="39" t="n">
        <x:v>46466</x:v>
      </x:c>
      <x:c r="E252" s="39" t="n">
        <x:v>46447</x:v>
      </x:c>
      <x:c r="F252" s="39" t="n">
        <x:v>46496</x:v>
      </x:c>
      <x:c r="G252" s="3" t="str">
        <x:v>GL.VAT.DOM_LIAB</x:v>
      </x:c>
      <x:c r="H252" s="3" t="str">
        <x:v>MGMT</x:v>
      </x:c>
      <x:c r="I252" s="3" t="str">
        <x:v>V.SOFTWARE</x:v>
      </x:c>
      <x:c r="J252" s="3" t="str">
        <x:v>MAP.ACTUAL.COST.RC.PPL.SW.MGMT.V.SOFTWARE.MGMT</x:v>
      </x:c>
      <x:c r="K252" s="3" t="str">
        <x:v>OPX.SOFTWARE</x:v>
      </x:c>
      <x:c r="L252" s="3" t="str">
        <x:v>operating</x:v>
      </x:c>
      <x:c r="M252" s="3" t="str">
        <x:v>not_applicable</x:v>
      </x:c>
      <x:c r="N252" s="3" t="str">
        <x:v>not_applicable</x:v>
      </x:c>
      <x:c r="O252" s="3" t="str">
        <x:v>not_applicable</x:v>
      </x:c>
      <x:c r="P252" s="30" t="n">
        <x:v>0</x:v>
      </x:c>
      <x:c r="Q252" s="30" t="n">
        <x:v>85.5</x:v>
      </x:c>
      <x:c r="R252" s="19" t="n">
        <x:f>P252-Q252</x:f>
        <x:v>-85.5</x:v>
      </x:c>
      <x:c r="S252" s="22" t="n">
        <x:f>'D03_Accounts'!D29</x:f>
        <x:v>0</x:v>
      </x:c>
      <x:c r="T252" s="19" t="n">
        <x:f>R252*S252</x:f>
        <x:v>0</x:v>
      </x:c>
      <x:c r="U252" s="20" t="str">
        <x:f>'D03_Mappings'!E124</x:f>
        <x:v>tax_liabilities</x:v>
      </x:c>
      <x:c r="V252" s="19" t="str">
        <x:f>IF(I252="",IF(U252="people","PAYROLL","UNMAPPED"),I252)</x:f>
        <x:v>V.SOFTWARE</x:v>
      </x:c>
      <x:c r="W252" s="19" t="n">
        <x:f>IF(AND(G252="GL.CASH",L252="operating"),Q252,0)</x:f>
        <x:v>0</x:v>
      </x:c>
      <x:c r="X252" s="19" t="n">
        <x:f>IF(AND(G252="GL.CASH",L252="operating"),P252,0)</x:f>
        <x:v>0</x:v>
      </x:c>
      <x:c r="Y252" s="19" t="n">
        <x:f>IF(AND(G252="GL.CASH",L252="investing"),Q252-P252,0)</x:f>
        <x:v>0</x:v>
      </x:c>
      <x:c r="Z252" s="19" t="n">
        <x:f>IF(AND(G252="GL.CASH",L252="financing"),P252,0)</x:f>
        <x:v>0</x:v>
      </x:c>
      <x:c r="AA252" s="19" t="n">
        <x:f>IF(AND(G252="GL.CASH",L252="financing"),Q252,0)</x:f>
        <x:v>0</x:v>
      </x:c>
    </x:row>
    <x:row r="253" ht="25" customHeight="1">
      <x:c r="A253" s="3" t="str">
        <x:v>ACT/SW-M03-P02/1</x:v>
      </x:c>
      <x:c r="B253" s="3" t="str">
        <x:v>SW-M03-P02</x:v>
      </x:c>
      <x:c r="C253" s="21" t="n">
        <x:v>3</x:v>
      </x:c>
      <x:c r="D253" s="39" t="n">
        <x:v>46466</x:v>
      </x:c>
      <x:c r="E253" s="39" t="n">
        <x:v>46447</x:v>
      </x:c>
      <x:c r="F253" s="39" t="n">
        <x:v>46496</x:v>
      </x:c>
      <x:c r="G253" s="3" t="str">
        <x:v>GL.OPEX.PPL.SW</x:v>
      </x:c>
      <x:c r="H253" s="3" t="str">
        <x:v>ENG</x:v>
      </x:c>
      <x:c r="I253" s="3" t="str">
        <x:v>V.SOFTWARE</x:v>
      </x:c>
      <x:c r="J253" s="3" t="str">
        <x:v>MAP.ACTUAL.COST.RC.PPL.SW.ENG.V.SOFTWARE.ENG</x:v>
      </x:c>
      <x:c r="K253" s="3" t="str">
        <x:v>OPX.SOFTWARE</x:v>
      </x:c>
      <x:c r="L253" s="3" t="str">
        <x:v>operating</x:v>
      </x:c>
      <x:c r="M253" s="3" t="str">
        <x:v>recurring</x:v>
      </x:c>
      <x:c r="N253" s="3" t="str">
        <x:v>committed</x:v>
      </x:c>
      <x:c r="O253" s="3" t="str">
        <x:v>fixed</x:v>
      </x:c>
      <x:c r="P253" s="30" t="n">
        <x:v>450</x:v>
      </x:c>
      <x:c r="Q253" s="30" t="n">
        <x:v>0</x:v>
      </x:c>
      <x:c r="R253" s="19" t="n">
        <x:f>P253-Q253</x:f>
        <x:v>450</x:v>
      </x:c>
      <x:c r="S253" s="22" t="n">
        <x:f>'D03_Accounts'!D66</x:f>
        <x:v>1</x:v>
      </x:c>
      <x:c r="T253" s="19" t="n">
        <x:f>R253*S253</x:f>
        <x:v>450</x:v>
      </x:c>
      <x:c r="U253" s="20" t="str">
        <x:f>'D03_Mappings'!E117</x:f>
        <x:v>operating_expense</x:v>
      </x:c>
      <x:c r="V253" s="19" t="str">
        <x:f>IF(I253="",IF(U253="people","PAYROLL","UNMAPPED"),I253)</x:f>
        <x:v>V.SOFTWARE</x:v>
      </x:c>
      <x:c r="W253" s="19" t="n">
        <x:f>IF(AND(G253="GL.CASH",L253="operating"),Q253,0)</x:f>
        <x:v>0</x:v>
      </x:c>
      <x:c r="X253" s="19" t="n">
        <x:f>IF(AND(G253="GL.CASH",L253="operating"),P253,0)</x:f>
        <x:v>0</x:v>
      </x:c>
      <x:c r="Y253" s="19" t="n">
        <x:f>IF(AND(G253="GL.CASH",L253="investing"),Q253-P253,0)</x:f>
        <x:v>0</x:v>
      </x:c>
      <x:c r="Z253" s="19" t="n">
        <x:f>IF(AND(G253="GL.CASH",L253="financing"),P253,0)</x:f>
        <x:v>0</x:v>
      </x:c>
      <x:c r="AA253" s="19" t="n">
        <x:f>IF(AND(G253="GL.CASH",L253="financing"),Q253,0)</x:f>
        <x:v>0</x:v>
      </x:c>
    </x:row>
    <x:row r="254" ht="25" customHeight="1">
      <x:c r="A254" s="3" t="str">
        <x:v>ACT/SW-M03-P02/2</x:v>
      </x:c>
      <x:c r="B254" s="3" t="str">
        <x:v>SW-M03-P02</x:v>
      </x:c>
      <x:c r="C254" s="21" t="n">
        <x:v>3</x:v>
      </x:c>
      <x:c r="D254" s="39" t="n">
        <x:v>46466</x:v>
      </x:c>
      <x:c r="E254" s="39" t="n">
        <x:v>46447</x:v>
      </x:c>
      <x:c r="F254" s="39" t="n">
        <x:v>46496</x:v>
      </x:c>
      <x:c r="G254" s="3" t="str">
        <x:v>GL.VAT.DOM_ASSET</x:v>
      </x:c>
      <x:c r="H254" s="3" t="str">
        <x:v>ENG</x:v>
      </x:c>
      <x:c r="I254" s="3" t="str">
        <x:v>V.SOFTWARE</x:v>
      </x:c>
      <x:c r="J254" s="3" t="str">
        <x:v>MAP.ACTUAL.COST.RC.PPL.SW.ENG.V.SOFTWARE.ENG</x:v>
      </x:c>
      <x:c r="K254" s="3" t="str">
        <x:v>OPX.SOFTWARE</x:v>
      </x:c>
      <x:c r="L254" s="3" t="str">
        <x:v>operating</x:v>
      </x:c>
      <x:c r="M254" s="3" t="str">
        <x:v>not_applicable</x:v>
      </x:c>
      <x:c r="N254" s="3" t="str">
        <x:v>not_applicable</x:v>
      </x:c>
      <x:c r="O254" s="3" t="str">
        <x:v>not_applicable</x:v>
      </x:c>
      <x:c r="P254" s="30" t="n">
        <x:v>85.5</x:v>
      </x:c>
      <x:c r="Q254" s="30" t="n">
        <x:v>0</x:v>
      </x:c>
      <x:c r="R254" s="19" t="n">
        <x:f>P254-Q254</x:f>
        <x:v>85.5</x:v>
      </x:c>
      <x:c r="S254" s="22" t="n">
        <x:f>'D03_Accounts'!D15</x:f>
        <x:v>0</x:v>
      </x:c>
      <x:c r="T254" s="19" t="n">
        <x:f>R254*S254</x:f>
        <x:v>0</x:v>
      </x:c>
      <x:c r="U254" s="20" t="str">
        <x:f>'D03_Mappings'!E118</x:f>
        <x:v>tax_assets</x:v>
      </x:c>
      <x:c r="V254" s="19" t="str">
        <x:f>IF(I254="",IF(U254="people","PAYROLL","UNMAPPED"),I254)</x:f>
        <x:v>V.SOFTWARE</x:v>
      </x:c>
      <x:c r="W254" s="19" t="n">
        <x:f>IF(AND(G254="GL.CASH",L254="operating"),Q254,0)</x:f>
        <x:v>0</x:v>
      </x:c>
      <x:c r="X254" s="19" t="n">
        <x:f>IF(AND(G254="GL.CASH",L254="operating"),P254,0)</x:f>
        <x:v>0</x:v>
      </x:c>
      <x:c r="Y254" s="19" t="n">
        <x:f>IF(AND(G254="GL.CASH",L254="investing"),Q254-P254,0)</x:f>
        <x:v>0</x:v>
      </x:c>
      <x:c r="Z254" s="19" t="n">
        <x:f>IF(AND(G254="GL.CASH",L254="financing"),P254,0)</x:f>
        <x:v>0</x:v>
      </x:c>
      <x:c r="AA254" s="19" t="n">
        <x:f>IF(AND(G254="GL.CASH",L254="financing"),Q254,0)</x:f>
        <x:v>0</x:v>
      </x:c>
    </x:row>
    <x:row r="255" ht="25" customHeight="1">
      <x:c r="A255" s="3" t="str">
        <x:v>ACT/SW-M03-P02/3</x:v>
      </x:c>
      <x:c r="B255" s="3" t="str">
        <x:v>SW-M03-P02</x:v>
      </x:c>
      <x:c r="C255" s="21" t="n">
        <x:v>3</x:v>
      </x:c>
      <x:c r="D255" s="39" t="n">
        <x:v>46466</x:v>
      </x:c>
      <x:c r="E255" s="39" t="n">
        <x:v>46447</x:v>
      </x:c>
      <x:c r="F255" s="39" t="n">
        <x:v>46496</x:v>
      </x:c>
      <x:c r="G255" s="3" t="str">
        <x:v>GL.AP.SUPPLIER</x:v>
      </x:c>
      <x:c r="H255" s="3" t="str">
        <x:v>ENG</x:v>
      </x:c>
      <x:c r="I255" s="3" t="str">
        <x:v>V.SOFTWARE</x:v>
      </x:c>
      <x:c r="J255" s="3" t="str">
        <x:v>MAP.ACTUAL.COST.RC.PPL.SW.ENG.V.SOFTWARE.ENG</x:v>
      </x:c>
      <x:c r="K255" s="3" t="str">
        <x:v>OPX.SOFTWARE</x:v>
      </x:c>
      <x:c r="L255" s="3" t="str">
        <x:v>operating</x:v>
      </x:c>
      <x:c r="M255" s="3" t="str">
        <x:v>not_applicable</x:v>
      </x:c>
      <x:c r="N255" s="3" t="str">
        <x:v>not_applicable</x:v>
      </x:c>
      <x:c r="O255" s="3" t="str">
        <x:v>not_applicable</x:v>
      </x:c>
      <x:c r="P255" s="30" t="n">
        <x:v>0</x:v>
      </x:c>
      <x:c r="Q255" s="30" t="n">
        <x:v>450</x:v>
      </x:c>
      <x:c r="R255" s="19" t="n">
        <x:f>P255-Q255</x:f>
        <x:v>-450</x:v>
      </x:c>
      <x:c r="S255" s="22" t="n">
        <x:f>'D03_Accounts'!D23</x:f>
        <x:v>0</x:v>
      </x:c>
      <x:c r="T255" s="19" t="n">
        <x:f>R255*S255</x:f>
        <x:v>0</x:v>
      </x:c>
      <x:c r="U255" s="20" t="str">
        <x:f>'D03_Mappings'!E119</x:f>
        <x:v>ap</x:v>
      </x:c>
      <x:c r="V255" s="19" t="str">
        <x:f>IF(I255="",IF(U255="people","PAYROLL","UNMAPPED"),I255)</x:f>
        <x:v>V.SOFTWARE</x:v>
      </x:c>
      <x:c r="W255" s="19" t="n">
        <x:f>IF(AND(G255="GL.CASH",L255="operating"),Q255,0)</x:f>
        <x:v>0</x:v>
      </x:c>
      <x:c r="X255" s="19" t="n">
        <x:f>IF(AND(G255="GL.CASH",L255="operating"),P255,0)</x:f>
        <x:v>0</x:v>
      </x:c>
      <x:c r="Y255" s="19" t="n">
        <x:f>IF(AND(G255="GL.CASH",L255="investing"),Q255-P255,0)</x:f>
        <x:v>0</x:v>
      </x:c>
      <x:c r="Z255" s="19" t="n">
        <x:f>IF(AND(G255="GL.CASH",L255="financing"),P255,0)</x:f>
        <x:v>0</x:v>
      </x:c>
      <x:c r="AA255" s="19" t="n">
        <x:f>IF(AND(G255="GL.CASH",L255="financing"),Q255,0)</x:f>
        <x:v>0</x:v>
      </x:c>
    </x:row>
    <x:row r="256" ht="25" customHeight="1">
      <x:c r="A256" s="3" t="str">
        <x:v>ACT/SW-M03-P02/4</x:v>
      </x:c>
      <x:c r="B256" s="3" t="str">
        <x:v>SW-M03-P02</x:v>
      </x:c>
      <x:c r="C256" s="21" t="n">
        <x:v>3</x:v>
      </x:c>
      <x:c r="D256" s="39" t="n">
        <x:v>46466</x:v>
      </x:c>
      <x:c r="E256" s="39" t="n">
        <x:v>46447</x:v>
      </x:c>
      <x:c r="F256" s="39" t="n">
        <x:v>46496</x:v>
      </x:c>
      <x:c r="G256" s="3" t="str">
        <x:v>GL.VAT.DOM_LIAB</x:v>
      </x:c>
      <x:c r="H256" s="3" t="str">
        <x:v>ENG</x:v>
      </x:c>
      <x:c r="I256" s="3" t="str">
        <x:v>V.SOFTWARE</x:v>
      </x:c>
      <x:c r="J256" s="3" t="str">
        <x:v>MAP.ACTUAL.COST.RC.PPL.SW.ENG.V.SOFTWARE.ENG</x:v>
      </x:c>
      <x:c r="K256" s="3" t="str">
        <x:v>OPX.SOFTWARE</x:v>
      </x:c>
      <x:c r="L256" s="3" t="str">
        <x:v>operating</x:v>
      </x:c>
      <x:c r="M256" s="3" t="str">
        <x:v>not_applicable</x:v>
      </x:c>
      <x:c r="N256" s="3" t="str">
        <x:v>not_applicable</x:v>
      </x:c>
      <x:c r="O256" s="3" t="str">
        <x:v>not_applicable</x:v>
      </x:c>
      <x:c r="P256" s="30" t="n">
        <x:v>0</x:v>
      </x:c>
      <x:c r="Q256" s="30" t="n">
        <x:v>85.5</x:v>
      </x:c>
      <x:c r="R256" s="19" t="n">
        <x:f>P256-Q256</x:f>
        <x:v>-85.5</x:v>
      </x:c>
      <x:c r="S256" s="22" t="n">
        <x:f>'D03_Accounts'!D29</x:f>
        <x:v>0</x:v>
      </x:c>
      <x:c r="T256" s="19" t="n">
        <x:f>R256*S256</x:f>
        <x:v>0</x:v>
      </x:c>
      <x:c r="U256" s="20" t="str">
        <x:f>'D03_Mappings'!E120</x:f>
        <x:v>tax_liabilities</x:v>
      </x:c>
      <x:c r="V256" s="19" t="str">
        <x:f>IF(I256="",IF(U256="people","PAYROLL","UNMAPPED"),I256)</x:f>
        <x:v>V.SOFTWARE</x:v>
      </x:c>
      <x:c r="W256" s="19" t="n">
        <x:f>IF(AND(G256="GL.CASH",L256="operating"),Q256,0)</x:f>
        <x:v>0</x:v>
      </x:c>
      <x:c r="X256" s="19" t="n">
        <x:f>IF(AND(G256="GL.CASH",L256="operating"),P256,0)</x:f>
        <x:v>0</x:v>
      </x:c>
      <x:c r="Y256" s="19" t="n">
        <x:f>IF(AND(G256="GL.CASH",L256="investing"),Q256-P256,0)</x:f>
        <x:v>0</x:v>
      </x:c>
      <x:c r="Z256" s="19" t="n">
        <x:f>IF(AND(G256="GL.CASH",L256="financing"),P256,0)</x:f>
        <x:v>0</x:v>
      </x:c>
      <x:c r="AA256" s="19" t="n">
        <x:f>IF(AND(G256="GL.CASH",L256="financing"),Q256,0)</x:f>
        <x:v>0</x:v>
      </x:c>
    </x:row>
    <x:row r="257" ht="25" customHeight="1">
      <x:c r="A257" s="3" t="str">
        <x:v>ACT/SW-M03-P03/1</x:v>
      </x:c>
      <x:c r="B257" s="3" t="str">
        <x:v>SW-M03-P03</x:v>
      </x:c>
      <x:c r="C257" s="21" t="n">
        <x:v>3</x:v>
      </x:c>
      <x:c r="D257" s="39" t="n">
        <x:v>46466</x:v>
      </x:c>
      <x:c r="E257" s="39" t="n">
        <x:v>46447</x:v>
      </x:c>
      <x:c r="F257" s="39" t="n">
        <x:v>46496</x:v>
      </x:c>
      <x:c r="G257" s="3" t="str">
        <x:v>GL.OPEX.PPL.SW</x:v>
      </x:c>
      <x:c r="H257" s="3" t="str">
        <x:v>ENG</x:v>
      </x:c>
      <x:c r="I257" s="3" t="str">
        <x:v>V.SOFTWARE</x:v>
      </x:c>
      <x:c r="J257" s="3" t="str">
        <x:v>MAP.ACTUAL.COST.RC.PPL.SW.ENG.V.SOFTWARE.ENG</x:v>
      </x:c>
      <x:c r="K257" s="3" t="str">
        <x:v>OPX.SOFTWARE</x:v>
      </x:c>
      <x:c r="L257" s="3" t="str">
        <x:v>operating</x:v>
      </x:c>
      <x:c r="M257" s="3" t="str">
        <x:v>recurring</x:v>
      </x:c>
      <x:c r="N257" s="3" t="str">
        <x:v>committed</x:v>
      </x:c>
      <x:c r="O257" s="3" t="str">
        <x:v>fixed</x:v>
      </x:c>
      <x:c r="P257" s="30" t="n">
        <x:v>450</x:v>
      </x:c>
      <x:c r="Q257" s="30" t="n">
        <x:v>0</x:v>
      </x:c>
      <x:c r="R257" s="19" t="n">
        <x:f>P257-Q257</x:f>
        <x:v>450</x:v>
      </x:c>
      <x:c r="S257" s="22" t="n">
        <x:f>'D03_Accounts'!D66</x:f>
        <x:v>1</x:v>
      </x:c>
      <x:c r="T257" s="19" t="n">
        <x:f>R257*S257</x:f>
        <x:v>450</x:v>
      </x:c>
      <x:c r="U257" s="20" t="str">
        <x:f>'D03_Mappings'!E117</x:f>
        <x:v>operating_expense</x:v>
      </x:c>
      <x:c r="V257" s="19" t="str">
        <x:f>IF(I257="",IF(U257="people","PAYROLL","UNMAPPED"),I257)</x:f>
        <x:v>V.SOFTWARE</x:v>
      </x:c>
      <x:c r="W257" s="19" t="n">
        <x:f>IF(AND(G257="GL.CASH",L257="operating"),Q257,0)</x:f>
        <x:v>0</x:v>
      </x:c>
      <x:c r="X257" s="19" t="n">
        <x:f>IF(AND(G257="GL.CASH",L257="operating"),P257,0)</x:f>
        <x:v>0</x:v>
      </x:c>
      <x:c r="Y257" s="19" t="n">
        <x:f>IF(AND(G257="GL.CASH",L257="investing"),Q257-P257,0)</x:f>
        <x:v>0</x:v>
      </x:c>
      <x:c r="Z257" s="19" t="n">
        <x:f>IF(AND(G257="GL.CASH",L257="financing"),P257,0)</x:f>
        <x:v>0</x:v>
      </x:c>
      <x:c r="AA257" s="19" t="n">
        <x:f>IF(AND(G257="GL.CASH",L257="financing"),Q257,0)</x:f>
        <x:v>0</x:v>
      </x:c>
    </x:row>
    <x:row r="258" ht="25" customHeight="1">
      <x:c r="A258" s="3" t="str">
        <x:v>ACT/SW-M03-P03/2</x:v>
      </x:c>
      <x:c r="B258" s="3" t="str">
        <x:v>SW-M03-P03</x:v>
      </x:c>
      <x:c r="C258" s="21" t="n">
        <x:v>3</x:v>
      </x:c>
      <x:c r="D258" s="39" t="n">
        <x:v>46466</x:v>
      </x:c>
      <x:c r="E258" s="39" t="n">
        <x:v>46447</x:v>
      </x:c>
      <x:c r="F258" s="39" t="n">
        <x:v>46496</x:v>
      </x:c>
      <x:c r="G258" s="3" t="str">
        <x:v>GL.VAT.DOM_ASSET</x:v>
      </x:c>
      <x:c r="H258" s="3" t="str">
        <x:v>ENG</x:v>
      </x:c>
      <x:c r="I258" s="3" t="str">
        <x:v>V.SOFTWARE</x:v>
      </x:c>
      <x:c r="J258" s="3" t="str">
        <x:v>MAP.ACTUAL.COST.RC.PPL.SW.ENG.V.SOFTWARE.ENG</x:v>
      </x:c>
      <x:c r="K258" s="3" t="str">
        <x:v>OPX.SOFTWARE</x:v>
      </x:c>
      <x:c r="L258" s="3" t="str">
        <x:v>operating</x:v>
      </x:c>
      <x:c r="M258" s="3" t="str">
        <x:v>not_applicable</x:v>
      </x:c>
      <x:c r="N258" s="3" t="str">
        <x:v>not_applicable</x:v>
      </x:c>
      <x:c r="O258" s="3" t="str">
        <x:v>not_applicable</x:v>
      </x:c>
      <x:c r="P258" s="30" t="n">
        <x:v>85.5</x:v>
      </x:c>
      <x:c r="Q258" s="30" t="n">
        <x:v>0</x:v>
      </x:c>
      <x:c r="R258" s="19" t="n">
        <x:f>P258-Q258</x:f>
        <x:v>85.5</x:v>
      </x:c>
      <x:c r="S258" s="22" t="n">
        <x:f>'D03_Accounts'!D15</x:f>
        <x:v>0</x:v>
      </x:c>
      <x:c r="T258" s="19" t="n">
        <x:f>R258*S258</x:f>
        <x:v>0</x:v>
      </x:c>
      <x:c r="U258" s="20" t="str">
        <x:f>'D03_Mappings'!E118</x:f>
        <x:v>tax_assets</x:v>
      </x:c>
      <x:c r="V258" s="19" t="str">
        <x:f>IF(I258="",IF(U258="people","PAYROLL","UNMAPPED"),I258)</x:f>
        <x:v>V.SOFTWARE</x:v>
      </x:c>
      <x:c r="W258" s="19" t="n">
        <x:f>IF(AND(G258="GL.CASH",L258="operating"),Q258,0)</x:f>
        <x:v>0</x:v>
      </x:c>
      <x:c r="X258" s="19" t="n">
        <x:f>IF(AND(G258="GL.CASH",L258="operating"),P258,0)</x:f>
        <x:v>0</x:v>
      </x:c>
      <x:c r="Y258" s="19" t="n">
        <x:f>IF(AND(G258="GL.CASH",L258="investing"),Q258-P258,0)</x:f>
        <x:v>0</x:v>
      </x:c>
      <x:c r="Z258" s="19" t="n">
        <x:f>IF(AND(G258="GL.CASH",L258="financing"),P258,0)</x:f>
        <x:v>0</x:v>
      </x:c>
      <x:c r="AA258" s="19" t="n">
        <x:f>IF(AND(G258="GL.CASH",L258="financing"),Q258,0)</x:f>
        <x:v>0</x:v>
      </x:c>
    </x:row>
    <x:row r="259" ht="25" customHeight="1">
      <x:c r="A259" s="3" t="str">
        <x:v>ACT/SW-M03-P03/3</x:v>
      </x:c>
      <x:c r="B259" s="3" t="str">
        <x:v>SW-M03-P03</x:v>
      </x:c>
      <x:c r="C259" s="21" t="n">
        <x:v>3</x:v>
      </x:c>
      <x:c r="D259" s="39" t="n">
        <x:v>46466</x:v>
      </x:c>
      <x:c r="E259" s="39" t="n">
        <x:v>46447</x:v>
      </x:c>
      <x:c r="F259" s="39" t="n">
        <x:v>46496</x:v>
      </x:c>
      <x:c r="G259" s="3" t="str">
        <x:v>GL.AP.SUPPLIER</x:v>
      </x:c>
      <x:c r="H259" s="3" t="str">
        <x:v>ENG</x:v>
      </x:c>
      <x:c r="I259" s="3" t="str">
        <x:v>V.SOFTWARE</x:v>
      </x:c>
      <x:c r="J259" s="3" t="str">
        <x:v>MAP.ACTUAL.COST.RC.PPL.SW.ENG.V.SOFTWARE.ENG</x:v>
      </x:c>
      <x:c r="K259" s="3" t="str">
        <x:v>OPX.SOFTWARE</x:v>
      </x:c>
      <x:c r="L259" s="3" t="str">
        <x:v>operating</x:v>
      </x:c>
      <x:c r="M259" s="3" t="str">
        <x:v>not_applicable</x:v>
      </x:c>
      <x:c r="N259" s="3" t="str">
        <x:v>not_applicable</x:v>
      </x:c>
      <x:c r="O259" s="3" t="str">
        <x:v>not_applicable</x:v>
      </x:c>
      <x:c r="P259" s="30" t="n">
        <x:v>0</x:v>
      </x:c>
      <x:c r="Q259" s="30" t="n">
        <x:v>450</x:v>
      </x:c>
      <x:c r="R259" s="19" t="n">
        <x:f>P259-Q259</x:f>
        <x:v>-450</x:v>
      </x:c>
      <x:c r="S259" s="22" t="n">
        <x:f>'D03_Accounts'!D23</x:f>
        <x:v>0</x:v>
      </x:c>
      <x:c r="T259" s="19" t="n">
        <x:f>R259*S259</x:f>
        <x:v>0</x:v>
      </x:c>
      <x:c r="U259" s="20" t="str">
        <x:f>'D03_Mappings'!E119</x:f>
        <x:v>ap</x:v>
      </x:c>
      <x:c r="V259" s="19" t="str">
        <x:f>IF(I259="",IF(U259="people","PAYROLL","UNMAPPED"),I259)</x:f>
        <x:v>V.SOFTWARE</x:v>
      </x:c>
      <x:c r="W259" s="19" t="n">
        <x:f>IF(AND(G259="GL.CASH",L259="operating"),Q259,0)</x:f>
        <x:v>0</x:v>
      </x:c>
      <x:c r="X259" s="19" t="n">
        <x:f>IF(AND(G259="GL.CASH",L259="operating"),P259,0)</x:f>
        <x:v>0</x:v>
      </x:c>
      <x:c r="Y259" s="19" t="n">
        <x:f>IF(AND(G259="GL.CASH",L259="investing"),Q259-P259,0)</x:f>
        <x:v>0</x:v>
      </x:c>
      <x:c r="Z259" s="19" t="n">
        <x:f>IF(AND(G259="GL.CASH",L259="financing"),P259,0)</x:f>
        <x:v>0</x:v>
      </x:c>
      <x:c r="AA259" s="19" t="n">
        <x:f>IF(AND(G259="GL.CASH",L259="financing"),Q259,0)</x:f>
        <x:v>0</x:v>
      </x:c>
    </x:row>
    <x:row r="260" ht="25" customHeight="1">
      <x:c r="A260" s="3" t="str">
        <x:v>ACT/SW-M03-P03/4</x:v>
      </x:c>
      <x:c r="B260" s="3" t="str">
        <x:v>SW-M03-P03</x:v>
      </x:c>
      <x:c r="C260" s="21" t="n">
        <x:v>3</x:v>
      </x:c>
      <x:c r="D260" s="39" t="n">
        <x:v>46466</x:v>
      </x:c>
      <x:c r="E260" s="39" t="n">
        <x:v>46447</x:v>
      </x:c>
      <x:c r="F260" s="39" t="n">
        <x:v>46496</x:v>
      </x:c>
      <x:c r="G260" s="3" t="str">
        <x:v>GL.VAT.DOM_LIAB</x:v>
      </x:c>
      <x:c r="H260" s="3" t="str">
        <x:v>ENG</x:v>
      </x:c>
      <x:c r="I260" s="3" t="str">
        <x:v>V.SOFTWARE</x:v>
      </x:c>
      <x:c r="J260" s="3" t="str">
        <x:v>MAP.ACTUAL.COST.RC.PPL.SW.ENG.V.SOFTWARE.ENG</x:v>
      </x:c>
      <x:c r="K260" s="3" t="str">
        <x:v>OPX.SOFTWARE</x:v>
      </x:c>
      <x:c r="L260" s="3" t="str">
        <x:v>operating</x:v>
      </x:c>
      <x:c r="M260" s="3" t="str">
        <x:v>not_applicable</x:v>
      </x:c>
      <x:c r="N260" s="3" t="str">
        <x:v>not_applicable</x:v>
      </x:c>
      <x:c r="O260" s="3" t="str">
        <x:v>not_applicable</x:v>
      </x:c>
      <x:c r="P260" s="30" t="n">
        <x:v>0</x:v>
      </x:c>
      <x:c r="Q260" s="30" t="n">
        <x:v>85.5</x:v>
      </x:c>
      <x:c r="R260" s="19" t="n">
        <x:f>P260-Q260</x:f>
        <x:v>-85.5</x:v>
      </x:c>
      <x:c r="S260" s="22" t="n">
        <x:f>'D03_Accounts'!D29</x:f>
        <x:v>0</x:v>
      </x:c>
      <x:c r="T260" s="19" t="n">
        <x:f>R260*S260</x:f>
        <x:v>0</x:v>
      </x:c>
      <x:c r="U260" s="20" t="str">
        <x:f>'D03_Mappings'!E120</x:f>
        <x:v>tax_liabilities</x:v>
      </x:c>
      <x:c r="V260" s="19" t="str">
        <x:f>IF(I260="",IF(U260="people","PAYROLL","UNMAPPED"),I260)</x:f>
        <x:v>V.SOFTWARE</x:v>
      </x:c>
      <x:c r="W260" s="19" t="n">
        <x:f>IF(AND(G260="GL.CASH",L260="operating"),Q260,0)</x:f>
        <x:v>0</x:v>
      </x:c>
      <x:c r="X260" s="19" t="n">
        <x:f>IF(AND(G260="GL.CASH",L260="operating"),P260,0)</x:f>
        <x:v>0</x:v>
      </x:c>
      <x:c r="Y260" s="19" t="n">
        <x:f>IF(AND(G260="GL.CASH",L260="investing"),Q260-P260,0)</x:f>
        <x:v>0</x:v>
      </x:c>
      <x:c r="Z260" s="19" t="n">
        <x:f>IF(AND(G260="GL.CASH",L260="financing"),P260,0)</x:f>
        <x:v>0</x:v>
      </x:c>
      <x:c r="AA260" s="19" t="n">
        <x:f>IF(AND(G260="GL.CASH",L260="financing"),Q260,0)</x:f>
        <x:v>0</x:v>
      </x:c>
    </x:row>
    <x:row r="261" ht="25" customHeight="1">
      <x:c r="A261" s="3" t="str">
        <x:v>ACT/SW-M03-P04/1</x:v>
      </x:c>
      <x:c r="B261" s="3" t="str">
        <x:v>SW-M03-P04</x:v>
      </x:c>
      <x:c r="C261" s="21" t="n">
        <x:v>3</x:v>
      </x:c>
      <x:c r="D261" s="39" t="n">
        <x:v>46466</x:v>
      </x:c>
      <x:c r="E261" s="39" t="n">
        <x:v>46447</x:v>
      </x:c>
      <x:c r="F261" s="39" t="n">
        <x:v>46496</x:v>
      </x:c>
      <x:c r="G261" s="3" t="str">
        <x:v>GL.OPEX.PPL.SW</x:v>
      </x:c>
      <x:c r="H261" s="3" t="str">
        <x:v>ENG</x:v>
      </x:c>
      <x:c r="I261" s="3" t="str">
        <x:v>V.SOFTWARE</x:v>
      </x:c>
      <x:c r="J261" s="3" t="str">
        <x:v>MAP.ACTUAL.COST.RC.PPL.SW.ENG.V.SOFTWARE.ENG</x:v>
      </x:c>
      <x:c r="K261" s="3" t="str">
        <x:v>OPX.SOFTWARE</x:v>
      </x:c>
      <x:c r="L261" s="3" t="str">
        <x:v>operating</x:v>
      </x:c>
      <x:c r="M261" s="3" t="str">
        <x:v>recurring</x:v>
      </x:c>
      <x:c r="N261" s="3" t="str">
        <x:v>committed</x:v>
      </x:c>
      <x:c r="O261" s="3" t="str">
        <x:v>fixed</x:v>
      </x:c>
      <x:c r="P261" s="30" t="n">
        <x:v>450</x:v>
      </x:c>
      <x:c r="Q261" s="30" t="n">
        <x:v>0</x:v>
      </x:c>
      <x:c r="R261" s="19" t="n">
        <x:f>P261-Q261</x:f>
        <x:v>450</x:v>
      </x:c>
      <x:c r="S261" s="22" t="n">
        <x:f>'D03_Accounts'!D66</x:f>
        <x:v>1</x:v>
      </x:c>
      <x:c r="T261" s="19" t="n">
        <x:f>R261*S261</x:f>
        <x:v>450</x:v>
      </x:c>
      <x:c r="U261" s="20" t="str">
        <x:f>'D03_Mappings'!E117</x:f>
        <x:v>operating_expense</x:v>
      </x:c>
      <x:c r="V261" s="19" t="str">
        <x:f>IF(I261="",IF(U261="people","PAYROLL","UNMAPPED"),I261)</x:f>
        <x:v>V.SOFTWARE</x:v>
      </x:c>
      <x:c r="W261" s="19" t="n">
        <x:f>IF(AND(G261="GL.CASH",L261="operating"),Q261,0)</x:f>
        <x:v>0</x:v>
      </x:c>
      <x:c r="X261" s="19" t="n">
        <x:f>IF(AND(G261="GL.CASH",L261="operating"),P261,0)</x:f>
        <x:v>0</x:v>
      </x:c>
      <x:c r="Y261" s="19" t="n">
        <x:f>IF(AND(G261="GL.CASH",L261="investing"),Q261-P261,0)</x:f>
        <x:v>0</x:v>
      </x:c>
      <x:c r="Z261" s="19" t="n">
        <x:f>IF(AND(G261="GL.CASH",L261="financing"),P261,0)</x:f>
        <x:v>0</x:v>
      </x:c>
      <x:c r="AA261" s="19" t="n">
        <x:f>IF(AND(G261="GL.CASH",L261="financing"),Q261,0)</x:f>
        <x:v>0</x:v>
      </x:c>
    </x:row>
    <x:row r="262" ht="25" customHeight="1">
      <x:c r="A262" s="3" t="str">
        <x:v>ACT/SW-M03-P04/2</x:v>
      </x:c>
      <x:c r="B262" s="3" t="str">
        <x:v>SW-M03-P04</x:v>
      </x:c>
      <x:c r="C262" s="21" t="n">
        <x:v>3</x:v>
      </x:c>
      <x:c r="D262" s="39" t="n">
        <x:v>46466</x:v>
      </x:c>
      <x:c r="E262" s="39" t="n">
        <x:v>46447</x:v>
      </x:c>
      <x:c r="F262" s="39" t="n">
        <x:v>46496</x:v>
      </x:c>
      <x:c r="G262" s="3" t="str">
        <x:v>GL.VAT.DOM_ASSET</x:v>
      </x:c>
      <x:c r="H262" s="3" t="str">
        <x:v>ENG</x:v>
      </x:c>
      <x:c r="I262" s="3" t="str">
        <x:v>V.SOFTWARE</x:v>
      </x:c>
      <x:c r="J262" s="3" t="str">
        <x:v>MAP.ACTUAL.COST.RC.PPL.SW.ENG.V.SOFTWARE.ENG</x:v>
      </x:c>
      <x:c r="K262" s="3" t="str">
        <x:v>OPX.SOFTWARE</x:v>
      </x:c>
      <x:c r="L262" s="3" t="str">
        <x:v>operating</x:v>
      </x:c>
      <x:c r="M262" s="3" t="str">
        <x:v>not_applicable</x:v>
      </x:c>
      <x:c r="N262" s="3" t="str">
        <x:v>not_applicable</x:v>
      </x:c>
      <x:c r="O262" s="3" t="str">
        <x:v>not_applicable</x:v>
      </x:c>
      <x:c r="P262" s="30" t="n">
        <x:v>85.5</x:v>
      </x:c>
      <x:c r="Q262" s="30" t="n">
        <x:v>0</x:v>
      </x:c>
      <x:c r="R262" s="19" t="n">
        <x:f>P262-Q262</x:f>
        <x:v>85.5</x:v>
      </x:c>
      <x:c r="S262" s="22" t="n">
        <x:f>'D03_Accounts'!D15</x:f>
        <x:v>0</x:v>
      </x:c>
      <x:c r="T262" s="19" t="n">
        <x:f>R262*S262</x:f>
        <x:v>0</x:v>
      </x:c>
      <x:c r="U262" s="20" t="str">
        <x:f>'D03_Mappings'!E118</x:f>
        <x:v>tax_assets</x:v>
      </x:c>
      <x:c r="V262" s="19" t="str">
        <x:f>IF(I262="",IF(U262="people","PAYROLL","UNMAPPED"),I262)</x:f>
        <x:v>V.SOFTWARE</x:v>
      </x:c>
      <x:c r="W262" s="19" t="n">
        <x:f>IF(AND(G262="GL.CASH",L262="operating"),Q262,0)</x:f>
        <x:v>0</x:v>
      </x:c>
      <x:c r="X262" s="19" t="n">
        <x:f>IF(AND(G262="GL.CASH",L262="operating"),P262,0)</x:f>
        <x:v>0</x:v>
      </x:c>
      <x:c r="Y262" s="19" t="n">
        <x:f>IF(AND(G262="GL.CASH",L262="investing"),Q262-P262,0)</x:f>
        <x:v>0</x:v>
      </x:c>
      <x:c r="Z262" s="19" t="n">
        <x:f>IF(AND(G262="GL.CASH",L262="financing"),P262,0)</x:f>
        <x:v>0</x:v>
      </x:c>
      <x:c r="AA262" s="19" t="n">
        <x:f>IF(AND(G262="GL.CASH",L262="financing"),Q262,0)</x:f>
        <x:v>0</x:v>
      </x:c>
    </x:row>
    <x:row r="263" ht="25" customHeight="1">
      <x:c r="A263" s="3" t="str">
        <x:v>ACT/SW-M03-P04/3</x:v>
      </x:c>
      <x:c r="B263" s="3" t="str">
        <x:v>SW-M03-P04</x:v>
      </x:c>
      <x:c r="C263" s="21" t="n">
        <x:v>3</x:v>
      </x:c>
      <x:c r="D263" s="39" t="n">
        <x:v>46466</x:v>
      </x:c>
      <x:c r="E263" s="39" t="n">
        <x:v>46447</x:v>
      </x:c>
      <x:c r="F263" s="39" t="n">
        <x:v>46496</x:v>
      </x:c>
      <x:c r="G263" s="3" t="str">
        <x:v>GL.AP.SUPPLIER</x:v>
      </x:c>
      <x:c r="H263" s="3" t="str">
        <x:v>ENG</x:v>
      </x:c>
      <x:c r="I263" s="3" t="str">
        <x:v>V.SOFTWARE</x:v>
      </x:c>
      <x:c r="J263" s="3" t="str">
        <x:v>MAP.ACTUAL.COST.RC.PPL.SW.ENG.V.SOFTWARE.ENG</x:v>
      </x:c>
      <x:c r="K263" s="3" t="str">
        <x:v>OPX.SOFTWARE</x:v>
      </x:c>
      <x:c r="L263" s="3" t="str">
        <x:v>operating</x:v>
      </x:c>
      <x:c r="M263" s="3" t="str">
        <x:v>not_applicable</x:v>
      </x:c>
      <x:c r="N263" s="3" t="str">
        <x:v>not_applicable</x:v>
      </x:c>
      <x:c r="O263" s="3" t="str">
        <x:v>not_applicable</x:v>
      </x:c>
      <x:c r="P263" s="30" t="n">
        <x:v>0</x:v>
      </x:c>
      <x:c r="Q263" s="30" t="n">
        <x:v>450</x:v>
      </x:c>
      <x:c r="R263" s="19" t="n">
        <x:f>P263-Q263</x:f>
        <x:v>-450</x:v>
      </x:c>
      <x:c r="S263" s="22" t="n">
        <x:f>'D03_Accounts'!D23</x:f>
        <x:v>0</x:v>
      </x:c>
      <x:c r="T263" s="19" t="n">
        <x:f>R263*S263</x:f>
        <x:v>0</x:v>
      </x:c>
      <x:c r="U263" s="20" t="str">
        <x:f>'D03_Mappings'!E119</x:f>
        <x:v>ap</x:v>
      </x:c>
      <x:c r="V263" s="19" t="str">
        <x:f>IF(I263="",IF(U263="people","PAYROLL","UNMAPPED"),I263)</x:f>
        <x:v>V.SOFTWARE</x:v>
      </x:c>
      <x:c r="W263" s="19" t="n">
        <x:f>IF(AND(G263="GL.CASH",L263="operating"),Q263,0)</x:f>
        <x:v>0</x:v>
      </x:c>
      <x:c r="X263" s="19" t="n">
        <x:f>IF(AND(G263="GL.CASH",L263="operating"),P263,0)</x:f>
        <x:v>0</x:v>
      </x:c>
      <x:c r="Y263" s="19" t="n">
        <x:f>IF(AND(G263="GL.CASH",L263="investing"),Q263-P263,0)</x:f>
        <x:v>0</x:v>
      </x:c>
      <x:c r="Z263" s="19" t="n">
        <x:f>IF(AND(G263="GL.CASH",L263="financing"),P263,0)</x:f>
        <x:v>0</x:v>
      </x:c>
      <x:c r="AA263" s="19" t="n">
        <x:f>IF(AND(G263="GL.CASH",L263="financing"),Q263,0)</x:f>
        <x:v>0</x:v>
      </x:c>
    </x:row>
    <x:row r="264" ht="25" customHeight="1">
      <x:c r="A264" s="3" t="str">
        <x:v>ACT/SW-M03-P04/4</x:v>
      </x:c>
      <x:c r="B264" s="3" t="str">
        <x:v>SW-M03-P04</x:v>
      </x:c>
      <x:c r="C264" s="21" t="n">
        <x:v>3</x:v>
      </x:c>
      <x:c r="D264" s="39" t="n">
        <x:v>46466</x:v>
      </x:c>
      <x:c r="E264" s="39" t="n">
        <x:v>46447</x:v>
      </x:c>
      <x:c r="F264" s="39" t="n">
        <x:v>46496</x:v>
      </x:c>
      <x:c r="G264" s="3" t="str">
        <x:v>GL.VAT.DOM_LIAB</x:v>
      </x:c>
      <x:c r="H264" s="3" t="str">
        <x:v>ENG</x:v>
      </x:c>
      <x:c r="I264" s="3" t="str">
        <x:v>V.SOFTWARE</x:v>
      </x:c>
      <x:c r="J264" s="3" t="str">
        <x:v>MAP.ACTUAL.COST.RC.PPL.SW.ENG.V.SOFTWARE.ENG</x:v>
      </x:c>
      <x:c r="K264" s="3" t="str">
        <x:v>OPX.SOFTWARE</x:v>
      </x:c>
      <x:c r="L264" s="3" t="str">
        <x:v>operating</x:v>
      </x:c>
      <x:c r="M264" s="3" t="str">
        <x:v>not_applicable</x:v>
      </x:c>
      <x:c r="N264" s="3" t="str">
        <x:v>not_applicable</x:v>
      </x:c>
      <x:c r="O264" s="3" t="str">
        <x:v>not_applicable</x:v>
      </x:c>
      <x:c r="P264" s="30" t="n">
        <x:v>0</x:v>
      </x:c>
      <x:c r="Q264" s="30" t="n">
        <x:v>85.5</x:v>
      </x:c>
      <x:c r="R264" s="19" t="n">
        <x:f>P264-Q264</x:f>
        <x:v>-85.5</x:v>
      </x:c>
      <x:c r="S264" s="22" t="n">
        <x:f>'D03_Accounts'!D29</x:f>
        <x:v>0</x:v>
      </x:c>
      <x:c r="T264" s="19" t="n">
        <x:f>R264*S264</x:f>
        <x:v>0</x:v>
      </x:c>
      <x:c r="U264" s="20" t="str">
        <x:f>'D03_Mappings'!E120</x:f>
        <x:v>tax_liabilities</x:v>
      </x:c>
      <x:c r="V264" s="19" t="str">
        <x:f>IF(I264="",IF(U264="people","PAYROLL","UNMAPPED"),I264)</x:f>
        <x:v>V.SOFTWARE</x:v>
      </x:c>
      <x:c r="W264" s="19" t="n">
        <x:f>IF(AND(G264="GL.CASH",L264="operating"),Q264,0)</x:f>
        <x:v>0</x:v>
      </x:c>
      <x:c r="X264" s="19" t="n">
        <x:f>IF(AND(G264="GL.CASH",L264="operating"),P264,0)</x:f>
        <x:v>0</x:v>
      </x:c>
      <x:c r="Y264" s="19" t="n">
        <x:f>IF(AND(G264="GL.CASH",L264="investing"),Q264-P264,0)</x:f>
        <x:v>0</x:v>
      </x:c>
      <x:c r="Z264" s="19" t="n">
        <x:f>IF(AND(G264="GL.CASH",L264="financing"),P264,0)</x:f>
        <x:v>0</x:v>
      </x:c>
      <x:c r="AA264" s="19" t="n">
        <x:f>IF(AND(G264="GL.CASH",L264="financing"),Q264,0)</x:f>
        <x:v>0</x:v>
      </x:c>
    </x:row>
    <x:row r="265" ht="25" customHeight="1">
      <x:c r="A265" s="3" t="str">
        <x:v>ACT/SW-M03-P05/1</x:v>
      </x:c>
      <x:c r="B265" s="3" t="str">
        <x:v>SW-M03-P05</x:v>
      </x:c>
      <x:c r="C265" s="21" t="n">
        <x:v>3</x:v>
      </x:c>
      <x:c r="D265" s="39" t="n">
        <x:v>46466</x:v>
      </x:c>
      <x:c r="E265" s="39" t="n">
        <x:v>46447</x:v>
      </x:c>
      <x:c r="F265" s="39" t="n">
        <x:v>46496</x:v>
      </x:c>
      <x:c r="G265" s="3" t="str">
        <x:v>GL.OPEX.PPL.SW</x:v>
      </x:c>
      <x:c r="H265" s="3" t="str">
        <x:v>ENG</x:v>
      </x:c>
      <x:c r="I265" s="3" t="str">
        <x:v>V.SOFTWARE</x:v>
      </x:c>
      <x:c r="J265" s="3" t="str">
        <x:v>MAP.ACTUAL.COST.RC.PPL.SW.ENG.V.SOFTWARE.ENG</x:v>
      </x:c>
      <x:c r="K265" s="3" t="str">
        <x:v>OPX.SOFTWARE</x:v>
      </x:c>
      <x:c r="L265" s="3" t="str">
        <x:v>operating</x:v>
      </x:c>
      <x:c r="M265" s="3" t="str">
        <x:v>recurring</x:v>
      </x:c>
      <x:c r="N265" s="3" t="str">
        <x:v>committed</x:v>
      </x:c>
      <x:c r="O265" s="3" t="str">
        <x:v>fixed</x:v>
      </x:c>
      <x:c r="P265" s="30" t="n">
        <x:v>450</x:v>
      </x:c>
      <x:c r="Q265" s="30" t="n">
        <x:v>0</x:v>
      </x:c>
      <x:c r="R265" s="19" t="n">
        <x:f>P265-Q265</x:f>
        <x:v>450</x:v>
      </x:c>
      <x:c r="S265" s="22" t="n">
        <x:f>'D03_Accounts'!D66</x:f>
        <x:v>1</x:v>
      </x:c>
      <x:c r="T265" s="19" t="n">
        <x:f>R265*S265</x:f>
        <x:v>450</x:v>
      </x:c>
      <x:c r="U265" s="20" t="str">
        <x:f>'D03_Mappings'!E117</x:f>
        <x:v>operating_expense</x:v>
      </x:c>
      <x:c r="V265" s="19" t="str">
        <x:f>IF(I265="",IF(U265="people","PAYROLL","UNMAPPED"),I265)</x:f>
        <x:v>V.SOFTWARE</x:v>
      </x:c>
      <x:c r="W265" s="19" t="n">
        <x:f>IF(AND(G265="GL.CASH",L265="operating"),Q265,0)</x:f>
        <x:v>0</x:v>
      </x:c>
      <x:c r="X265" s="19" t="n">
        <x:f>IF(AND(G265="GL.CASH",L265="operating"),P265,0)</x:f>
        <x:v>0</x:v>
      </x:c>
      <x:c r="Y265" s="19" t="n">
        <x:f>IF(AND(G265="GL.CASH",L265="investing"),Q265-P265,0)</x:f>
        <x:v>0</x:v>
      </x:c>
      <x:c r="Z265" s="19" t="n">
        <x:f>IF(AND(G265="GL.CASH",L265="financing"),P265,0)</x:f>
        <x:v>0</x:v>
      </x:c>
      <x:c r="AA265" s="19" t="n">
        <x:f>IF(AND(G265="GL.CASH",L265="financing"),Q265,0)</x:f>
        <x:v>0</x:v>
      </x:c>
    </x:row>
    <x:row r="266" ht="25" customHeight="1">
      <x:c r="A266" s="3" t="str">
        <x:v>ACT/SW-M03-P05/2</x:v>
      </x:c>
      <x:c r="B266" s="3" t="str">
        <x:v>SW-M03-P05</x:v>
      </x:c>
      <x:c r="C266" s="21" t="n">
        <x:v>3</x:v>
      </x:c>
      <x:c r="D266" s="39" t="n">
        <x:v>46466</x:v>
      </x:c>
      <x:c r="E266" s="39" t="n">
        <x:v>46447</x:v>
      </x:c>
      <x:c r="F266" s="39" t="n">
        <x:v>46496</x:v>
      </x:c>
      <x:c r="G266" s="3" t="str">
        <x:v>GL.VAT.DOM_ASSET</x:v>
      </x:c>
      <x:c r="H266" s="3" t="str">
        <x:v>ENG</x:v>
      </x:c>
      <x:c r="I266" s="3" t="str">
        <x:v>V.SOFTWARE</x:v>
      </x:c>
      <x:c r="J266" s="3" t="str">
        <x:v>MAP.ACTUAL.COST.RC.PPL.SW.ENG.V.SOFTWARE.ENG</x:v>
      </x:c>
      <x:c r="K266" s="3" t="str">
        <x:v>OPX.SOFTWARE</x:v>
      </x:c>
      <x:c r="L266" s="3" t="str">
        <x:v>operating</x:v>
      </x:c>
      <x:c r="M266" s="3" t="str">
        <x:v>not_applicable</x:v>
      </x:c>
      <x:c r="N266" s="3" t="str">
        <x:v>not_applicable</x:v>
      </x:c>
      <x:c r="O266" s="3" t="str">
        <x:v>not_applicable</x:v>
      </x:c>
      <x:c r="P266" s="30" t="n">
        <x:v>85.5</x:v>
      </x:c>
      <x:c r="Q266" s="30" t="n">
        <x:v>0</x:v>
      </x:c>
      <x:c r="R266" s="19" t="n">
        <x:f>P266-Q266</x:f>
        <x:v>85.5</x:v>
      </x:c>
      <x:c r="S266" s="22" t="n">
        <x:f>'D03_Accounts'!D15</x:f>
        <x:v>0</x:v>
      </x:c>
      <x:c r="T266" s="19" t="n">
        <x:f>R266*S266</x:f>
        <x:v>0</x:v>
      </x:c>
      <x:c r="U266" s="20" t="str">
        <x:f>'D03_Mappings'!E118</x:f>
        <x:v>tax_assets</x:v>
      </x:c>
      <x:c r="V266" s="19" t="str">
        <x:f>IF(I266="",IF(U266="people","PAYROLL","UNMAPPED"),I266)</x:f>
        <x:v>V.SOFTWARE</x:v>
      </x:c>
      <x:c r="W266" s="19" t="n">
        <x:f>IF(AND(G266="GL.CASH",L266="operating"),Q266,0)</x:f>
        <x:v>0</x:v>
      </x:c>
      <x:c r="X266" s="19" t="n">
        <x:f>IF(AND(G266="GL.CASH",L266="operating"),P266,0)</x:f>
        <x:v>0</x:v>
      </x:c>
      <x:c r="Y266" s="19" t="n">
        <x:f>IF(AND(G266="GL.CASH",L266="investing"),Q266-P266,0)</x:f>
        <x:v>0</x:v>
      </x:c>
      <x:c r="Z266" s="19" t="n">
        <x:f>IF(AND(G266="GL.CASH",L266="financing"),P266,0)</x:f>
        <x:v>0</x:v>
      </x:c>
      <x:c r="AA266" s="19" t="n">
        <x:f>IF(AND(G266="GL.CASH",L266="financing"),Q266,0)</x:f>
        <x:v>0</x:v>
      </x:c>
    </x:row>
    <x:row r="267" ht="25" customHeight="1">
      <x:c r="A267" s="3" t="str">
        <x:v>ACT/SW-M03-P05/3</x:v>
      </x:c>
      <x:c r="B267" s="3" t="str">
        <x:v>SW-M03-P05</x:v>
      </x:c>
      <x:c r="C267" s="21" t="n">
        <x:v>3</x:v>
      </x:c>
      <x:c r="D267" s="39" t="n">
        <x:v>46466</x:v>
      </x:c>
      <x:c r="E267" s="39" t="n">
        <x:v>46447</x:v>
      </x:c>
      <x:c r="F267" s="39" t="n">
        <x:v>46496</x:v>
      </x:c>
      <x:c r="G267" s="3" t="str">
        <x:v>GL.AP.SUPPLIER</x:v>
      </x:c>
      <x:c r="H267" s="3" t="str">
        <x:v>ENG</x:v>
      </x:c>
      <x:c r="I267" s="3" t="str">
        <x:v>V.SOFTWARE</x:v>
      </x:c>
      <x:c r="J267" s="3" t="str">
        <x:v>MAP.ACTUAL.COST.RC.PPL.SW.ENG.V.SOFTWARE.ENG</x:v>
      </x:c>
      <x:c r="K267" s="3" t="str">
        <x:v>OPX.SOFTWARE</x:v>
      </x:c>
      <x:c r="L267" s="3" t="str">
        <x:v>operating</x:v>
      </x:c>
      <x:c r="M267" s="3" t="str">
        <x:v>not_applicable</x:v>
      </x:c>
      <x:c r="N267" s="3" t="str">
        <x:v>not_applicable</x:v>
      </x:c>
      <x:c r="O267" s="3" t="str">
        <x:v>not_applicable</x:v>
      </x:c>
      <x:c r="P267" s="30" t="n">
        <x:v>0</x:v>
      </x:c>
      <x:c r="Q267" s="30" t="n">
        <x:v>450</x:v>
      </x:c>
      <x:c r="R267" s="19" t="n">
        <x:f>P267-Q267</x:f>
        <x:v>-450</x:v>
      </x:c>
      <x:c r="S267" s="22" t="n">
        <x:f>'D03_Accounts'!D23</x:f>
        <x:v>0</x:v>
      </x:c>
      <x:c r="T267" s="19" t="n">
        <x:f>R267*S267</x:f>
        <x:v>0</x:v>
      </x:c>
      <x:c r="U267" s="20" t="str">
        <x:f>'D03_Mappings'!E119</x:f>
        <x:v>ap</x:v>
      </x:c>
      <x:c r="V267" s="19" t="str">
        <x:f>IF(I267="",IF(U267="people","PAYROLL","UNMAPPED"),I267)</x:f>
        <x:v>V.SOFTWARE</x:v>
      </x:c>
      <x:c r="W267" s="19" t="n">
        <x:f>IF(AND(G267="GL.CASH",L267="operating"),Q267,0)</x:f>
        <x:v>0</x:v>
      </x:c>
      <x:c r="X267" s="19" t="n">
        <x:f>IF(AND(G267="GL.CASH",L267="operating"),P267,0)</x:f>
        <x:v>0</x:v>
      </x:c>
      <x:c r="Y267" s="19" t="n">
        <x:f>IF(AND(G267="GL.CASH",L267="investing"),Q267-P267,0)</x:f>
        <x:v>0</x:v>
      </x:c>
      <x:c r="Z267" s="19" t="n">
        <x:f>IF(AND(G267="GL.CASH",L267="financing"),P267,0)</x:f>
        <x:v>0</x:v>
      </x:c>
      <x:c r="AA267" s="19" t="n">
        <x:f>IF(AND(G267="GL.CASH",L267="financing"),Q267,0)</x:f>
        <x:v>0</x:v>
      </x:c>
    </x:row>
    <x:row r="268" ht="25" customHeight="1">
      <x:c r="A268" s="3" t="str">
        <x:v>ACT/SW-M03-P05/4</x:v>
      </x:c>
      <x:c r="B268" s="3" t="str">
        <x:v>SW-M03-P05</x:v>
      </x:c>
      <x:c r="C268" s="21" t="n">
        <x:v>3</x:v>
      </x:c>
      <x:c r="D268" s="39" t="n">
        <x:v>46466</x:v>
      </x:c>
      <x:c r="E268" s="39" t="n">
        <x:v>46447</x:v>
      </x:c>
      <x:c r="F268" s="39" t="n">
        <x:v>46496</x:v>
      </x:c>
      <x:c r="G268" s="3" t="str">
        <x:v>GL.VAT.DOM_LIAB</x:v>
      </x:c>
      <x:c r="H268" s="3" t="str">
        <x:v>ENG</x:v>
      </x:c>
      <x:c r="I268" s="3" t="str">
        <x:v>V.SOFTWARE</x:v>
      </x:c>
      <x:c r="J268" s="3" t="str">
        <x:v>MAP.ACTUAL.COST.RC.PPL.SW.ENG.V.SOFTWARE.ENG</x:v>
      </x:c>
      <x:c r="K268" s="3" t="str">
        <x:v>OPX.SOFTWARE</x:v>
      </x:c>
      <x:c r="L268" s="3" t="str">
        <x:v>operating</x:v>
      </x:c>
      <x:c r="M268" s="3" t="str">
        <x:v>not_applicable</x:v>
      </x:c>
      <x:c r="N268" s="3" t="str">
        <x:v>not_applicable</x:v>
      </x:c>
      <x:c r="O268" s="3" t="str">
        <x:v>not_applicable</x:v>
      </x:c>
      <x:c r="P268" s="30" t="n">
        <x:v>0</x:v>
      </x:c>
      <x:c r="Q268" s="30" t="n">
        <x:v>85.5</x:v>
      </x:c>
      <x:c r="R268" s="19" t="n">
        <x:f>P268-Q268</x:f>
        <x:v>-85.5</x:v>
      </x:c>
      <x:c r="S268" s="22" t="n">
        <x:f>'D03_Accounts'!D29</x:f>
        <x:v>0</x:v>
      </x:c>
      <x:c r="T268" s="19" t="n">
        <x:f>R268*S268</x:f>
        <x:v>0</x:v>
      </x:c>
      <x:c r="U268" s="20" t="str">
        <x:f>'D03_Mappings'!E120</x:f>
        <x:v>tax_liabilities</x:v>
      </x:c>
      <x:c r="V268" s="19" t="str">
        <x:f>IF(I268="",IF(U268="people","PAYROLL","UNMAPPED"),I268)</x:f>
        <x:v>V.SOFTWARE</x:v>
      </x:c>
      <x:c r="W268" s="19" t="n">
        <x:f>IF(AND(G268="GL.CASH",L268="operating"),Q268,0)</x:f>
        <x:v>0</x:v>
      </x:c>
      <x:c r="X268" s="19" t="n">
        <x:f>IF(AND(G268="GL.CASH",L268="operating"),P268,0)</x:f>
        <x:v>0</x:v>
      </x:c>
      <x:c r="Y268" s="19" t="n">
        <x:f>IF(AND(G268="GL.CASH",L268="investing"),Q268-P268,0)</x:f>
        <x:v>0</x:v>
      </x:c>
      <x:c r="Z268" s="19" t="n">
        <x:f>IF(AND(G268="GL.CASH",L268="financing"),P268,0)</x:f>
        <x:v>0</x:v>
      </x:c>
      <x:c r="AA268" s="19" t="n">
        <x:f>IF(AND(G268="GL.CASH",L268="financing"),Q268,0)</x:f>
        <x:v>0</x:v>
      </x:c>
    </x:row>
    <x:row r="269" ht="25" customHeight="1">
      <x:c r="A269" s="3" t="str">
        <x:v>ACT/PAY-BOOK-M02/1</x:v>
      </x:c>
      <x:c r="B269" s="3" t="str">
        <x:v>PAY-BOOK-M02</x:v>
      </x:c>
      <x:c r="C269" s="21" t="n">
        <x:v>3</x:v>
      </x:c>
      <x:c r="D269" s="39" t="n">
        <x:v>46468</x:v>
      </x:c>
      <x:c r="E269" s="39" t="n">
        <x:v>46419</x:v>
      </x:c>
      <x:c r="F269" s="39" t="n">
        <x:v>46468</x:v>
      </x:c>
      <x:c r="G269" s="3" t="str">
        <x:v>GL.AP.SUPPLIER</x:v>
      </x:c>
      <x:c r="H269" s="3" t="str">
        <x:v>FIN</x:v>
      </x:c>
      <x:c r="I269" s="3" t="str">
        <x:v>V.ACCOUNTS</x:v>
      </x:c>
      <x:c r="J269" s="3" t="str">
        <x:v>MAP.ACTUAL.COST.PAY.V.ACCOUNTS.FIN</x:v>
      </x:c>
      <x:c r="K269" s="3" t="str">
        <x:v>WC.SUPPLIER_AP</x:v>
      </x:c>
      <x:c r="L269" s="3" t="str">
        <x:v>operating</x:v>
      </x:c>
      <x:c r="M269" s="3" t="str">
        <x:v>not_applicable</x:v>
      </x:c>
      <x:c r="N269" s="3" t="str">
        <x:v>not_applicable</x:v>
      </x:c>
      <x:c r="O269" s="3" t="str">
        <x:v>not_applicable</x:v>
      </x:c>
      <x:c r="P269" s="30" t="n">
        <x:v>595</x:v>
      </x:c>
      <x:c r="Q269" s="30" t="n">
        <x:v>0</x:v>
      </x:c>
      <x:c r="R269" s="19" t="n">
        <x:f>P269-Q269</x:f>
        <x:v>595</x:v>
      </x:c>
      <x:c r="S269" s="22" t="n">
        <x:f>'D03_Accounts'!D23</x:f>
        <x:v>0</x:v>
      </x:c>
      <x:c r="T269" s="19" t="n">
        <x:f>R269*S269</x:f>
        <x:v>0</x:v>
      </x:c>
      <x:c r="U269" s="20" t="str">
        <x:f>'D03_Mappings'!E57</x:f>
        <x:v>ap</x:v>
      </x:c>
      <x:c r="V269" s="19" t="str">
        <x:f>IF(I269="",IF(U269="people","PAYROLL","UNMAPPED"),I269)</x:f>
        <x:v>V.ACCOUNTS</x:v>
      </x:c>
      <x:c r="W269" s="19" t="n">
        <x:f>IF(AND(G269="GL.CASH",L269="operating"),Q269,0)</x:f>
        <x:v>0</x:v>
      </x:c>
      <x:c r="X269" s="19" t="n">
        <x:f>IF(AND(G269="GL.CASH",L269="operating"),P269,0)</x:f>
        <x:v>0</x:v>
      </x:c>
      <x:c r="Y269" s="19" t="n">
        <x:f>IF(AND(G269="GL.CASH",L269="investing"),Q269-P269,0)</x:f>
        <x:v>0</x:v>
      </x:c>
      <x:c r="Z269" s="19" t="n">
        <x:f>IF(AND(G269="GL.CASH",L269="financing"),P269,0)</x:f>
        <x:v>0</x:v>
      </x:c>
      <x:c r="AA269" s="19" t="n">
        <x:f>IF(AND(G269="GL.CASH",L269="financing"),Q269,0)</x:f>
        <x:v>0</x:v>
      </x:c>
    </x:row>
    <x:row r="270" ht="25" customHeight="1">
      <x:c r="A270" s="3" t="str">
        <x:v>ACT/PAY-BOOK-M02/2</x:v>
      </x:c>
      <x:c r="B270" s="3" t="str">
        <x:v>PAY-BOOK-M02</x:v>
      </x:c>
      <x:c r="C270" s="21" t="n">
        <x:v>3</x:v>
      </x:c>
      <x:c r="D270" s="39" t="n">
        <x:v>46468</x:v>
      </x:c>
      <x:c r="E270" s="39" t="n">
        <x:v>46419</x:v>
      </x:c>
      <x:c r="F270" s="39" t="n">
        <x:v>46468</x:v>
      </x:c>
      <x:c r="G270" s="3" t="str">
        <x:v>GL.CASH</x:v>
      </x:c>
      <x:c r="H270" s="3" t="str">
        <x:v>FIN</x:v>
      </x:c>
      <x:c r="I270" s="3" t="str">
        <x:v>V.ACCOUNTS</x:v>
      </x:c>
      <x:c r="J270" s="3" t="str">
        <x:v>MAP.ACTUAL.COST.PAY.V.ACCOUNTS.FIN</x:v>
      </x:c>
      <x:c r="K270" s="3" t="str">
        <x:v>WC.SUPPLIER_AP</x:v>
      </x:c>
      <x:c r="L270" s="3" t="str">
        <x:v>operating</x:v>
      </x:c>
      <x:c r="M270" s="3" t="str">
        <x:v>not_applicable</x:v>
      </x:c>
      <x:c r="N270" s="3" t="str">
        <x:v>not_applicable</x:v>
      </x:c>
      <x:c r="O270" s="3" t="str">
        <x:v>not_applicable</x:v>
      </x:c>
      <x:c r="P270" s="30" t="n">
        <x:v>0</x:v>
      </x:c>
      <x:c r="Q270" s="30" t="n">
        <x:v>595</x:v>
      </x:c>
      <x:c r="R270" s="19" t="n">
        <x:f>P270-Q270</x:f>
        <x:v>-595</x:v>
      </x:c>
      <x:c r="S270" s="22" t="n">
        <x:f>'D03_Accounts'!D11</x:f>
        <x:v>0</x:v>
      </x:c>
      <x:c r="T270" s="19" t="n">
        <x:f>R270*S270</x:f>
        <x:v>0</x:v>
      </x:c>
      <x:c r="U270" s="20" t="str">
        <x:f>'D03_Mappings'!E58</x:f>
        <x:v>cash</x:v>
      </x:c>
      <x:c r="V270" s="19" t="str">
        <x:f>IF(I270="",IF(U270="people","PAYROLL","UNMAPPED"),I270)</x:f>
        <x:v>V.ACCOUNTS</x:v>
      </x:c>
      <x:c r="W270" s="19" t="n">
        <x:f>IF(AND(G270="GL.CASH",L270="operating"),Q270,0)</x:f>
        <x:v>595</x:v>
      </x:c>
      <x:c r="X270" s="19" t="n">
        <x:f>IF(AND(G270="GL.CASH",L270="operating"),P270,0)</x:f>
        <x:v>0</x:v>
      </x:c>
      <x:c r="Y270" s="19" t="n">
        <x:f>IF(AND(G270="GL.CASH",L270="investing"),Q270-P270,0)</x:f>
        <x:v>0</x:v>
      </x:c>
      <x:c r="Z270" s="19" t="n">
        <x:f>IF(AND(G270="GL.CASH",L270="financing"),P270,0)</x:f>
        <x:v>0</x:v>
      </x:c>
      <x:c r="AA270" s="19" t="n">
        <x:f>IF(AND(G270="GL.CASH",L270="financing"),Q270,0)</x:f>
        <x:v>0</x:v>
      </x:c>
    </x:row>
    <x:row r="271" ht="25" customHeight="1">
      <x:c r="A271" s="3" t="str">
        <x:v>ACT/PAY-CHAMBER-M02/1</x:v>
      </x:c>
      <x:c r="B271" s="3" t="str">
        <x:v>PAY-CHAMBER-M02</x:v>
      </x:c>
      <x:c r="C271" s="21" t="n">
        <x:v>3</x:v>
      </x:c>
      <x:c r="D271" s="39" t="n">
        <x:v>46468</x:v>
      </x:c>
      <x:c r="E271" s="39" t="n">
        <x:v>46419</x:v>
      </x:c>
      <x:c r="F271" s="39" t="n">
        <x:v>46468</x:v>
      </x:c>
      <x:c r="G271" s="3" t="str">
        <x:v>GL.AP.SUPPLIER</x:v>
      </x:c>
      <x:c r="H271" s="3" t="str">
        <x:v>CORP</x:v>
      </x:c>
      <x:c r="I271" s="3" t="str">
        <x:v>V.CHAMBER</x:v>
      </x:c>
      <x:c r="J271" s="3" t="str">
        <x:v>MAP.ACTUAL.COST.PAY.V.CHAMBER.CORP</x:v>
      </x:c>
      <x:c r="K271" s="3" t="str">
        <x:v>WC.SUPPLIER_AP</x:v>
      </x:c>
      <x:c r="L271" s="3" t="str">
        <x:v>operating</x:v>
      </x:c>
      <x:c r="M271" s="3" t="str">
        <x:v>not_applicable</x:v>
      </x:c>
      <x:c r="N271" s="3" t="str">
        <x:v>not_applicable</x:v>
      </x:c>
      <x:c r="O271" s="3" t="str">
        <x:v>not_applicable</x:v>
      </x:c>
      <x:c r="P271" s="30" t="n">
        <x:v>9.17</x:v>
      </x:c>
      <x:c r="Q271" s="30" t="n">
        <x:v>0</x:v>
      </x:c>
      <x:c r="R271" s="19" t="n">
        <x:f>P271-Q271</x:f>
        <x:v>9.17</x:v>
      </x:c>
      <x:c r="S271" s="22" t="n">
        <x:f>'D03_Accounts'!D23</x:f>
        <x:v>0</x:v>
      </x:c>
      <x:c r="T271" s="19" t="n">
        <x:f>R271*S271</x:f>
        <x:v>0</x:v>
      </x:c>
      <x:c r="U271" s="20" t="str">
        <x:f>'D03_Mappings'!E59</x:f>
        <x:v>ap</x:v>
      </x:c>
      <x:c r="V271" s="19" t="str">
        <x:f>IF(I271="",IF(U271="people","PAYROLL","UNMAPPED"),I271)</x:f>
        <x:v>V.CHAMBER</x:v>
      </x:c>
      <x:c r="W271" s="19" t="n">
        <x:f>IF(AND(G271="GL.CASH",L271="operating"),Q271,0)</x:f>
        <x:v>0</x:v>
      </x:c>
      <x:c r="X271" s="19" t="n">
        <x:f>IF(AND(G271="GL.CASH",L271="operating"),P271,0)</x:f>
        <x:v>0</x:v>
      </x:c>
      <x:c r="Y271" s="19" t="n">
        <x:f>IF(AND(G271="GL.CASH",L271="investing"),Q271-P271,0)</x:f>
        <x:v>0</x:v>
      </x:c>
      <x:c r="Z271" s="19" t="n">
        <x:f>IF(AND(G271="GL.CASH",L271="financing"),P271,0)</x:f>
        <x:v>0</x:v>
      </x:c>
      <x:c r="AA271" s="19" t="n">
        <x:f>IF(AND(G271="GL.CASH",L271="financing"),Q271,0)</x:f>
        <x:v>0</x:v>
      </x:c>
    </x:row>
    <x:row r="272" ht="25" customHeight="1">
      <x:c r="A272" s="3" t="str">
        <x:v>ACT/PAY-CHAMBER-M02/2</x:v>
      </x:c>
      <x:c r="B272" s="3" t="str">
        <x:v>PAY-CHAMBER-M02</x:v>
      </x:c>
      <x:c r="C272" s="21" t="n">
        <x:v>3</x:v>
      </x:c>
      <x:c r="D272" s="39" t="n">
        <x:v>46468</x:v>
      </x:c>
      <x:c r="E272" s="39" t="n">
        <x:v>46419</x:v>
      </x:c>
      <x:c r="F272" s="39" t="n">
        <x:v>46468</x:v>
      </x:c>
      <x:c r="G272" s="3" t="str">
        <x:v>GL.CASH</x:v>
      </x:c>
      <x:c r="H272" s="3" t="str">
        <x:v>CORP</x:v>
      </x:c>
      <x:c r="I272" s="3" t="str">
        <x:v>V.CHAMBER</x:v>
      </x:c>
      <x:c r="J272" s="3" t="str">
        <x:v>MAP.ACTUAL.COST.PAY.V.CHAMBER.CORP</x:v>
      </x:c>
      <x:c r="K272" s="3" t="str">
        <x:v>WC.SUPPLIER_AP</x:v>
      </x:c>
      <x:c r="L272" s="3" t="str">
        <x:v>operating</x:v>
      </x:c>
      <x:c r="M272" s="3" t="str">
        <x:v>not_applicable</x:v>
      </x:c>
      <x:c r="N272" s="3" t="str">
        <x:v>not_applicable</x:v>
      </x:c>
      <x:c r="O272" s="3" t="str">
        <x:v>not_applicable</x:v>
      </x:c>
      <x:c r="P272" s="30" t="n">
        <x:v>0</x:v>
      </x:c>
      <x:c r="Q272" s="30" t="n">
        <x:v>9.17</x:v>
      </x:c>
      <x:c r="R272" s="19" t="n">
        <x:f>P272-Q272</x:f>
        <x:v>-9.17</x:v>
      </x:c>
      <x:c r="S272" s="22" t="n">
        <x:f>'D03_Accounts'!D11</x:f>
        <x:v>0</x:v>
      </x:c>
      <x:c r="T272" s="19" t="n">
        <x:f>R272*S272</x:f>
        <x:v>0</x:v>
      </x:c>
      <x:c r="U272" s="20" t="str">
        <x:f>'D03_Mappings'!E60</x:f>
        <x:v>cash</x:v>
      </x:c>
      <x:c r="V272" s="19" t="str">
        <x:f>IF(I272="",IF(U272="people","PAYROLL","UNMAPPED"),I272)</x:f>
        <x:v>V.CHAMBER</x:v>
      </x:c>
      <x:c r="W272" s="19" t="n">
        <x:f>IF(AND(G272="GL.CASH",L272="operating"),Q272,0)</x:f>
        <x:v>9.17</x:v>
      </x:c>
      <x:c r="X272" s="19" t="n">
        <x:f>IF(AND(G272="GL.CASH",L272="operating"),P272,0)</x:f>
        <x:v>0</x:v>
      </x:c>
      <x:c r="Y272" s="19" t="n">
        <x:f>IF(AND(G272="GL.CASH",L272="investing"),Q272-P272,0)</x:f>
        <x:v>0</x:v>
      </x:c>
      <x:c r="Z272" s="19" t="n">
        <x:f>IF(AND(G272="GL.CASH",L272="financing"),P272,0)</x:f>
        <x:v>0</x:v>
      </x:c>
      <x:c r="AA272" s="19" t="n">
        <x:f>IF(AND(G272="GL.CASH",L272="financing"),Q272,0)</x:f>
        <x:v>0</x:v>
      </x:c>
    </x:row>
    <x:row r="273" ht="25" customHeight="1">
      <x:c r="A273" s="3" t="str">
        <x:v>ACT/PAY-DESK-M02/1</x:v>
      </x:c>
      <x:c r="B273" s="3" t="str">
        <x:v>PAY-DESK-M02</x:v>
      </x:c>
      <x:c r="C273" s="21" t="n">
        <x:v>3</x:v>
      </x:c>
      <x:c r="D273" s="39" t="n">
        <x:v>46468</x:v>
      </x:c>
      <x:c r="E273" s="39" t="n">
        <x:v>46419</x:v>
      </x:c>
      <x:c r="F273" s="39" t="n">
        <x:v>46468</x:v>
      </x:c>
      <x:c r="G273" s="3" t="str">
        <x:v>GL.AP.SUPPLIER</x:v>
      </x:c>
      <x:c r="H273" s="3" t="str">
        <x:v>CORP</x:v>
      </x:c>
      <x:c r="I273" s="3" t="str">
        <x:v>V.WORKSPACE</x:v>
      </x:c>
      <x:c r="J273" s="3" t="str">
        <x:v>MAP.ACTUAL.COST.PAY.V.WORKSPACE.CORP</x:v>
      </x:c>
      <x:c r="K273" s="3" t="str">
        <x:v>WC.SUPPLIER_AP</x:v>
      </x:c>
      <x:c r="L273" s="3" t="str">
        <x:v>operating</x:v>
      </x:c>
      <x:c r="M273" s="3" t="str">
        <x:v>not_applicable</x:v>
      </x:c>
      <x:c r="N273" s="3" t="str">
        <x:v>not_applicable</x:v>
      </x:c>
      <x:c r="O273" s="3" t="str">
        <x:v>not_applicable</x:v>
      </x:c>
      <x:c r="P273" s="30" t="n">
        <x:v>1067.43</x:v>
      </x:c>
      <x:c r="Q273" s="30" t="n">
        <x:v>0</x:v>
      </x:c>
      <x:c r="R273" s="19" t="n">
        <x:f>P273-Q273</x:f>
        <x:v>1067.43</x:v>
      </x:c>
      <x:c r="S273" s="22" t="n">
        <x:f>'D03_Accounts'!D23</x:f>
        <x:v>0</x:v>
      </x:c>
      <x:c r="T273" s="19" t="n">
        <x:f>R273*S273</x:f>
        <x:v>0</x:v>
      </x:c>
      <x:c r="U273" s="20" t="str">
        <x:f>'D03_Mappings'!E91</x:f>
        <x:v>ap</x:v>
      </x:c>
      <x:c r="V273" s="19" t="str">
        <x:f>IF(I273="",IF(U273="people","PAYROLL","UNMAPPED"),I273)</x:f>
        <x:v>V.WORKSPACE</x:v>
      </x:c>
      <x:c r="W273" s="19" t="n">
        <x:f>IF(AND(G273="GL.CASH",L273="operating"),Q273,0)</x:f>
        <x:v>0</x:v>
      </x:c>
      <x:c r="X273" s="19" t="n">
        <x:f>IF(AND(G273="GL.CASH",L273="operating"),P273,0)</x:f>
        <x:v>0</x:v>
      </x:c>
      <x:c r="Y273" s="19" t="n">
        <x:f>IF(AND(G273="GL.CASH",L273="investing"),Q273-P273,0)</x:f>
        <x:v>0</x:v>
      </x:c>
      <x:c r="Z273" s="19" t="n">
        <x:f>IF(AND(G273="GL.CASH",L273="financing"),P273,0)</x:f>
        <x:v>0</x:v>
      </x:c>
      <x:c r="AA273" s="19" t="n">
        <x:f>IF(AND(G273="GL.CASH",L273="financing"),Q273,0)</x:f>
        <x:v>0</x:v>
      </x:c>
    </x:row>
    <x:row r="274" ht="25" customHeight="1">
      <x:c r="A274" s="3" t="str">
        <x:v>ACT/PAY-DESK-M02/2</x:v>
      </x:c>
      <x:c r="B274" s="3" t="str">
        <x:v>PAY-DESK-M02</x:v>
      </x:c>
      <x:c r="C274" s="21" t="n">
        <x:v>3</x:v>
      </x:c>
      <x:c r="D274" s="39" t="n">
        <x:v>46468</x:v>
      </x:c>
      <x:c r="E274" s="39" t="n">
        <x:v>46419</x:v>
      </x:c>
      <x:c r="F274" s="39" t="n">
        <x:v>46468</x:v>
      </x:c>
      <x:c r="G274" s="3" t="str">
        <x:v>GL.CASH</x:v>
      </x:c>
      <x:c r="H274" s="3" t="str">
        <x:v>CORP</x:v>
      </x:c>
      <x:c r="I274" s="3" t="str">
        <x:v>V.WORKSPACE</x:v>
      </x:c>
      <x:c r="J274" s="3" t="str">
        <x:v>MAP.ACTUAL.COST.PAY.V.WORKSPACE.CORP</x:v>
      </x:c>
      <x:c r="K274" s="3" t="str">
        <x:v>WC.SUPPLIER_AP</x:v>
      </x:c>
      <x:c r="L274" s="3" t="str">
        <x:v>operating</x:v>
      </x:c>
      <x:c r="M274" s="3" t="str">
        <x:v>not_applicable</x:v>
      </x:c>
      <x:c r="N274" s="3" t="str">
        <x:v>not_applicable</x:v>
      </x:c>
      <x:c r="O274" s="3" t="str">
        <x:v>not_applicable</x:v>
      </x:c>
      <x:c r="P274" s="30" t="n">
        <x:v>0</x:v>
      </x:c>
      <x:c r="Q274" s="30" t="n">
        <x:v>1067.43</x:v>
      </x:c>
      <x:c r="R274" s="19" t="n">
        <x:f>P274-Q274</x:f>
        <x:v>-1067.43</x:v>
      </x:c>
      <x:c r="S274" s="22" t="n">
        <x:f>'D03_Accounts'!D11</x:f>
        <x:v>0</x:v>
      </x:c>
      <x:c r="T274" s="19" t="n">
        <x:f>R274*S274</x:f>
        <x:v>0</x:v>
      </x:c>
      <x:c r="U274" s="20" t="str">
        <x:f>'D03_Mappings'!E92</x:f>
        <x:v>cash</x:v>
      </x:c>
      <x:c r="V274" s="19" t="str">
        <x:f>IF(I274="",IF(U274="people","PAYROLL","UNMAPPED"),I274)</x:f>
        <x:v>V.WORKSPACE</x:v>
      </x:c>
      <x:c r="W274" s="19" t="n">
        <x:f>IF(AND(G274="GL.CASH",L274="operating"),Q274,0)</x:f>
        <x:v>1067.43</x:v>
      </x:c>
      <x:c r="X274" s="19" t="n">
        <x:f>IF(AND(G274="GL.CASH",L274="operating"),P274,0)</x:f>
        <x:v>0</x:v>
      </x:c>
      <x:c r="Y274" s="19" t="n">
        <x:f>IF(AND(G274="GL.CASH",L274="investing"),Q274-P274,0)</x:f>
        <x:v>0</x:v>
      </x:c>
      <x:c r="Z274" s="19" t="n">
        <x:f>IF(AND(G274="GL.CASH",L274="financing"),P274,0)</x:f>
        <x:v>0</x:v>
      </x:c>
      <x:c r="AA274" s="19" t="n">
        <x:f>IF(AND(G274="GL.CASH",L274="financing"),Q274,0)</x:f>
        <x:v>0</x:v>
      </x:c>
    </x:row>
    <x:row r="275" ht="25" customHeight="1">
      <x:c r="A275" s="3" t="str">
        <x:v>ACT/PAY-INSURANCE-M02/1</x:v>
      </x:c>
      <x:c r="B275" s="3" t="str">
        <x:v>PAY-INSURANCE-M02</x:v>
      </x:c>
      <x:c r="C275" s="21" t="n">
        <x:v>3</x:v>
      </x:c>
      <x:c r="D275" s="39" t="n">
        <x:v>46468</x:v>
      </x:c>
      <x:c r="E275" s="39" t="n">
        <x:v>46419</x:v>
      </x:c>
      <x:c r="F275" s="39" t="n">
        <x:v>46468</x:v>
      </x:c>
      <x:c r="G275" s="3" t="str">
        <x:v>GL.AP.SUPPLIER</x:v>
      </x:c>
      <x:c r="H275" s="3" t="str">
        <x:v>CORP</x:v>
      </x:c>
      <x:c r="I275" s="3" t="str">
        <x:v>V.INSURANCE</x:v>
      </x:c>
      <x:c r="J275" s="3" t="str">
        <x:v>MAP.ACTUAL.COST.PAY.V.INSURANCE.CORP</x:v>
      </x:c>
      <x:c r="K275" s="3" t="str">
        <x:v>WC.SUPPLIER_AP</x:v>
      </x:c>
      <x:c r="L275" s="3" t="str">
        <x:v>operating</x:v>
      </x:c>
      <x:c r="M275" s="3" t="str">
        <x:v>not_applicable</x:v>
      </x:c>
      <x:c r="N275" s="3" t="str">
        <x:v>not_applicable</x:v>
      </x:c>
      <x:c r="O275" s="3" t="str">
        <x:v>not_applicable</x:v>
      </x:c>
      <x:c r="P275" s="30" t="n">
        <x:v>1250</x:v>
      </x:c>
      <x:c r="Q275" s="30" t="n">
        <x:v>0</x:v>
      </x:c>
      <x:c r="R275" s="19" t="n">
        <x:f>P275-Q275</x:f>
        <x:v>1250</x:v>
      </x:c>
      <x:c r="S275" s="22" t="n">
        <x:f>'D03_Accounts'!D23</x:f>
        <x:v>0</x:v>
      </x:c>
      <x:c r="T275" s="19" t="n">
        <x:f>R275*S275</x:f>
        <x:v>0</x:v>
      </x:c>
      <x:c r="U275" s="20" t="str">
        <x:f>'D03_Mappings'!E67</x:f>
        <x:v>ap</x:v>
      </x:c>
      <x:c r="V275" s="19" t="str">
        <x:f>IF(I275="",IF(U275="people","PAYROLL","UNMAPPED"),I275)</x:f>
        <x:v>V.INSURANCE</x:v>
      </x:c>
      <x:c r="W275" s="19" t="n">
        <x:f>IF(AND(G275="GL.CASH",L275="operating"),Q275,0)</x:f>
        <x:v>0</x:v>
      </x:c>
      <x:c r="X275" s="19" t="n">
        <x:f>IF(AND(G275="GL.CASH",L275="operating"),P275,0)</x:f>
        <x:v>0</x:v>
      </x:c>
      <x:c r="Y275" s="19" t="n">
        <x:f>IF(AND(G275="GL.CASH",L275="investing"),Q275-P275,0)</x:f>
        <x:v>0</x:v>
      </x:c>
      <x:c r="Z275" s="19" t="n">
        <x:f>IF(AND(G275="GL.CASH",L275="financing"),P275,0)</x:f>
        <x:v>0</x:v>
      </x:c>
      <x:c r="AA275" s="19" t="n">
        <x:f>IF(AND(G275="GL.CASH",L275="financing"),Q275,0)</x:f>
        <x:v>0</x:v>
      </x:c>
    </x:row>
    <x:row r="276" ht="25" customHeight="1">
      <x:c r="A276" s="3" t="str">
        <x:v>ACT/PAY-INSURANCE-M02/2</x:v>
      </x:c>
      <x:c r="B276" s="3" t="str">
        <x:v>PAY-INSURANCE-M02</x:v>
      </x:c>
      <x:c r="C276" s="21" t="n">
        <x:v>3</x:v>
      </x:c>
      <x:c r="D276" s="39" t="n">
        <x:v>46468</x:v>
      </x:c>
      <x:c r="E276" s="39" t="n">
        <x:v>46419</x:v>
      </x:c>
      <x:c r="F276" s="39" t="n">
        <x:v>46468</x:v>
      </x:c>
      <x:c r="G276" s="3" t="str">
        <x:v>GL.CASH</x:v>
      </x:c>
      <x:c r="H276" s="3" t="str">
        <x:v>CORP</x:v>
      </x:c>
      <x:c r="I276" s="3" t="str">
        <x:v>V.INSURANCE</x:v>
      </x:c>
      <x:c r="J276" s="3" t="str">
        <x:v>MAP.ACTUAL.COST.PAY.V.INSURANCE.CORP</x:v>
      </x:c>
      <x:c r="K276" s="3" t="str">
        <x:v>WC.SUPPLIER_AP</x:v>
      </x:c>
      <x:c r="L276" s="3" t="str">
        <x:v>operating</x:v>
      </x:c>
      <x:c r="M276" s="3" t="str">
        <x:v>not_applicable</x:v>
      </x:c>
      <x:c r="N276" s="3" t="str">
        <x:v>not_applicable</x:v>
      </x:c>
      <x:c r="O276" s="3" t="str">
        <x:v>not_applicable</x:v>
      </x:c>
      <x:c r="P276" s="30" t="n">
        <x:v>0</x:v>
      </x:c>
      <x:c r="Q276" s="30" t="n">
        <x:v>1250</x:v>
      </x:c>
      <x:c r="R276" s="19" t="n">
        <x:f>P276-Q276</x:f>
        <x:v>-1250</x:v>
      </x:c>
      <x:c r="S276" s="22" t="n">
        <x:f>'D03_Accounts'!D11</x:f>
        <x:v>0</x:v>
      </x:c>
      <x:c r="T276" s="19" t="n">
        <x:f>R276*S276</x:f>
        <x:v>0</x:v>
      </x:c>
      <x:c r="U276" s="20" t="str">
        <x:f>'D03_Mappings'!E68</x:f>
        <x:v>cash</x:v>
      </x:c>
      <x:c r="V276" s="19" t="str">
        <x:f>IF(I276="",IF(U276="people","PAYROLL","UNMAPPED"),I276)</x:f>
        <x:v>V.INSURANCE</x:v>
      </x:c>
      <x:c r="W276" s="19" t="n">
        <x:f>IF(AND(G276="GL.CASH",L276="operating"),Q276,0)</x:f>
        <x:v>1250</x:v>
      </x:c>
      <x:c r="X276" s="19" t="n">
        <x:f>IF(AND(G276="GL.CASH",L276="operating"),P276,0)</x:f>
        <x:v>0</x:v>
      </x:c>
      <x:c r="Y276" s="19" t="n">
        <x:f>IF(AND(G276="GL.CASH",L276="investing"),Q276-P276,0)</x:f>
        <x:v>0</x:v>
      </x:c>
      <x:c r="Z276" s="19" t="n">
        <x:f>IF(AND(G276="GL.CASH",L276="financing"),P276,0)</x:f>
        <x:v>0</x:v>
      </x:c>
      <x:c r="AA276" s="19" t="n">
        <x:f>IF(AND(G276="GL.CASH",L276="financing"),Q276,0)</x:f>
        <x:v>0</x:v>
      </x:c>
    </x:row>
    <x:row r="277" ht="25" customHeight="1">
      <x:c r="A277" s="3" t="str">
        <x:v>ACT/PAY-LEGAL-M02/1</x:v>
      </x:c>
      <x:c r="B277" s="3" t="str">
        <x:v>PAY-LEGAL-M02</x:v>
      </x:c>
      <x:c r="C277" s="21" t="n">
        <x:v>3</x:v>
      </x:c>
      <x:c r="D277" s="39" t="n">
        <x:v>46468</x:v>
      </x:c>
      <x:c r="E277" s="39" t="n">
        <x:v>46419</x:v>
      </x:c>
      <x:c r="F277" s="39" t="n">
        <x:v>46468</x:v>
      </x:c>
      <x:c r="G277" s="3" t="str">
        <x:v>GL.AP.SUPPLIER</x:v>
      </x:c>
      <x:c r="H277" s="3" t="str">
        <x:v>COMP</x:v>
      </x:c>
      <x:c r="I277" s="3" t="str">
        <x:v>V.LEGAL</x:v>
      </x:c>
      <x:c r="J277" s="3" t="str">
        <x:v>MAP.ACTUAL.COST.PAY.V.LEGAL.COMP</x:v>
      </x:c>
      <x:c r="K277" s="3" t="str">
        <x:v>WC.SUPPLIER_AP</x:v>
      </x:c>
      <x:c r="L277" s="3" t="str">
        <x:v>operating</x:v>
      </x:c>
      <x:c r="M277" s="3" t="str">
        <x:v>not_applicable</x:v>
      </x:c>
      <x:c r="N277" s="3" t="str">
        <x:v>not_applicable</x:v>
      </x:c>
      <x:c r="O277" s="3" t="str">
        <x:v>not_applicable</x:v>
      </x:c>
      <x:c r="P277" s="30" t="n">
        <x:v>11900</x:v>
      </x:c>
      <x:c r="Q277" s="30" t="n">
        <x:v>0</x:v>
      </x:c>
      <x:c r="R277" s="19" t="n">
        <x:f>P277-Q277</x:f>
        <x:v>11900</x:v>
      </x:c>
      <x:c r="S277" s="22" t="n">
        <x:f>'D03_Accounts'!D23</x:f>
        <x:v>0</x:v>
      </x:c>
      <x:c r="T277" s="19" t="n">
        <x:f>R277*S277</x:f>
        <x:v>0</x:v>
      </x:c>
      <x:c r="U277" s="20" t="str">
        <x:f>'D03_Mappings'!E69</x:f>
        <x:v>ap</x:v>
      </x:c>
      <x:c r="V277" s="19" t="str">
        <x:f>IF(I277="",IF(U277="people","PAYROLL","UNMAPPED"),I277)</x:f>
        <x:v>V.LEGAL</x:v>
      </x:c>
      <x:c r="W277" s="19" t="n">
        <x:f>IF(AND(G277="GL.CASH",L277="operating"),Q277,0)</x:f>
        <x:v>0</x:v>
      </x:c>
      <x:c r="X277" s="19" t="n">
        <x:f>IF(AND(G277="GL.CASH",L277="operating"),P277,0)</x:f>
        <x:v>0</x:v>
      </x:c>
      <x:c r="Y277" s="19" t="n">
        <x:f>IF(AND(G277="GL.CASH",L277="investing"),Q277-P277,0)</x:f>
        <x:v>0</x:v>
      </x:c>
      <x:c r="Z277" s="19" t="n">
        <x:f>IF(AND(G277="GL.CASH",L277="financing"),P277,0)</x:f>
        <x:v>0</x:v>
      </x:c>
      <x:c r="AA277" s="19" t="n">
        <x:f>IF(AND(G277="GL.CASH",L277="financing"),Q277,0)</x:f>
        <x:v>0</x:v>
      </x:c>
    </x:row>
    <x:row r="278" ht="25" customHeight="1">
      <x:c r="A278" s="3" t="str">
        <x:v>ACT/PAY-LEGAL-M02/2</x:v>
      </x:c>
      <x:c r="B278" s="3" t="str">
        <x:v>PAY-LEGAL-M02</x:v>
      </x:c>
      <x:c r="C278" s="21" t="n">
        <x:v>3</x:v>
      </x:c>
      <x:c r="D278" s="39" t="n">
        <x:v>46468</x:v>
      </x:c>
      <x:c r="E278" s="39" t="n">
        <x:v>46419</x:v>
      </x:c>
      <x:c r="F278" s="39" t="n">
        <x:v>46468</x:v>
      </x:c>
      <x:c r="G278" s="3" t="str">
        <x:v>GL.CASH</x:v>
      </x:c>
      <x:c r="H278" s="3" t="str">
        <x:v>COMP</x:v>
      </x:c>
      <x:c r="I278" s="3" t="str">
        <x:v>V.LEGAL</x:v>
      </x:c>
      <x:c r="J278" s="3" t="str">
        <x:v>MAP.ACTUAL.COST.PAY.V.LEGAL.COMP</x:v>
      </x:c>
      <x:c r="K278" s="3" t="str">
        <x:v>WC.SUPPLIER_AP</x:v>
      </x:c>
      <x:c r="L278" s="3" t="str">
        <x:v>operating</x:v>
      </x:c>
      <x:c r="M278" s="3" t="str">
        <x:v>not_applicable</x:v>
      </x:c>
      <x:c r="N278" s="3" t="str">
        <x:v>not_applicable</x:v>
      </x:c>
      <x:c r="O278" s="3" t="str">
        <x:v>not_applicable</x:v>
      </x:c>
      <x:c r="P278" s="30" t="n">
        <x:v>0</x:v>
      </x:c>
      <x:c r="Q278" s="30" t="n">
        <x:v>11900</x:v>
      </x:c>
      <x:c r="R278" s="19" t="n">
        <x:f>P278-Q278</x:f>
        <x:v>-11900</x:v>
      </x:c>
      <x:c r="S278" s="22" t="n">
        <x:f>'D03_Accounts'!D11</x:f>
        <x:v>0</x:v>
      </x:c>
      <x:c r="T278" s="19" t="n">
        <x:f>R278*S278</x:f>
        <x:v>0</x:v>
      </x:c>
      <x:c r="U278" s="20" t="str">
        <x:f>'D03_Mappings'!E70</x:f>
        <x:v>cash</x:v>
      </x:c>
      <x:c r="V278" s="19" t="str">
        <x:f>IF(I278="",IF(U278="people","PAYROLL","UNMAPPED"),I278)</x:f>
        <x:v>V.LEGAL</x:v>
      </x:c>
      <x:c r="W278" s="19" t="n">
        <x:f>IF(AND(G278="GL.CASH",L278="operating"),Q278,0)</x:f>
        <x:v>11900</x:v>
      </x:c>
      <x:c r="X278" s="19" t="n">
        <x:f>IF(AND(G278="GL.CASH",L278="operating"),P278,0)</x:f>
        <x:v>0</x:v>
      </x:c>
      <x:c r="Y278" s="19" t="n">
        <x:f>IF(AND(G278="GL.CASH",L278="investing"),Q278-P278,0)</x:f>
        <x:v>0</x:v>
      </x:c>
      <x:c r="Z278" s="19" t="n">
        <x:f>IF(AND(G278="GL.CASH",L278="financing"),P278,0)</x:f>
        <x:v>0</x:v>
      </x:c>
      <x:c r="AA278" s="19" t="n">
        <x:f>IF(AND(G278="GL.CASH",L278="financing"),Q278,0)</x:f>
        <x:v>0</x:v>
      </x:c>
    </x:row>
    <x:row r="279" ht="25" customHeight="1">
      <x:c r="A279" s="3" t="str">
        <x:v>ACT/PAY-OFFICE-M02/1</x:v>
      </x:c>
      <x:c r="B279" s="3" t="str">
        <x:v>PAY-OFFICE-M02</x:v>
      </x:c>
      <x:c r="C279" s="21" t="n">
        <x:v>3</x:v>
      </x:c>
      <x:c r="D279" s="39" t="n">
        <x:v>46468</x:v>
      </x:c>
      <x:c r="E279" s="39" t="n">
        <x:v>46419</x:v>
      </x:c>
      <x:c r="F279" s="39" t="n">
        <x:v>46468</x:v>
      </x:c>
      <x:c r="G279" s="3" t="str">
        <x:v>GL.AP.SUPPLIER</x:v>
      </x:c>
      <x:c r="H279" s="3" t="str">
        <x:v>CORP</x:v>
      </x:c>
      <x:c r="I279" s="3" t="str">
        <x:v>V.OFFICE</x:v>
      </x:c>
      <x:c r="J279" s="3" t="str">
        <x:v>MAP.ACTUAL.COST.PAY.V.OFFICE.CORP</x:v>
      </x:c>
      <x:c r="K279" s="3" t="str">
        <x:v>WC.SUPPLIER_AP</x:v>
      </x:c>
      <x:c r="L279" s="3" t="str">
        <x:v>operating</x:v>
      </x:c>
      <x:c r="M279" s="3" t="str">
        <x:v>not_applicable</x:v>
      </x:c>
      <x:c r="N279" s="3" t="str">
        <x:v>not_applicable</x:v>
      </x:c>
      <x:c r="O279" s="3" t="str">
        <x:v>not_applicable</x:v>
      </x:c>
      <x:c r="P279" s="30" t="n">
        <x:v>4770.86</x:v>
      </x:c>
      <x:c r="Q279" s="30" t="n">
        <x:v>0</x:v>
      </x:c>
      <x:c r="R279" s="19" t="n">
        <x:f>P279-Q279</x:f>
        <x:v>4770.86</x:v>
      </x:c>
      <x:c r="S279" s="22" t="n">
        <x:f>'D03_Accounts'!D23</x:f>
        <x:v>0</x:v>
      </x:c>
      <x:c r="T279" s="19" t="n">
        <x:f>R279*S279</x:f>
        <x:v>0</x:v>
      </x:c>
      <x:c r="U279" s="20" t="str">
        <x:f>'D03_Mappings'!E73</x:f>
        <x:v>ap</x:v>
      </x:c>
      <x:c r="V279" s="19" t="str">
        <x:f>IF(I279="",IF(U279="people","PAYROLL","UNMAPPED"),I279)</x:f>
        <x:v>V.OFFICE</x:v>
      </x:c>
      <x:c r="W279" s="19" t="n">
        <x:f>IF(AND(G279="GL.CASH",L279="operating"),Q279,0)</x:f>
        <x:v>0</x:v>
      </x:c>
      <x:c r="X279" s="19" t="n">
        <x:f>IF(AND(G279="GL.CASH",L279="operating"),P279,0)</x:f>
        <x:v>0</x:v>
      </x:c>
      <x:c r="Y279" s="19" t="n">
        <x:f>IF(AND(G279="GL.CASH",L279="investing"),Q279-P279,0)</x:f>
        <x:v>0</x:v>
      </x:c>
      <x:c r="Z279" s="19" t="n">
        <x:f>IF(AND(G279="GL.CASH",L279="financing"),P279,0)</x:f>
        <x:v>0</x:v>
      </x:c>
      <x:c r="AA279" s="19" t="n">
        <x:f>IF(AND(G279="GL.CASH",L279="financing"),Q279,0)</x:f>
        <x:v>0</x:v>
      </x:c>
    </x:row>
    <x:row r="280" ht="25" customHeight="1">
      <x:c r="A280" s="3" t="str">
        <x:v>ACT/PAY-OFFICE-M02/2</x:v>
      </x:c>
      <x:c r="B280" s="3" t="str">
        <x:v>PAY-OFFICE-M02</x:v>
      </x:c>
      <x:c r="C280" s="21" t="n">
        <x:v>3</x:v>
      </x:c>
      <x:c r="D280" s="39" t="n">
        <x:v>46468</x:v>
      </x:c>
      <x:c r="E280" s="39" t="n">
        <x:v>46419</x:v>
      </x:c>
      <x:c r="F280" s="39" t="n">
        <x:v>46468</x:v>
      </x:c>
      <x:c r="G280" s="3" t="str">
        <x:v>GL.CASH</x:v>
      </x:c>
      <x:c r="H280" s="3" t="str">
        <x:v>CORP</x:v>
      </x:c>
      <x:c r="I280" s="3" t="str">
        <x:v>V.OFFICE</x:v>
      </x:c>
      <x:c r="J280" s="3" t="str">
        <x:v>MAP.ACTUAL.COST.PAY.V.OFFICE.CORP</x:v>
      </x:c>
      <x:c r="K280" s="3" t="str">
        <x:v>WC.SUPPLIER_AP</x:v>
      </x:c>
      <x:c r="L280" s="3" t="str">
        <x:v>operating</x:v>
      </x:c>
      <x:c r="M280" s="3" t="str">
        <x:v>not_applicable</x:v>
      </x:c>
      <x:c r="N280" s="3" t="str">
        <x:v>not_applicable</x:v>
      </x:c>
      <x:c r="O280" s="3" t="str">
        <x:v>not_applicable</x:v>
      </x:c>
      <x:c r="P280" s="30" t="n">
        <x:v>0</x:v>
      </x:c>
      <x:c r="Q280" s="30" t="n">
        <x:v>4770.86</x:v>
      </x:c>
      <x:c r="R280" s="19" t="n">
        <x:f>P280-Q280</x:f>
        <x:v>-4770.86</x:v>
      </x:c>
      <x:c r="S280" s="22" t="n">
        <x:f>'D03_Accounts'!D11</x:f>
        <x:v>0</x:v>
      </x:c>
      <x:c r="T280" s="19" t="n">
        <x:f>R280*S280</x:f>
        <x:v>0</x:v>
      </x:c>
      <x:c r="U280" s="20" t="str">
        <x:f>'D03_Mappings'!E74</x:f>
        <x:v>cash</x:v>
      </x:c>
      <x:c r="V280" s="19" t="str">
        <x:f>IF(I280="",IF(U280="people","PAYROLL","UNMAPPED"),I280)</x:f>
        <x:v>V.OFFICE</x:v>
      </x:c>
      <x:c r="W280" s="19" t="n">
        <x:f>IF(AND(G280="GL.CASH",L280="operating"),Q280,0)</x:f>
        <x:v>4770.86</x:v>
      </x:c>
      <x:c r="X280" s="19" t="n">
        <x:f>IF(AND(G280="GL.CASH",L280="operating"),P280,0)</x:f>
        <x:v>0</x:v>
      </x:c>
      <x:c r="Y280" s="19" t="n">
        <x:f>IF(AND(G280="GL.CASH",L280="investing"),Q280-P280,0)</x:f>
        <x:v>0</x:v>
      </x:c>
      <x:c r="Z280" s="19" t="n">
        <x:f>IF(AND(G280="GL.CASH",L280="financing"),P280,0)</x:f>
        <x:v>0</x:v>
      </x:c>
      <x:c r="AA280" s="19" t="n">
        <x:f>IF(AND(G280="GL.CASH",L280="financing"),Q280,0)</x:f>
        <x:v>0</x:v>
      </x:c>
    </x:row>
    <x:row r="281" ht="25" customHeight="1">
      <x:c r="A281" s="3" t="str">
        <x:v>ACT/PAY-PAYADMIN-M02/1</x:v>
      </x:c>
      <x:c r="B281" s="3" t="str">
        <x:v>PAY-PAYADMIN-M02</x:v>
      </x:c>
      <x:c r="C281" s="21" t="n">
        <x:v>3</x:v>
      </x:c>
      <x:c r="D281" s="39" t="n">
        <x:v>46468</x:v>
      </x:c>
      <x:c r="E281" s="39" t="n">
        <x:v>46419</x:v>
      </x:c>
      <x:c r="F281" s="39" t="n">
        <x:v>46468</x:v>
      </x:c>
      <x:c r="G281" s="3" t="str">
        <x:v>GL.AP.SUPPLIER</x:v>
      </x:c>
      <x:c r="H281" s="3" t="str">
        <x:v>FIN</x:v>
      </x:c>
      <x:c r="I281" s="3" t="str">
        <x:v>V.ACCOUNTS</x:v>
      </x:c>
      <x:c r="J281" s="3" t="str">
        <x:v>MAP.ACTUAL.COST.PAY.V.ACCOUNTS.FIN</x:v>
      </x:c>
      <x:c r="K281" s="3" t="str">
        <x:v>WC.SUPPLIER_AP</x:v>
      </x:c>
      <x:c r="L281" s="3" t="str">
        <x:v>operating</x:v>
      </x:c>
      <x:c r="M281" s="3" t="str">
        <x:v>not_applicable</x:v>
      </x:c>
      <x:c r="N281" s="3" t="str">
        <x:v>not_applicable</x:v>
      </x:c>
      <x:c r="O281" s="3" t="str">
        <x:v>not_applicable</x:v>
      </x:c>
      <x:c r="P281" s="30" t="n">
        <x:v>89.25</x:v>
      </x:c>
      <x:c r="Q281" s="30" t="n">
        <x:v>0</x:v>
      </x:c>
      <x:c r="R281" s="19" t="n">
        <x:f>P281-Q281</x:f>
        <x:v>89.25</x:v>
      </x:c>
      <x:c r="S281" s="22" t="n">
        <x:f>'D03_Accounts'!D23</x:f>
        <x:v>0</x:v>
      </x:c>
      <x:c r="T281" s="19" t="n">
        <x:f>R281*S281</x:f>
        <x:v>0</x:v>
      </x:c>
      <x:c r="U281" s="20" t="str">
        <x:f>'D03_Mappings'!E57</x:f>
        <x:v>ap</x:v>
      </x:c>
      <x:c r="V281" s="19" t="str">
        <x:f>IF(I281="",IF(U281="people","PAYROLL","UNMAPPED"),I281)</x:f>
        <x:v>V.ACCOUNTS</x:v>
      </x:c>
      <x:c r="W281" s="19" t="n">
        <x:f>IF(AND(G281="GL.CASH",L281="operating"),Q281,0)</x:f>
        <x:v>0</x:v>
      </x:c>
      <x:c r="X281" s="19" t="n">
        <x:f>IF(AND(G281="GL.CASH",L281="operating"),P281,0)</x:f>
        <x:v>0</x:v>
      </x:c>
      <x:c r="Y281" s="19" t="n">
        <x:f>IF(AND(G281="GL.CASH",L281="investing"),Q281-P281,0)</x:f>
        <x:v>0</x:v>
      </x:c>
      <x:c r="Z281" s="19" t="n">
        <x:f>IF(AND(G281="GL.CASH",L281="financing"),P281,0)</x:f>
        <x:v>0</x:v>
      </x:c>
      <x:c r="AA281" s="19" t="n">
        <x:f>IF(AND(G281="GL.CASH",L281="financing"),Q281,0)</x:f>
        <x:v>0</x:v>
      </x:c>
    </x:row>
    <x:row r="282" ht="25" customHeight="1">
      <x:c r="A282" s="3" t="str">
        <x:v>ACT/PAY-PAYADMIN-M02/2</x:v>
      </x:c>
      <x:c r="B282" s="3" t="str">
        <x:v>PAY-PAYADMIN-M02</x:v>
      </x:c>
      <x:c r="C282" s="21" t="n">
        <x:v>3</x:v>
      </x:c>
      <x:c r="D282" s="39" t="n">
        <x:v>46468</x:v>
      </x:c>
      <x:c r="E282" s="39" t="n">
        <x:v>46419</x:v>
      </x:c>
      <x:c r="F282" s="39" t="n">
        <x:v>46468</x:v>
      </x:c>
      <x:c r="G282" s="3" t="str">
        <x:v>GL.CASH</x:v>
      </x:c>
      <x:c r="H282" s="3" t="str">
        <x:v>FIN</x:v>
      </x:c>
      <x:c r="I282" s="3" t="str">
        <x:v>V.ACCOUNTS</x:v>
      </x:c>
      <x:c r="J282" s="3" t="str">
        <x:v>MAP.ACTUAL.COST.PAY.V.ACCOUNTS.FIN</x:v>
      </x:c>
      <x:c r="K282" s="3" t="str">
        <x:v>WC.SUPPLIER_AP</x:v>
      </x:c>
      <x:c r="L282" s="3" t="str">
        <x:v>operating</x:v>
      </x:c>
      <x:c r="M282" s="3" t="str">
        <x:v>not_applicable</x:v>
      </x:c>
      <x:c r="N282" s="3" t="str">
        <x:v>not_applicable</x:v>
      </x:c>
      <x:c r="O282" s="3" t="str">
        <x:v>not_applicable</x:v>
      </x:c>
      <x:c r="P282" s="30" t="n">
        <x:v>0</x:v>
      </x:c>
      <x:c r="Q282" s="30" t="n">
        <x:v>89.25</x:v>
      </x:c>
      <x:c r="R282" s="19" t="n">
        <x:f>P282-Q282</x:f>
        <x:v>-89.25</x:v>
      </x:c>
      <x:c r="S282" s="22" t="n">
        <x:f>'D03_Accounts'!D11</x:f>
        <x:v>0</x:v>
      </x:c>
      <x:c r="T282" s="19" t="n">
        <x:f>R282*S282</x:f>
        <x:v>0</x:v>
      </x:c>
      <x:c r="U282" s="20" t="str">
        <x:f>'D03_Mappings'!E58</x:f>
        <x:v>cash</x:v>
      </x:c>
      <x:c r="V282" s="19" t="str">
        <x:f>IF(I282="",IF(U282="people","PAYROLL","UNMAPPED"),I282)</x:f>
        <x:v>V.ACCOUNTS</x:v>
      </x:c>
      <x:c r="W282" s="19" t="n">
        <x:f>IF(AND(G282="GL.CASH",L282="operating"),Q282,0)</x:f>
        <x:v>89.25</x:v>
      </x:c>
      <x:c r="X282" s="19" t="n">
        <x:f>IF(AND(G282="GL.CASH",L282="operating"),P282,0)</x:f>
        <x:v>0</x:v>
      </x:c>
      <x:c r="Y282" s="19" t="n">
        <x:f>IF(AND(G282="GL.CASH",L282="investing"),Q282-P282,0)</x:f>
        <x:v>0</x:v>
      </x:c>
      <x:c r="Z282" s="19" t="n">
        <x:f>IF(AND(G282="GL.CASH",L282="financing"),P282,0)</x:f>
        <x:v>0</x:v>
      </x:c>
      <x:c r="AA282" s="19" t="n">
        <x:f>IF(AND(G282="GL.CASH",L282="financing"),Q282,0)</x:f>
        <x:v>0</x:v>
      </x:c>
    </x:row>
    <x:row r="283" ht="25" customHeight="1">
      <x:c r="A283" s="3" t="str">
        <x:v>ACT/PAY-SW-M02-P01/1</x:v>
      </x:c>
      <x:c r="B283" s="3" t="str">
        <x:v>PAY-SW-M02-P01</x:v>
      </x:c>
      <x:c r="C283" s="21" t="n">
        <x:v>3</x:v>
      </x:c>
      <x:c r="D283" s="39" t="n">
        <x:v>46468</x:v>
      </x:c>
      <x:c r="E283" s="39" t="n">
        <x:v>46419</x:v>
      </x:c>
      <x:c r="F283" s="39" t="n">
        <x:v>46468</x:v>
      </x:c>
      <x:c r="G283" s="3" t="str">
        <x:v>GL.AP.SUPPLIER</x:v>
      </x:c>
      <x:c r="H283" s="3" t="str">
        <x:v>MGMT</x:v>
      </x:c>
      <x:c r="I283" s="3" t="str">
        <x:v>V.SOFTWARE</x:v>
      </x:c>
      <x:c r="J283" s="3" t="str">
        <x:v>MAP.ACTUAL.COST.PAY.V.SOFTWARE.MGMT</x:v>
      </x:c>
      <x:c r="K283" s="3" t="str">
        <x:v>WC.SUPPLIER_AP</x:v>
      </x:c>
      <x:c r="L283" s="3" t="str">
        <x:v>operating</x:v>
      </x:c>
      <x:c r="M283" s="3" t="str">
        <x:v>not_applicable</x:v>
      </x:c>
      <x:c r="N283" s="3" t="str">
        <x:v>not_applicable</x:v>
      </x:c>
      <x:c r="O283" s="3" t="str">
        <x:v>not_applicable</x:v>
      </x:c>
      <x:c r="P283" s="30" t="n">
        <x:v>450</x:v>
      </x:c>
      <x:c r="Q283" s="30" t="n">
        <x:v>0</x:v>
      </x:c>
      <x:c r="R283" s="19" t="n">
        <x:f>P283-Q283</x:f>
        <x:v>450</x:v>
      </x:c>
      <x:c r="S283" s="22" t="n">
        <x:f>'D03_Accounts'!D23</x:f>
        <x:v>0</x:v>
      </x:c>
      <x:c r="T283" s="19" t="n">
        <x:f>R283*S283</x:f>
        <x:v>0</x:v>
      </x:c>
      <x:c r="U283" s="20" t="str">
        <x:f>'D03_Mappings'!E87</x:f>
        <x:v>ap</x:v>
      </x:c>
      <x:c r="V283" s="19" t="str">
        <x:f>IF(I283="",IF(U283="people","PAYROLL","UNMAPPED"),I283)</x:f>
        <x:v>V.SOFTWARE</x:v>
      </x:c>
      <x:c r="W283" s="19" t="n">
        <x:f>IF(AND(G283="GL.CASH",L283="operating"),Q283,0)</x:f>
        <x:v>0</x:v>
      </x:c>
      <x:c r="X283" s="19" t="n">
        <x:f>IF(AND(G283="GL.CASH",L283="operating"),P283,0)</x:f>
        <x:v>0</x:v>
      </x:c>
      <x:c r="Y283" s="19" t="n">
        <x:f>IF(AND(G283="GL.CASH",L283="investing"),Q283-P283,0)</x:f>
        <x:v>0</x:v>
      </x:c>
      <x:c r="Z283" s="19" t="n">
        <x:f>IF(AND(G283="GL.CASH",L283="financing"),P283,0)</x:f>
        <x:v>0</x:v>
      </x:c>
      <x:c r="AA283" s="19" t="n">
        <x:f>IF(AND(G283="GL.CASH",L283="financing"),Q283,0)</x:f>
        <x:v>0</x:v>
      </x:c>
    </x:row>
    <x:row r="284" ht="25" customHeight="1">
      <x:c r="A284" s="3" t="str">
        <x:v>ACT/PAY-SW-M02-P01/2</x:v>
      </x:c>
      <x:c r="B284" s="3" t="str">
        <x:v>PAY-SW-M02-P01</x:v>
      </x:c>
      <x:c r="C284" s="21" t="n">
        <x:v>3</x:v>
      </x:c>
      <x:c r="D284" s="39" t="n">
        <x:v>46468</x:v>
      </x:c>
      <x:c r="E284" s="39" t="n">
        <x:v>46419</x:v>
      </x:c>
      <x:c r="F284" s="39" t="n">
        <x:v>46468</x:v>
      </x:c>
      <x:c r="G284" s="3" t="str">
        <x:v>GL.CASH</x:v>
      </x:c>
      <x:c r="H284" s="3" t="str">
        <x:v>MGMT</x:v>
      </x:c>
      <x:c r="I284" s="3" t="str">
        <x:v>V.SOFTWARE</x:v>
      </x:c>
      <x:c r="J284" s="3" t="str">
        <x:v>MAP.ACTUAL.COST.PAY.V.SOFTWARE.MGMT</x:v>
      </x:c>
      <x:c r="K284" s="3" t="str">
        <x:v>WC.SUPPLIER_AP</x:v>
      </x:c>
      <x:c r="L284" s="3" t="str">
        <x:v>operating</x:v>
      </x:c>
      <x:c r="M284" s="3" t="str">
        <x:v>not_applicable</x:v>
      </x:c>
      <x:c r="N284" s="3" t="str">
        <x:v>not_applicable</x:v>
      </x:c>
      <x:c r="O284" s="3" t="str">
        <x:v>not_applicable</x:v>
      </x:c>
      <x:c r="P284" s="30" t="n">
        <x:v>0</x:v>
      </x:c>
      <x:c r="Q284" s="30" t="n">
        <x:v>450</x:v>
      </x:c>
      <x:c r="R284" s="19" t="n">
        <x:f>P284-Q284</x:f>
        <x:v>-450</x:v>
      </x:c>
      <x:c r="S284" s="22" t="n">
        <x:f>'D03_Accounts'!D11</x:f>
        <x:v>0</x:v>
      </x:c>
      <x:c r="T284" s="19" t="n">
        <x:f>R284*S284</x:f>
        <x:v>0</x:v>
      </x:c>
      <x:c r="U284" s="20" t="str">
        <x:f>'D03_Mappings'!E88</x:f>
        <x:v>cash</x:v>
      </x:c>
      <x:c r="V284" s="19" t="str">
        <x:f>IF(I284="",IF(U284="people","PAYROLL","UNMAPPED"),I284)</x:f>
        <x:v>V.SOFTWARE</x:v>
      </x:c>
      <x:c r="W284" s="19" t="n">
        <x:f>IF(AND(G284="GL.CASH",L284="operating"),Q284,0)</x:f>
        <x:v>450</x:v>
      </x:c>
      <x:c r="X284" s="19" t="n">
        <x:f>IF(AND(G284="GL.CASH",L284="operating"),P284,0)</x:f>
        <x:v>0</x:v>
      </x:c>
      <x:c r="Y284" s="19" t="n">
        <x:f>IF(AND(G284="GL.CASH",L284="investing"),Q284-P284,0)</x:f>
        <x:v>0</x:v>
      </x:c>
      <x:c r="Z284" s="19" t="n">
        <x:f>IF(AND(G284="GL.CASH",L284="financing"),P284,0)</x:f>
        <x:v>0</x:v>
      </x:c>
      <x:c r="AA284" s="19" t="n">
        <x:f>IF(AND(G284="GL.CASH",L284="financing"),Q284,0)</x:f>
        <x:v>0</x:v>
      </x:c>
    </x:row>
    <x:row r="285" ht="25" customHeight="1">
      <x:c r="A285" s="3" t="str">
        <x:v>ACT/PAY-SW-M02-P02/1</x:v>
      </x:c>
      <x:c r="B285" s="3" t="str">
        <x:v>PAY-SW-M02-P02</x:v>
      </x:c>
      <x:c r="C285" s="21" t="n">
        <x:v>3</x:v>
      </x:c>
      <x:c r="D285" s="39" t="n">
        <x:v>46468</x:v>
      </x:c>
      <x:c r="E285" s="39" t="n">
        <x:v>46419</x:v>
      </x:c>
      <x:c r="F285" s="39" t="n">
        <x:v>46468</x:v>
      </x:c>
      <x:c r="G285" s="3" t="str">
        <x:v>GL.AP.SUPPLIER</x:v>
      </x:c>
      <x:c r="H285" s="3" t="str">
        <x:v>ENG</x:v>
      </x:c>
      <x:c r="I285" s="3" t="str">
        <x:v>V.SOFTWARE</x:v>
      </x:c>
      <x:c r="J285" s="3" t="str">
        <x:v>MAP.ACTUAL.COST.PAY.V.SOFTWARE.ENG</x:v>
      </x:c>
      <x:c r="K285" s="3" t="str">
        <x:v>WC.SUPPLIER_AP</x:v>
      </x:c>
      <x:c r="L285" s="3" t="str">
        <x:v>operating</x:v>
      </x:c>
      <x:c r="M285" s="3" t="str">
        <x:v>not_applicable</x:v>
      </x:c>
      <x:c r="N285" s="3" t="str">
        <x:v>not_applicable</x:v>
      </x:c>
      <x:c r="O285" s="3" t="str">
        <x:v>not_applicable</x:v>
      </x:c>
      <x:c r="P285" s="30" t="n">
        <x:v>450</x:v>
      </x:c>
      <x:c r="Q285" s="30" t="n">
        <x:v>0</x:v>
      </x:c>
      <x:c r="R285" s="19" t="n">
        <x:f>P285-Q285</x:f>
        <x:v>450</x:v>
      </x:c>
      <x:c r="S285" s="22" t="n">
        <x:f>'D03_Accounts'!D23</x:f>
        <x:v>0</x:v>
      </x:c>
      <x:c r="T285" s="19" t="n">
        <x:f>R285*S285</x:f>
        <x:v>0</x:v>
      </x:c>
      <x:c r="U285" s="20" t="str">
        <x:f>'D03_Mappings'!E85</x:f>
        <x:v>ap</x:v>
      </x:c>
      <x:c r="V285" s="19" t="str">
        <x:f>IF(I285="",IF(U285="people","PAYROLL","UNMAPPED"),I285)</x:f>
        <x:v>V.SOFTWARE</x:v>
      </x:c>
      <x:c r="W285" s="19" t="n">
        <x:f>IF(AND(G285="GL.CASH",L285="operating"),Q285,0)</x:f>
        <x:v>0</x:v>
      </x:c>
      <x:c r="X285" s="19" t="n">
        <x:f>IF(AND(G285="GL.CASH",L285="operating"),P285,0)</x:f>
        <x:v>0</x:v>
      </x:c>
      <x:c r="Y285" s="19" t="n">
        <x:f>IF(AND(G285="GL.CASH",L285="investing"),Q285-P285,0)</x:f>
        <x:v>0</x:v>
      </x:c>
      <x:c r="Z285" s="19" t="n">
        <x:f>IF(AND(G285="GL.CASH",L285="financing"),P285,0)</x:f>
        <x:v>0</x:v>
      </x:c>
      <x:c r="AA285" s="19" t="n">
        <x:f>IF(AND(G285="GL.CASH",L285="financing"),Q285,0)</x:f>
        <x:v>0</x:v>
      </x:c>
    </x:row>
    <x:row r="286" ht="25" customHeight="1">
      <x:c r="A286" s="3" t="str">
        <x:v>ACT/PAY-SW-M02-P02/2</x:v>
      </x:c>
      <x:c r="B286" s="3" t="str">
        <x:v>PAY-SW-M02-P02</x:v>
      </x:c>
      <x:c r="C286" s="21" t="n">
        <x:v>3</x:v>
      </x:c>
      <x:c r="D286" s="39" t="n">
        <x:v>46468</x:v>
      </x:c>
      <x:c r="E286" s="39" t="n">
        <x:v>46419</x:v>
      </x:c>
      <x:c r="F286" s="39" t="n">
        <x:v>46468</x:v>
      </x:c>
      <x:c r="G286" s="3" t="str">
        <x:v>GL.CASH</x:v>
      </x:c>
      <x:c r="H286" s="3" t="str">
        <x:v>ENG</x:v>
      </x:c>
      <x:c r="I286" s="3" t="str">
        <x:v>V.SOFTWARE</x:v>
      </x:c>
      <x:c r="J286" s="3" t="str">
        <x:v>MAP.ACTUAL.COST.PAY.V.SOFTWARE.ENG</x:v>
      </x:c>
      <x:c r="K286" s="3" t="str">
        <x:v>WC.SUPPLIER_AP</x:v>
      </x:c>
      <x:c r="L286" s="3" t="str">
        <x:v>operating</x:v>
      </x:c>
      <x:c r="M286" s="3" t="str">
        <x:v>not_applicable</x:v>
      </x:c>
      <x:c r="N286" s="3" t="str">
        <x:v>not_applicable</x:v>
      </x:c>
      <x:c r="O286" s="3" t="str">
        <x:v>not_applicable</x:v>
      </x:c>
      <x:c r="P286" s="30" t="n">
        <x:v>0</x:v>
      </x:c>
      <x:c r="Q286" s="30" t="n">
        <x:v>450</x:v>
      </x:c>
      <x:c r="R286" s="19" t="n">
        <x:f>P286-Q286</x:f>
        <x:v>-450</x:v>
      </x:c>
      <x:c r="S286" s="22" t="n">
        <x:f>'D03_Accounts'!D11</x:f>
        <x:v>0</x:v>
      </x:c>
      <x:c r="T286" s="19" t="n">
        <x:f>R286*S286</x:f>
        <x:v>0</x:v>
      </x:c>
      <x:c r="U286" s="20" t="str">
        <x:f>'D03_Mappings'!E86</x:f>
        <x:v>cash</x:v>
      </x:c>
      <x:c r="V286" s="19" t="str">
        <x:f>IF(I286="",IF(U286="people","PAYROLL","UNMAPPED"),I286)</x:f>
        <x:v>V.SOFTWARE</x:v>
      </x:c>
      <x:c r="W286" s="19" t="n">
        <x:f>IF(AND(G286="GL.CASH",L286="operating"),Q286,0)</x:f>
        <x:v>450</x:v>
      </x:c>
      <x:c r="X286" s="19" t="n">
        <x:f>IF(AND(G286="GL.CASH",L286="operating"),P286,0)</x:f>
        <x:v>0</x:v>
      </x:c>
      <x:c r="Y286" s="19" t="n">
        <x:f>IF(AND(G286="GL.CASH",L286="investing"),Q286-P286,0)</x:f>
        <x:v>0</x:v>
      </x:c>
      <x:c r="Z286" s="19" t="n">
        <x:f>IF(AND(G286="GL.CASH",L286="financing"),P286,0)</x:f>
        <x:v>0</x:v>
      </x:c>
      <x:c r="AA286" s="19" t="n">
        <x:f>IF(AND(G286="GL.CASH",L286="financing"),Q286,0)</x:f>
        <x:v>0</x:v>
      </x:c>
    </x:row>
    <x:row r="287" ht="25" customHeight="1">
      <x:c r="A287" s="3" t="str">
        <x:v>ACT/PAY-SW-M02-P03/1</x:v>
      </x:c>
      <x:c r="B287" s="3" t="str">
        <x:v>PAY-SW-M02-P03</x:v>
      </x:c>
      <x:c r="C287" s="21" t="n">
        <x:v>3</x:v>
      </x:c>
      <x:c r="D287" s="39" t="n">
        <x:v>46468</x:v>
      </x:c>
      <x:c r="E287" s="39" t="n">
        <x:v>46419</x:v>
      </x:c>
      <x:c r="F287" s="39" t="n">
        <x:v>46468</x:v>
      </x:c>
      <x:c r="G287" s="3" t="str">
        <x:v>GL.AP.SUPPLIER</x:v>
      </x:c>
      <x:c r="H287" s="3" t="str">
        <x:v>ENG</x:v>
      </x:c>
      <x:c r="I287" s="3" t="str">
        <x:v>V.SOFTWARE</x:v>
      </x:c>
      <x:c r="J287" s="3" t="str">
        <x:v>MAP.ACTUAL.COST.PAY.V.SOFTWARE.ENG</x:v>
      </x:c>
      <x:c r="K287" s="3" t="str">
        <x:v>WC.SUPPLIER_AP</x:v>
      </x:c>
      <x:c r="L287" s="3" t="str">
        <x:v>operating</x:v>
      </x:c>
      <x:c r="M287" s="3" t="str">
        <x:v>not_applicable</x:v>
      </x:c>
      <x:c r="N287" s="3" t="str">
        <x:v>not_applicable</x:v>
      </x:c>
      <x:c r="O287" s="3" t="str">
        <x:v>not_applicable</x:v>
      </x:c>
      <x:c r="P287" s="30" t="n">
        <x:v>450</x:v>
      </x:c>
      <x:c r="Q287" s="30" t="n">
        <x:v>0</x:v>
      </x:c>
      <x:c r="R287" s="19" t="n">
        <x:f>P287-Q287</x:f>
        <x:v>450</x:v>
      </x:c>
      <x:c r="S287" s="22" t="n">
        <x:f>'D03_Accounts'!D23</x:f>
        <x:v>0</x:v>
      </x:c>
      <x:c r="T287" s="19" t="n">
        <x:f>R287*S287</x:f>
        <x:v>0</x:v>
      </x:c>
      <x:c r="U287" s="20" t="str">
        <x:f>'D03_Mappings'!E85</x:f>
        <x:v>ap</x:v>
      </x:c>
      <x:c r="V287" s="19" t="str">
        <x:f>IF(I287="",IF(U287="people","PAYROLL","UNMAPPED"),I287)</x:f>
        <x:v>V.SOFTWARE</x:v>
      </x:c>
      <x:c r="W287" s="19" t="n">
        <x:f>IF(AND(G287="GL.CASH",L287="operating"),Q287,0)</x:f>
        <x:v>0</x:v>
      </x:c>
      <x:c r="X287" s="19" t="n">
        <x:f>IF(AND(G287="GL.CASH",L287="operating"),P287,0)</x:f>
        <x:v>0</x:v>
      </x:c>
      <x:c r="Y287" s="19" t="n">
        <x:f>IF(AND(G287="GL.CASH",L287="investing"),Q287-P287,0)</x:f>
        <x:v>0</x:v>
      </x:c>
      <x:c r="Z287" s="19" t="n">
        <x:f>IF(AND(G287="GL.CASH",L287="financing"),P287,0)</x:f>
        <x:v>0</x:v>
      </x:c>
      <x:c r="AA287" s="19" t="n">
        <x:f>IF(AND(G287="GL.CASH",L287="financing"),Q287,0)</x:f>
        <x:v>0</x:v>
      </x:c>
    </x:row>
    <x:row r="288" ht="25" customHeight="1">
      <x:c r="A288" s="3" t="str">
        <x:v>ACT/PAY-SW-M02-P03/2</x:v>
      </x:c>
      <x:c r="B288" s="3" t="str">
        <x:v>PAY-SW-M02-P03</x:v>
      </x:c>
      <x:c r="C288" s="21" t="n">
        <x:v>3</x:v>
      </x:c>
      <x:c r="D288" s="39" t="n">
        <x:v>46468</x:v>
      </x:c>
      <x:c r="E288" s="39" t="n">
        <x:v>46419</x:v>
      </x:c>
      <x:c r="F288" s="39" t="n">
        <x:v>46468</x:v>
      </x:c>
      <x:c r="G288" s="3" t="str">
        <x:v>GL.CASH</x:v>
      </x:c>
      <x:c r="H288" s="3" t="str">
        <x:v>ENG</x:v>
      </x:c>
      <x:c r="I288" s="3" t="str">
        <x:v>V.SOFTWARE</x:v>
      </x:c>
      <x:c r="J288" s="3" t="str">
        <x:v>MAP.ACTUAL.COST.PAY.V.SOFTWARE.ENG</x:v>
      </x:c>
      <x:c r="K288" s="3" t="str">
        <x:v>WC.SUPPLIER_AP</x:v>
      </x:c>
      <x:c r="L288" s="3" t="str">
        <x:v>operating</x:v>
      </x:c>
      <x:c r="M288" s="3" t="str">
        <x:v>not_applicable</x:v>
      </x:c>
      <x:c r="N288" s="3" t="str">
        <x:v>not_applicable</x:v>
      </x:c>
      <x:c r="O288" s="3" t="str">
        <x:v>not_applicable</x:v>
      </x:c>
      <x:c r="P288" s="30" t="n">
        <x:v>0</x:v>
      </x:c>
      <x:c r="Q288" s="30" t="n">
        <x:v>450</x:v>
      </x:c>
      <x:c r="R288" s="19" t="n">
        <x:f>P288-Q288</x:f>
        <x:v>-450</x:v>
      </x:c>
      <x:c r="S288" s="22" t="n">
        <x:f>'D03_Accounts'!D11</x:f>
        <x:v>0</x:v>
      </x:c>
      <x:c r="T288" s="19" t="n">
        <x:f>R288*S288</x:f>
        <x:v>0</x:v>
      </x:c>
      <x:c r="U288" s="20" t="str">
        <x:f>'D03_Mappings'!E86</x:f>
        <x:v>cash</x:v>
      </x:c>
      <x:c r="V288" s="19" t="str">
        <x:f>IF(I288="",IF(U288="people","PAYROLL","UNMAPPED"),I288)</x:f>
        <x:v>V.SOFTWARE</x:v>
      </x:c>
      <x:c r="W288" s="19" t="n">
        <x:f>IF(AND(G288="GL.CASH",L288="operating"),Q288,0)</x:f>
        <x:v>450</x:v>
      </x:c>
      <x:c r="X288" s="19" t="n">
        <x:f>IF(AND(G288="GL.CASH",L288="operating"),P288,0)</x:f>
        <x:v>0</x:v>
      </x:c>
      <x:c r="Y288" s="19" t="n">
        <x:f>IF(AND(G288="GL.CASH",L288="investing"),Q288-P288,0)</x:f>
        <x:v>0</x:v>
      </x:c>
      <x:c r="Z288" s="19" t="n">
        <x:f>IF(AND(G288="GL.CASH",L288="financing"),P288,0)</x:f>
        <x:v>0</x:v>
      </x:c>
      <x:c r="AA288" s="19" t="n">
        <x:f>IF(AND(G288="GL.CASH",L288="financing"),Q288,0)</x:f>
        <x:v>0</x:v>
      </x:c>
    </x:row>
    <x:row r="289" ht="25" customHeight="1">
      <x:c r="A289" s="3" t="str">
        <x:v>ACT/PAYROLL-M03-P01/1</x:v>
      </x:c>
      <x:c r="B289" s="3" t="str">
        <x:v>PAYROLL-M03-P01</x:v>
      </x:c>
      <x:c r="C289" s="21" t="n">
        <x:v>3</x:v>
      </x:c>
      <x:c r="D289" s="39" t="n">
        <x:v>46474</x:v>
      </x:c>
      <x:c r="E289" s="39" t="n">
        <x:v>46447</x:v>
      </x:c>
      <x:c r="F289" s="39" t="n">
        <x:v>46474</x:v>
      </x:c>
      <x:c r="G289" s="3" t="str">
        <x:v>GL.PEOPLE.SALARY</x:v>
      </x:c>
      <x:c r="H289" s="3" t="str">
        <x:v>MGMT</x:v>
      </x:c>
      <x:c r="I289" s="3" t="str">
        <x:v>PAYROLL</x:v>
      </x:c>
      <x:c r="J289" s="3" t="str">
        <x:v>MAP.ACTUAL.PAYROLL.SALARY.MGMT.PAYROLL.MGMT</x:v>
      </x:c>
      <x:c r="K289" s="3" t="str">
        <x:v>PPL.SALARY</x:v>
      </x:c>
      <x:c r="L289" s="3" t="str">
        <x:v>operating</x:v>
      </x:c>
      <x:c r="M289" s="3" t="str">
        <x:v>recurring</x:v>
      </x:c>
      <x:c r="N289" s="3" t="str">
        <x:v>committed</x:v>
      </x:c>
      <x:c r="O289" s="3" t="str">
        <x:v>fixed</x:v>
      </x:c>
      <x:c r="P289" s="30" t="n">
        <x:v>5433.75</x:v>
      </x:c>
      <x:c r="Q289" s="30" t="n">
        <x:v>0</x:v>
      </x:c>
      <x:c r="R289" s="19" t="n">
        <x:f>P289-Q289</x:f>
        <x:v>5433.75</x:v>
      </x:c>
      <x:c r="S289" s="22" t="n">
        <x:f>'D03_Accounts'!D91</x:f>
        <x:v>1</x:v>
      </x:c>
      <x:c r="T289" s="19" t="n">
        <x:f>R289*S289</x:f>
        <x:v>5433.75</x:v>
      </x:c>
      <x:c r="U289" s="20" t="str">
        <x:f>'D03_Mappings'!E222</x:f>
        <x:v>people</x:v>
      </x:c>
      <x:c r="V289" s="19" t="str">
        <x:f>IF(I289="",IF(U289="people","PAYROLL","UNMAPPED"),I289)</x:f>
        <x:v>PAYROLL</x:v>
      </x:c>
      <x:c r="W289" s="19" t="n">
        <x:f>IF(AND(G289="GL.CASH",L289="operating"),Q289,0)</x:f>
        <x:v>0</x:v>
      </x:c>
      <x:c r="X289" s="19" t="n">
        <x:f>IF(AND(G289="GL.CASH",L289="operating"),P289,0)</x:f>
        <x:v>0</x:v>
      </x:c>
      <x:c r="Y289" s="19" t="n">
        <x:f>IF(AND(G289="GL.CASH",L289="investing"),Q289-P289,0)</x:f>
        <x:v>0</x:v>
      </x:c>
      <x:c r="Z289" s="19" t="n">
        <x:f>IF(AND(G289="GL.CASH",L289="financing"),P289,0)</x:f>
        <x:v>0</x:v>
      </x:c>
      <x:c r="AA289" s="19" t="n">
        <x:f>IF(AND(G289="GL.CASH",L289="financing"),Q289,0)</x:f>
        <x:v>0</x:v>
      </x:c>
    </x:row>
    <x:row r="290" ht="25" customHeight="1">
      <x:c r="A290" s="3" t="str">
        <x:v>ACT/PAYROLL-M03-P01/2</x:v>
      </x:c>
      <x:c r="B290" s="3" t="str">
        <x:v>PAYROLL-M03-P01</x:v>
      </x:c>
      <x:c r="C290" s="21" t="n">
        <x:v>3</x:v>
      </x:c>
      <x:c r="D290" s="39" t="n">
        <x:v>46474</x:v>
      </x:c>
      <x:c r="E290" s="39" t="n">
        <x:v>46447</x:v>
      </x:c>
      <x:c r="F290" s="39" t="n">
        <x:v>46474</x:v>
      </x:c>
      <x:c r="G290" s="3" t="str">
        <x:v>GL.CASH</x:v>
      </x:c>
      <x:c r="H290" s="3" t="str">
        <x:v>MGMT</x:v>
      </x:c>
      <x:c r="I290" s="3" t="str">
        <x:v>PAYROLL</x:v>
      </x:c>
      <x:c r="J290" s="3" t="str">
        <x:v>MAP.ACTUAL.PAYROLL.SALARY.MGMT.PAYROLL.MGMT</x:v>
      </x:c>
      <x:c r="K290" s="3" t="str">
        <x:v>PPL.SALARY</x:v>
      </x:c>
      <x:c r="L290" s="3" t="str">
        <x:v>operating</x:v>
      </x:c>
      <x:c r="M290" s="3" t="str">
        <x:v>not_applicable</x:v>
      </x:c>
      <x:c r="N290" s="3" t="str">
        <x:v>not_applicable</x:v>
      </x:c>
      <x:c r="O290" s="3" t="str">
        <x:v>not_applicable</x:v>
      </x:c>
      <x:c r="P290" s="30" t="n">
        <x:v>0</x:v>
      </x:c>
      <x:c r="Q290" s="30" t="n">
        <x:v>5433.75</x:v>
      </x:c>
      <x:c r="R290" s="19" t="n">
        <x:f>P290-Q290</x:f>
        <x:v>-5433.75</x:v>
      </x:c>
      <x:c r="S290" s="22" t="n">
        <x:f>'D03_Accounts'!D11</x:f>
        <x:v>0</x:v>
      </x:c>
      <x:c r="T290" s="19" t="n">
        <x:f>R290*S290</x:f>
        <x:v>0</x:v>
      </x:c>
      <x:c r="U290" s="20" t="str">
        <x:f>'D03_Mappings'!E223</x:f>
        <x:v>cash</x:v>
      </x:c>
      <x:c r="V290" s="19" t="str">
        <x:f>IF(I290="",IF(U290="people","PAYROLL","UNMAPPED"),I290)</x:f>
        <x:v>PAYROLL</x:v>
      </x:c>
      <x:c r="W290" s="19" t="n">
        <x:f>IF(AND(G290="GL.CASH",L290="operating"),Q290,0)</x:f>
        <x:v>5433.75</x:v>
      </x:c>
      <x:c r="X290" s="19" t="n">
        <x:f>IF(AND(G290="GL.CASH",L290="operating"),P290,0)</x:f>
        <x:v>0</x:v>
      </x:c>
      <x:c r="Y290" s="19" t="n">
        <x:f>IF(AND(G290="GL.CASH",L290="investing"),Q290-P290,0)</x:f>
        <x:v>0</x:v>
      </x:c>
      <x:c r="Z290" s="19" t="n">
        <x:f>IF(AND(G290="GL.CASH",L290="financing"),P290,0)</x:f>
        <x:v>0</x:v>
      </x:c>
      <x:c r="AA290" s="19" t="n">
        <x:f>IF(AND(G290="GL.CASH",L290="financing"),Q290,0)</x:f>
        <x:v>0</x:v>
      </x:c>
    </x:row>
    <x:row r="291" ht="25" customHeight="1">
      <x:c r="A291" s="3" t="str">
        <x:v>ACT/PAYROLL-M03-P02/1</x:v>
      </x:c>
      <x:c r="B291" s="3" t="str">
        <x:v>PAYROLL-M03-P02</x:v>
      </x:c>
      <x:c r="C291" s="21" t="n">
        <x:v>3</x:v>
      </x:c>
      <x:c r="D291" s="39" t="n">
        <x:v>46474</x:v>
      </x:c>
      <x:c r="E291" s="39" t="n">
        <x:v>46447</x:v>
      </x:c>
      <x:c r="F291" s="39" t="n">
        <x:v>46474</x:v>
      </x:c>
      <x:c r="G291" s="3" t="str">
        <x:v>GL.PEOPLE.SALARY</x:v>
      </x:c>
      <x:c r="H291" s="3" t="str">
        <x:v>ENG</x:v>
      </x:c>
      <x:c r="I291" s="3" t="str">
        <x:v>PAYROLL</x:v>
      </x:c>
      <x:c r="J291" s="3" t="str">
        <x:v>MAP.ACTUAL.PAYROLL.SALARY.ENG.PAYROLL.ENG</x:v>
      </x:c>
      <x:c r="K291" s="3" t="str">
        <x:v>PPL.SALARY</x:v>
      </x:c>
      <x:c r="L291" s="3" t="str">
        <x:v>operating</x:v>
      </x:c>
      <x:c r="M291" s="3" t="str">
        <x:v>recurring</x:v>
      </x:c>
      <x:c r="N291" s="3" t="str">
        <x:v>committed</x:v>
      </x:c>
      <x:c r="O291" s="3" t="str">
        <x:v>fixed</x:v>
      </x:c>
      <x:c r="P291" s="30" t="n">
        <x:v>5433.75</x:v>
      </x:c>
      <x:c r="Q291" s="30" t="n">
        <x:v>0</x:v>
      </x:c>
      <x:c r="R291" s="19" t="n">
        <x:f>P291-Q291</x:f>
        <x:v>5433.75</x:v>
      </x:c>
      <x:c r="S291" s="22" t="n">
        <x:f>'D03_Accounts'!D91</x:f>
        <x:v>1</x:v>
      </x:c>
      <x:c r="T291" s="19" t="n">
        <x:f>R291*S291</x:f>
        <x:v>5433.75</x:v>
      </x:c>
      <x:c r="U291" s="20" t="str">
        <x:f>'D03_Mappings'!E220</x:f>
        <x:v>people</x:v>
      </x:c>
      <x:c r="V291" s="19" t="str">
        <x:f>IF(I291="",IF(U291="people","PAYROLL","UNMAPPED"),I291)</x:f>
        <x:v>PAYROLL</x:v>
      </x:c>
      <x:c r="W291" s="19" t="n">
        <x:f>IF(AND(G291="GL.CASH",L291="operating"),Q291,0)</x:f>
        <x:v>0</x:v>
      </x:c>
      <x:c r="X291" s="19" t="n">
        <x:f>IF(AND(G291="GL.CASH",L291="operating"),P291,0)</x:f>
        <x:v>0</x:v>
      </x:c>
      <x:c r="Y291" s="19" t="n">
        <x:f>IF(AND(G291="GL.CASH",L291="investing"),Q291-P291,0)</x:f>
        <x:v>0</x:v>
      </x:c>
      <x:c r="Z291" s="19" t="n">
        <x:f>IF(AND(G291="GL.CASH",L291="financing"),P291,0)</x:f>
        <x:v>0</x:v>
      </x:c>
      <x:c r="AA291" s="19" t="n">
        <x:f>IF(AND(G291="GL.CASH",L291="financing"),Q291,0)</x:f>
        <x:v>0</x:v>
      </x:c>
    </x:row>
    <x:row r="292" ht="25" customHeight="1">
      <x:c r="A292" s="3" t="str">
        <x:v>ACT/PAYROLL-M03-P02/2</x:v>
      </x:c>
      <x:c r="B292" s="3" t="str">
        <x:v>PAYROLL-M03-P02</x:v>
      </x:c>
      <x:c r="C292" s="21" t="n">
        <x:v>3</x:v>
      </x:c>
      <x:c r="D292" s="39" t="n">
        <x:v>46474</x:v>
      </x:c>
      <x:c r="E292" s="39" t="n">
        <x:v>46447</x:v>
      </x:c>
      <x:c r="F292" s="39" t="n">
        <x:v>46474</x:v>
      </x:c>
      <x:c r="G292" s="3" t="str">
        <x:v>GL.CASH</x:v>
      </x:c>
      <x:c r="H292" s="3" t="str">
        <x:v>ENG</x:v>
      </x:c>
      <x:c r="I292" s="3" t="str">
        <x:v>PAYROLL</x:v>
      </x:c>
      <x:c r="J292" s="3" t="str">
        <x:v>MAP.ACTUAL.PAYROLL.SALARY.ENG.PAYROLL.ENG</x:v>
      </x:c>
      <x:c r="K292" s="3" t="str">
        <x:v>PPL.SALARY</x:v>
      </x:c>
      <x:c r="L292" s="3" t="str">
        <x:v>operating</x:v>
      </x:c>
      <x:c r="M292" s="3" t="str">
        <x:v>not_applicable</x:v>
      </x:c>
      <x:c r="N292" s="3" t="str">
        <x:v>not_applicable</x:v>
      </x:c>
      <x:c r="O292" s="3" t="str">
        <x:v>not_applicable</x:v>
      </x:c>
      <x:c r="P292" s="30" t="n">
        <x:v>0</x:v>
      </x:c>
      <x:c r="Q292" s="30" t="n">
        <x:v>5433.75</x:v>
      </x:c>
      <x:c r="R292" s="19" t="n">
        <x:f>P292-Q292</x:f>
        <x:v>-5433.75</x:v>
      </x:c>
      <x:c r="S292" s="22" t="n">
        <x:f>'D03_Accounts'!D11</x:f>
        <x:v>0</x:v>
      </x:c>
      <x:c r="T292" s="19" t="n">
        <x:f>R292*S292</x:f>
        <x:v>0</x:v>
      </x:c>
      <x:c r="U292" s="20" t="str">
        <x:f>'D03_Mappings'!E221</x:f>
        <x:v>cash</x:v>
      </x:c>
      <x:c r="V292" s="19" t="str">
        <x:f>IF(I292="",IF(U292="people","PAYROLL","UNMAPPED"),I292)</x:f>
        <x:v>PAYROLL</x:v>
      </x:c>
      <x:c r="W292" s="19" t="n">
        <x:f>IF(AND(G292="GL.CASH",L292="operating"),Q292,0)</x:f>
        <x:v>5433.75</x:v>
      </x:c>
      <x:c r="X292" s="19" t="n">
        <x:f>IF(AND(G292="GL.CASH",L292="operating"),P292,0)</x:f>
        <x:v>0</x:v>
      </x:c>
      <x:c r="Y292" s="19" t="n">
        <x:f>IF(AND(G292="GL.CASH",L292="investing"),Q292-P292,0)</x:f>
        <x:v>0</x:v>
      </x:c>
      <x:c r="Z292" s="19" t="n">
        <x:f>IF(AND(G292="GL.CASH",L292="financing"),P292,0)</x:f>
        <x:v>0</x:v>
      </x:c>
      <x:c r="AA292" s="19" t="n">
        <x:f>IF(AND(G292="GL.CASH",L292="financing"),Q292,0)</x:f>
        <x:v>0</x:v>
      </x:c>
    </x:row>
    <x:row r="293" ht="25" customHeight="1">
      <x:c r="A293" s="3" t="str">
        <x:v>ACT/PAYROLL-M03-P03/1</x:v>
      </x:c>
      <x:c r="B293" s="3" t="str">
        <x:v>PAYROLL-M03-P03</x:v>
      </x:c>
      <x:c r="C293" s="21" t="n">
        <x:v>3</x:v>
      </x:c>
      <x:c r="D293" s="39" t="n">
        <x:v>46474</x:v>
      </x:c>
      <x:c r="E293" s="39" t="n">
        <x:v>46447</x:v>
      </x:c>
      <x:c r="F293" s="39" t="n">
        <x:v>46474</x:v>
      </x:c>
      <x:c r="G293" s="3" t="str">
        <x:v>GL.PEOPLE.SALARY</x:v>
      </x:c>
      <x:c r="H293" s="3" t="str">
        <x:v>ENG</x:v>
      </x:c>
      <x:c r="I293" s="3" t="str">
        <x:v>PAYROLL</x:v>
      </x:c>
      <x:c r="J293" s="3" t="str">
        <x:v>MAP.ACTUAL.PAYROLL.SALARY.ENG.PAYROLL.ENG</x:v>
      </x:c>
      <x:c r="K293" s="3" t="str">
        <x:v>PPL.SALARY</x:v>
      </x:c>
      <x:c r="L293" s="3" t="str">
        <x:v>operating</x:v>
      </x:c>
      <x:c r="M293" s="3" t="str">
        <x:v>recurring</x:v>
      </x:c>
      <x:c r="N293" s="3" t="str">
        <x:v>committed</x:v>
      </x:c>
      <x:c r="O293" s="3" t="str">
        <x:v>fixed</x:v>
      </x:c>
      <x:c r="P293" s="30" t="n">
        <x:v>7762.5</x:v>
      </x:c>
      <x:c r="Q293" s="30" t="n">
        <x:v>0</x:v>
      </x:c>
      <x:c r="R293" s="19" t="n">
        <x:f>P293-Q293</x:f>
        <x:v>7762.5</x:v>
      </x:c>
      <x:c r="S293" s="22" t="n">
        <x:f>'D03_Accounts'!D91</x:f>
        <x:v>1</x:v>
      </x:c>
      <x:c r="T293" s="19" t="n">
        <x:f>R293*S293</x:f>
        <x:v>7762.5</x:v>
      </x:c>
      <x:c r="U293" s="20" t="str">
        <x:f>'D03_Mappings'!E220</x:f>
        <x:v>people</x:v>
      </x:c>
      <x:c r="V293" s="19" t="str">
        <x:f>IF(I293="",IF(U293="people","PAYROLL","UNMAPPED"),I293)</x:f>
        <x:v>PAYROLL</x:v>
      </x:c>
      <x:c r="W293" s="19" t="n">
        <x:f>IF(AND(G293="GL.CASH",L293="operating"),Q293,0)</x:f>
        <x:v>0</x:v>
      </x:c>
      <x:c r="X293" s="19" t="n">
        <x:f>IF(AND(G293="GL.CASH",L293="operating"),P293,0)</x:f>
        <x:v>0</x:v>
      </x:c>
      <x:c r="Y293" s="19" t="n">
        <x:f>IF(AND(G293="GL.CASH",L293="investing"),Q293-P293,0)</x:f>
        <x:v>0</x:v>
      </x:c>
      <x:c r="Z293" s="19" t="n">
        <x:f>IF(AND(G293="GL.CASH",L293="financing"),P293,0)</x:f>
        <x:v>0</x:v>
      </x:c>
      <x:c r="AA293" s="19" t="n">
        <x:f>IF(AND(G293="GL.CASH",L293="financing"),Q293,0)</x:f>
        <x:v>0</x:v>
      </x:c>
    </x:row>
    <x:row r="294" ht="25" customHeight="1">
      <x:c r="A294" s="3" t="str">
        <x:v>ACT/PAYROLL-M03-P03/2</x:v>
      </x:c>
      <x:c r="B294" s="3" t="str">
        <x:v>PAYROLL-M03-P03</x:v>
      </x:c>
      <x:c r="C294" s="21" t="n">
        <x:v>3</x:v>
      </x:c>
      <x:c r="D294" s="39" t="n">
        <x:v>46474</x:v>
      </x:c>
      <x:c r="E294" s="39" t="n">
        <x:v>46447</x:v>
      </x:c>
      <x:c r="F294" s="39" t="n">
        <x:v>46474</x:v>
      </x:c>
      <x:c r="G294" s="3" t="str">
        <x:v>GL.CASH</x:v>
      </x:c>
      <x:c r="H294" s="3" t="str">
        <x:v>ENG</x:v>
      </x:c>
      <x:c r="I294" s="3" t="str">
        <x:v>PAYROLL</x:v>
      </x:c>
      <x:c r="J294" s="3" t="str">
        <x:v>MAP.ACTUAL.PAYROLL.SALARY.ENG.PAYROLL.ENG</x:v>
      </x:c>
      <x:c r="K294" s="3" t="str">
        <x:v>PPL.SALARY</x:v>
      </x:c>
      <x:c r="L294" s="3" t="str">
        <x:v>operating</x:v>
      </x:c>
      <x:c r="M294" s="3" t="str">
        <x:v>not_applicable</x:v>
      </x:c>
      <x:c r="N294" s="3" t="str">
        <x:v>not_applicable</x:v>
      </x:c>
      <x:c r="O294" s="3" t="str">
        <x:v>not_applicable</x:v>
      </x:c>
      <x:c r="P294" s="30" t="n">
        <x:v>0</x:v>
      </x:c>
      <x:c r="Q294" s="30" t="n">
        <x:v>7762.5</x:v>
      </x:c>
      <x:c r="R294" s="19" t="n">
        <x:f>P294-Q294</x:f>
        <x:v>-7762.5</x:v>
      </x:c>
      <x:c r="S294" s="22" t="n">
        <x:f>'D03_Accounts'!D11</x:f>
        <x:v>0</x:v>
      </x:c>
      <x:c r="T294" s="19" t="n">
        <x:f>R294*S294</x:f>
        <x:v>0</x:v>
      </x:c>
      <x:c r="U294" s="20" t="str">
        <x:f>'D03_Mappings'!E221</x:f>
        <x:v>cash</x:v>
      </x:c>
      <x:c r="V294" s="19" t="str">
        <x:f>IF(I294="",IF(U294="people","PAYROLL","UNMAPPED"),I294)</x:f>
        <x:v>PAYROLL</x:v>
      </x:c>
      <x:c r="W294" s="19" t="n">
        <x:f>IF(AND(G294="GL.CASH",L294="operating"),Q294,0)</x:f>
        <x:v>7762.5</x:v>
      </x:c>
      <x:c r="X294" s="19" t="n">
        <x:f>IF(AND(G294="GL.CASH",L294="operating"),P294,0)</x:f>
        <x:v>0</x:v>
      </x:c>
      <x:c r="Y294" s="19" t="n">
        <x:f>IF(AND(G294="GL.CASH",L294="investing"),Q294-P294,0)</x:f>
        <x:v>0</x:v>
      </x:c>
      <x:c r="Z294" s="19" t="n">
        <x:f>IF(AND(G294="GL.CASH",L294="financing"),P294,0)</x:f>
        <x:v>0</x:v>
      </x:c>
      <x:c r="AA294" s="19" t="n">
        <x:f>IF(AND(G294="GL.CASH",L294="financing"),Q294,0)</x:f>
        <x:v>0</x:v>
      </x:c>
    </x:row>
    <x:row r="295" ht="25" customHeight="1">
      <x:c r="A295" s="3" t="str">
        <x:v>ACT/PAYROLL-M03-P03/3</x:v>
      </x:c>
      <x:c r="B295" s="3" t="str">
        <x:v>PAYROLL-M03-P03</x:v>
      </x:c>
      <x:c r="C295" s="21" t="n">
        <x:v>3</x:v>
      </x:c>
      <x:c r="D295" s="39" t="n">
        <x:v>46474</x:v>
      </x:c>
      <x:c r="E295" s="39" t="n">
        <x:v>46447</x:v>
      </x:c>
      <x:c r="F295" s="39" t="n">
        <x:v>46474</x:v>
      </x:c>
      <x:c r="G295" s="3" t="str">
        <x:v>GL.PEOPLE.RV</x:v>
      </x:c>
      <x:c r="H295" s="3" t="str">
        <x:v>ENG</x:v>
      </x:c>
      <x:c r="I295" s="3" t="str">
        <x:v>PAYROLL</x:v>
      </x:c>
      <x:c r="J295" s="3" t="str">
        <x:v>MAP.ACTUAL.PAYROLL.RV.ENG.PAYROLL.ENG</x:v>
      </x:c>
      <x:c r="K295" s="3" t="str">
        <x:v>PPL.RV</x:v>
      </x:c>
      <x:c r="L295" s="3" t="str">
        <x:v>operating</x:v>
      </x:c>
      <x:c r="M295" s="3" t="str">
        <x:v>recurring</x:v>
      </x:c>
      <x:c r="N295" s="3" t="str">
        <x:v>committed</x:v>
      </x:c>
      <x:c r="O295" s="3" t="str">
        <x:v>fixed</x:v>
      </x:c>
      <x:c r="P295" s="30" t="n">
        <x:v>721.91</x:v>
      </x:c>
      <x:c r="Q295" s="30" t="n">
        <x:v>0</x:v>
      </x:c>
      <x:c r="R295" s="19" t="n">
        <x:f>P295-Q295</x:f>
        <x:v>721.91</x:v>
      </x:c>
      <x:c r="S295" s="22" t="n">
        <x:f>'D03_Accounts'!D92</x:f>
        <x:v>1</x:v>
      </x:c>
      <x:c r="T295" s="19" t="n">
        <x:f>R295*S295</x:f>
        <x:v>721.91</x:v>
      </x:c>
      <x:c r="U295" s="20" t="str">
        <x:f>'D03_Mappings'!E210</x:f>
        <x:v>people</x:v>
      </x:c>
      <x:c r="V295" s="19" t="str">
        <x:f>IF(I295="",IF(U295="people","PAYROLL","UNMAPPED"),I295)</x:f>
        <x:v>PAYROLL</x:v>
      </x:c>
      <x:c r="W295" s="19" t="n">
        <x:f>IF(AND(G295="GL.CASH",L295="operating"),Q295,0)</x:f>
        <x:v>0</x:v>
      </x:c>
      <x:c r="X295" s="19" t="n">
        <x:f>IF(AND(G295="GL.CASH",L295="operating"),P295,0)</x:f>
        <x:v>0</x:v>
      </x:c>
      <x:c r="Y295" s="19" t="n">
        <x:f>IF(AND(G295="GL.CASH",L295="investing"),Q295-P295,0)</x:f>
        <x:v>0</x:v>
      </x:c>
      <x:c r="Z295" s="19" t="n">
        <x:f>IF(AND(G295="GL.CASH",L295="financing"),P295,0)</x:f>
        <x:v>0</x:v>
      </x:c>
      <x:c r="AA295" s="19" t="n">
        <x:f>IF(AND(G295="GL.CASH",L295="financing"),Q295,0)</x:f>
        <x:v>0</x:v>
      </x:c>
    </x:row>
    <x:row r="296" ht="25" customHeight="1">
      <x:c r="A296" s="3" t="str">
        <x:v>ACT/PAYROLL-M03-P03/4</x:v>
      </x:c>
      <x:c r="B296" s="3" t="str">
        <x:v>PAYROLL-M03-P03</x:v>
      </x:c>
      <x:c r="C296" s="21" t="n">
        <x:v>3</x:v>
      </x:c>
      <x:c r="D296" s="39" t="n">
        <x:v>46474</x:v>
      </x:c>
      <x:c r="E296" s="39" t="n">
        <x:v>46447</x:v>
      </x:c>
      <x:c r="F296" s="39" t="n">
        <x:v>46474</x:v>
      </x:c>
      <x:c r="G296" s="3" t="str">
        <x:v>GL.CASH</x:v>
      </x:c>
      <x:c r="H296" s="3" t="str">
        <x:v>ENG</x:v>
      </x:c>
      <x:c r="I296" s="3" t="str">
        <x:v>PAYROLL</x:v>
      </x:c>
      <x:c r="J296" s="3" t="str">
        <x:v>MAP.ACTUAL.PAYROLL.RV.ENG.PAYROLL.ENG</x:v>
      </x:c>
      <x:c r="K296" s="3" t="str">
        <x:v>PPL.RV</x:v>
      </x:c>
      <x:c r="L296" s="3" t="str">
        <x:v>operating</x:v>
      </x:c>
      <x:c r="M296" s="3" t="str">
        <x:v>not_applicable</x:v>
      </x:c>
      <x:c r="N296" s="3" t="str">
        <x:v>not_applicable</x:v>
      </x:c>
      <x:c r="O296" s="3" t="str">
        <x:v>not_applicable</x:v>
      </x:c>
      <x:c r="P296" s="30" t="n">
        <x:v>0</x:v>
      </x:c>
      <x:c r="Q296" s="30" t="n">
        <x:v>721.91</x:v>
      </x:c>
      <x:c r="R296" s="19" t="n">
        <x:f>P296-Q296</x:f>
        <x:v>-721.91</x:v>
      </x:c>
      <x:c r="S296" s="22" t="n">
        <x:f>'D03_Accounts'!D11</x:f>
        <x:v>0</x:v>
      </x:c>
      <x:c r="T296" s="19" t="n">
        <x:f>R296*S296</x:f>
        <x:v>0</x:v>
      </x:c>
      <x:c r="U296" s="20" t="str">
        <x:f>'D03_Mappings'!E211</x:f>
        <x:v>cash</x:v>
      </x:c>
      <x:c r="V296" s="19" t="str">
        <x:f>IF(I296="",IF(U296="people","PAYROLL","UNMAPPED"),I296)</x:f>
        <x:v>PAYROLL</x:v>
      </x:c>
      <x:c r="W296" s="19" t="n">
        <x:f>IF(AND(G296="GL.CASH",L296="operating"),Q296,0)</x:f>
        <x:v>721.91</x:v>
      </x:c>
      <x:c r="X296" s="19" t="n">
        <x:f>IF(AND(G296="GL.CASH",L296="operating"),P296,0)</x:f>
        <x:v>0</x:v>
      </x:c>
      <x:c r="Y296" s="19" t="n">
        <x:f>IF(AND(G296="GL.CASH",L296="investing"),Q296-P296,0)</x:f>
        <x:v>0</x:v>
      </x:c>
      <x:c r="Z296" s="19" t="n">
        <x:f>IF(AND(G296="GL.CASH",L296="financing"),P296,0)</x:f>
        <x:v>0</x:v>
      </x:c>
      <x:c r="AA296" s="19" t="n">
        <x:f>IF(AND(G296="GL.CASH",L296="financing"),Q296,0)</x:f>
        <x:v>0</x:v>
      </x:c>
    </x:row>
    <x:row r="297" ht="25" customHeight="1">
      <x:c r="A297" s="3" t="str">
        <x:v>ACT/PAYROLL-M03-P03/5</x:v>
      </x:c>
      <x:c r="B297" s="3" t="str">
        <x:v>PAYROLL-M03-P03</x:v>
      </x:c>
      <x:c r="C297" s="21" t="n">
        <x:v>3</x:v>
      </x:c>
      <x:c r="D297" s="39" t="n">
        <x:v>46474</x:v>
      </x:c>
      <x:c r="E297" s="39" t="n">
        <x:v>46447</x:v>
      </x:c>
      <x:c r="F297" s="39" t="n">
        <x:v>46474</x:v>
      </x:c>
      <x:c r="G297" s="3" t="str">
        <x:v>GL.PEOPLE.AV</x:v>
      </x:c>
      <x:c r="H297" s="3" t="str">
        <x:v>ENG</x:v>
      </x:c>
      <x:c r="I297" s="3" t="str">
        <x:v>PAYROLL</x:v>
      </x:c>
      <x:c r="J297" s="3" t="str">
        <x:v>MAP.ACTUAL.PAYROLL.AV.ENG.PAYROLL.ENG</x:v>
      </x:c>
      <x:c r="K297" s="3" t="str">
        <x:v>PPL.AV</x:v>
      </x:c>
      <x:c r="L297" s="3" t="str">
        <x:v>operating</x:v>
      </x:c>
      <x:c r="M297" s="3" t="str">
        <x:v>recurring</x:v>
      </x:c>
      <x:c r="N297" s="3" t="str">
        <x:v>committed</x:v>
      </x:c>
      <x:c r="O297" s="3" t="str">
        <x:v>fixed</x:v>
      </x:c>
      <x:c r="P297" s="30" t="n">
        <x:v>100.91</x:v>
      </x:c>
      <x:c r="Q297" s="30" t="n">
        <x:v>0</x:v>
      </x:c>
      <x:c r="R297" s="19" t="n">
        <x:f>P297-Q297</x:f>
        <x:v>100.91</x:v>
      </x:c>
      <x:c r="S297" s="22" t="n">
        <x:f>'D03_Accounts'!D93</x:f>
        <x:v>1</x:v>
      </x:c>
      <x:c r="T297" s="19" t="n">
        <x:f>R297*S297</x:f>
        <x:v>100.91</x:v>
      </x:c>
      <x:c r="U297" s="20" t="str">
        <x:f>'D03_Mappings'!E160</x:f>
        <x:v>people</x:v>
      </x:c>
      <x:c r="V297" s="19" t="str">
        <x:f>IF(I297="",IF(U297="people","PAYROLL","UNMAPPED"),I297)</x:f>
        <x:v>PAYROLL</x:v>
      </x:c>
      <x:c r="W297" s="19" t="n">
        <x:f>IF(AND(G297="GL.CASH",L297="operating"),Q297,0)</x:f>
        <x:v>0</x:v>
      </x:c>
      <x:c r="X297" s="19" t="n">
        <x:f>IF(AND(G297="GL.CASH",L297="operating"),P297,0)</x:f>
        <x:v>0</x:v>
      </x:c>
      <x:c r="Y297" s="19" t="n">
        <x:f>IF(AND(G297="GL.CASH",L297="investing"),Q297-P297,0)</x:f>
        <x:v>0</x:v>
      </x:c>
      <x:c r="Z297" s="19" t="n">
        <x:f>IF(AND(G297="GL.CASH",L297="financing"),P297,0)</x:f>
        <x:v>0</x:v>
      </x:c>
      <x:c r="AA297" s="19" t="n">
        <x:f>IF(AND(G297="GL.CASH",L297="financing"),Q297,0)</x:f>
        <x:v>0</x:v>
      </x:c>
    </x:row>
    <x:row r="298" ht="25" customHeight="1">
      <x:c r="A298" s="3" t="str">
        <x:v>ACT/PAYROLL-M03-P03/6</x:v>
      </x:c>
      <x:c r="B298" s="3" t="str">
        <x:v>PAYROLL-M03-P03</x:v>
      </x:c>
      <x:c r="C298" s="21" t="n">
        <x:v>3</x:v>
      </x:c>
      <x:c r="D298" s="39" t="n">
        <x:v>46474</x:v>
      </x:c>
      <x:c r="E298" s="39" t="n">
        <x:v>46447</x:v>
      </x:c>
      <x:c r="F298" s="39" t="n">
        <x:v>46474</x:v>
      </x:c>
      <x:c r="G298" s="3" t="str">
        <x:v>GL.CASH</x:v>
      </x:c>
      <x:c r="H298" s="3" t="str">
        <x:v>ENG</x:v>
      </x:c>
      <x:c r="I298" s="3" t="str">
        <x:v>PAYROLL</x:v>
      </x:c>
      <x:c r="J298" s="3" t="str">
        <x:v>MAP.ACTUAL.PAYROLL.AV.ENG.PAYROLL.ENG</x:v>
      </x:c>
      <x:c r="K298" s="3" t="str">
        <x:v>PPL.AV</x:v>
      </x:c>
      <x:c r="L298" s="3" t="str">
        <x:v>operating</x:v>
      </x:c>
      <x:c r="M298" s="3" t="str">
        <x:v>not_applicable</x:v>
      </x:c>
      <x:c r="N298" s="3" t="str">
        <x:v>not_applicable</x:v>
      </x:c>
      <x:c r="O298" s="3" t="str">
        <x:v>not_applicable</x:v>
      </x:c>
      <x:c r="P298" s="30" t="n">
        <x:v>0</x:v>
      </x:c>
      <x:c r="Q298" s="30" t="n">
        <x:v>100.91</x:v>
      </x:c>
      <x:c r="R298" s="19" t="n">
        <x:f>P298-Q298</x:f>
        <x:v>-100.91</x:v>
      </x:c>
      <x:c r="S298" s="22" t="n">
        <x:f>'D03_Accounts'!D11</x:f>
        <x:v>0</x:v>
      </x:c>
      <x:c r="T298" s="19" t="n">
        <x:f>R298*S298</x:f>
        <x:v>0</x:v>
      </x:c>
      <x:c r="U298" s="20" t="str">
        <x:f>'D03_Mappings'!E161</x:f>
        <x:v>cash</x:v>
      </x:c>
      <x:c r="V298" s="19" t="str">
        <x:f>IF(I298="",IF(U298="people","PAYROLL","UNMAPPED"),I298)</x:f>
        <x:v>PAYROLL</x:v>
      </x:c>
      <x:c r="W298" s="19" t="n">
        <x:f>IF(AND(G298="GL.CASH",L298="operating"),Q298,0)</x:f>
        <x:v>100.91</x:v>
      </x:c>
      <x:c r="X298" s="19" t="n">
        <x:f>IF(AND(G298="GL.CASH",L298="operating"),P298,0)</x:f>
        <x:v>0</x:v>
      </x:c>
      <x:c r="Y298" s="19" t="n">
        <x:f>IF(AND(G298="GL.CASH",L298="investing"),Q298-P298,0)</x:f>
        <x:v>0</x:v>
      </x:c>
      <x:c r="Z298" s="19" t="n">
        <x:f>IF(AND(G298="GL.CASH",L298="financing"),P298,0)</x:f>
        <x:v>0</x:v>
      </x:c>
      <x:c r="AA298" s="19" t="n">
        <x:f>IF(AND(G298="GL.CASH",L298="financing"),Q298,0)</x:f>
        <x:v>0</x:v>
      </x:c>
    </x:row>
    <x:row r="299" ht="25" customHeight="1">
      <x:c r="A299" s="3" t="str">
        <x:v>ACT/PAYROLL-M03-P03/7</x:v>
      </x:c>
      <x:c r="B299" s="3" t="str">
        <x:v>PAYROLL-M03-P03</x:v>
      </x:c>
      <x:c r="C299" s="21" t="n">
        <x:v>3</x:v>
      </x:c>
      <x:c r="D299" s="39" t="n">
        <x:v>46474</x:v>
      </x:c>
      <x:c r="E299" s="39" t="n">
        <x:v>46447</x:v>
      </x:c>
      <x:c r="F299" s="39" t="n">
        <x:v>46474</x:v>
      </x:c>
      <x:c r="G299" s="3" t="str">
        <x:v>GL.PEOPLE.KV</x:v>
      </x:c>
      <x:c r="H299" s="3" t="str">
        <x:v>ENG</x:v>
      </x:c>
      <x:c r="I299" s="3" t="str">
        <x:v>PAYROLL</x:v>
      </x:c>
      <x:c r="J299" s="3" t="str">
        <x:v>MAP.ACTUAL.PAYROLL.KV.ENG.PAYROLL.ENG</x:v>
      </x:c>
      <x:c r="K299" s="3" t="str">
        <x:v>PPL.KV</x:v>
      </x:c>
      <x:c r="L299" s="3" t="str">
        <x:v>operating</x:v>
      </x:c>
      <x:c r="M299" s="3" t="str">
        <x:v>recurring</x:v>
      </x:c>
      <x:c r="N299" s="3" t="str">
        <x:v>committed</x:v>
      </x:c>
      <x:c r="O299" s="3" t="str">
        <x:v>fixed</x:v>
      </x:c>
      <x:c r="P299" s="30" t="n">
        <x:v>564.19</x:v>
      </x:c>
      <x:c r="Q299" s="30" t="n">
        <x:v>0</x:v>
      </x:c>
      <x:c r="R299" s="19" t="n">
        <x:f>P299-Q299</x:f>
        <x:v>564.19</x:v>
      </x:c>
      <x:c r="S299" s="22" t="n">
        <x:f>'D03_Accounts'!D94</x:f>
        <x:v>1</x:v>
      </x:c>
      <x:c r="T299" s="19" t="n">
        <x:f>R299*S299</x:f>
        <x:v>564.19</x:v>
      </x:c>
      <x:c r="U299" s="20" t="str">
        <x:f>'D03_Mappings'!E190</x:f>
        <x:v>people</x:v>
      </x:c>
      <x:c r="V299" s="19" t="str">
        <x:f>IF(I299="",IF(U299="people","PAYROLL","UNMAPPED"),I299)</x:f>
        <x:v>PAYROLL</x:v>
      </x:c>
      <x:c r="W299" s="19" t="n">
        <x:f>IF(AND(G299="GL.CASH",L299="operating"),Q299,0)</x:f>
        <x:v>0</x:v>
      </x:c>
      <x:c r="X299" s="19" t="n">
        <x:f>IF(AND(G299="GL.CASH",L299="operating"),P299,0)</x:f>
        <x:v>0</x:v>
      </x:c>
      <x:c r="Y299" s="19" t="n">
        <x:f>IF(AND(G299="GL.CASH",L299="investing"),Q299-P299,0)</x:f>
        <x:v>0</x:v>
      </x:c>
      <x:c r="Z299" s="19" t="n">
        <x:f>IF(AND(G299="GL.CASH",L299="financing"),P299,0)</x:f>
        <x:v>0</x:v>
      </x:c>
      <x:c r="AA299" s="19" t="n">
        <x:f>IF(AND(G299="GL.CASH",L299="financing"),Q299,0)</x:f>
        <x:v>0</x:v>
      </x:c>
    </x:row>
    <x:row r="300" ht="25" customHeight="1">
      <x:c r="A300" s="3" t="str">
        <x:v>ACT/PAYROLL-M03-P03/8</x:v>
      </x:c>
      <x:c r="B300" s="3" t="str">
        <x:v>PAYROLL-M03-P03</x:v>
      </x:c>
      <x:c r="C300" s="21" t="n">
        <x:v>3</x:v>
      </x:c>
      <x:c r="D300" s="39" t="n">
        <x:v>46474</x:v>
      </x:c>
      <x:c r="E300" s="39" t="n">
        <x:v>46447</x:v>
      </x:c>
      <x:c r="F300" s="39" t="n">
        <x:v>46474</x:v>
      </x:c>
      <x:c r="G300" s="3" t="str">
        <x:v>GL.CASH</x:v>
      </x:c>
      <x:c r="H300" s="3" t="str">
        <x:v>ENG</x:v>
      </x:c>
      <x:c r="I300" s="3" t="str">
        <x:v>PAYROLL</x:v>
      </x:c>
      <x:c r="J300" s="3" t="str">
        <x:v>MAP.ACTUAL.PAYROLL.KV.ENG.PAYROLL.ENG</x:v>
      </x:c>
      <x:c r="K300" s="3" t="str">
        <x:v>PPL.KV</x:v>
      </x:c>
      <x:c r="L300" s="3" t="str">
        <x:v>operating</x:v>
      </x:c>
      <x:c r="M300" s="3" t="str">
        <x:v>not_applicable</x:v>
      </x:c>
      <x:c r="N300" s="3" t="str">
        <x:v>not_applicable</x:v>
      </x:c>
      <x:c r="O300" s="3" t="str">
        <x:v>not_applicable</x:v>
      </x:c>
      <x:c r="P300" s="30" t="n">
        <x:v>0</x:v>
      </x:c>
      <x:c r="Q300" s="30" t="n">
        <x:v>564.19</x:v>
      </x:c>
      <x:c r="R300" s="19" t="n">
        <x:f>P300-Q300</x:f>
        <x:v>-564.19</x:v>
      </x:c>
      <x:c r="S300" s="22" t="n">
        <x:f>'D03_Accounts'!D11</x:f>
        <x:v>0</x:v>
      </x:c>
      <x:c r="T300" s="19" t="n">
        <x:f>R300*S300</x:f>
        <x:v>0</x:v>
      </x:c>
      <x:c r="U300" s="20" t="str">
        <x:f>'D03_Mappings'!E191</x:f>
        <x:v>cash</x:v>
      </x:c>
      <x:c r="V300" s="19" t="str">
        <x:f>IF(I300="",IF(U300="people","PAYROLL","UNMAPPED"),I300)</x:f>
        <x:v>PAYROLL</x:v>
      </x:c>
      <x:c r="W300" s="19" t="n">
        <x:f>IF(AND(G300="GL.CASH",L300="operating"),Q300,0)</x:f>
        <x:v>564.19</x:v>
      </x:c>
      <x:c r="X300" s="19" t="n">
        <x:f>IF(AND(G300="GL.CASH",L300="operating"),P300,0)</x:f>
        <x:v>0</x:v>
      </x:c>
      <x:c r="Y300" s="19" t="n">
        <x:f>IF(AND(G300="GL.CASH",L300="investing"),Q300-P300,0)</x:f>
        <x:v>0</x:v>
      </x:c>
      <x:c r="Z300" s="19" t="n">
        <x:f>IF(AND(G300="GL.CASH",L300="financing"),P300,0)</x:f>
        <x:v>0</x:v>
      </x:c>
      <x:c r="AA300" s="19" t="n">
        <x:f>IF(AND(G300="GL.CASH",L300="financing"),Q300,0)</x:f>
        <x:v>0</x:v>
      </x:c>
    </x:row>
    <x:row r="301" ht="25" customHeight="1">
      <x:c r="A301" s="3" t="str">
        <x:v>ACT/PAYROLL-M03-P03/9</x:v>
      </x:c>
      <x:c r="B301" s="3" t="str">
        <x:v>PAYROLL-M03-P03</x:v>
      </x:c>
      <x:c r="C301" s="21" t="n">
        <x:v>3</x:v>
      </x:c>
      <x:c r="D301" s="39" t="n">
        <x:v>46474</x:v>
      </x:c>
      <x:c r="E301" s="39" t="n">
        <x:v>46447</x:v>
      </x:c>
      <x:c r="F301" s="39" t="n">
        <x:v>46474</x:v>
      </x:c>
      <x:c r="G301" s="3" t="str">
        <x:v>GL.PEOPLE.PV</x:v>
      </x:c>
      <x:c r="H301" s="3" t="str">
        <x:v>ENG</x:v>
      </x:c>
      <x:c r="I301" s="3" t="str">
        <x:v>PAYROLL</x:v>
      </x:c>
      <x:c r="J301" s="3" t="str">
        <x:v>MAP.ACTUAL.PAYROLL.PV.ENG.PAYROLL.ENG</x:v>
      </x:c>
      <x:c r="K301" s="3" t="str">
        <x:v>PPL.PV</x:v>
      </x:c>
      <x:c r="L301" s="3" t="str">
        <x:v>operating</x:v>
      </x:c>
      <x:c r="M301" s="3" t="str">
        <x:v>recurring</x:v>
      </x:c>
      <x:c r="N301" s="3" t="str">
        <x:v>committed</x:v>
      </x:c>
      <x:c r="O301" s="3" t="str">
        <x:v>fixed</x:v>
      </x:c>
      <x:c r="P301" s="30" t="n">
        <x:v>114.75</x:v>
      </x:c>
      <x:c r="Q301" s="30" t="n">
        <x:v>0</x:v>
      </x:c>
      <x:c r="R301" s="19" t="n">
        <x:f>P301-Q301</x:f>
        <x:v>114.75</x:v>
      </x:c>
      <x:c r="S301" s="22" t="n">
        <x:f>'D03_Accounts'!D95</x:f>
        <x:v>1</x:v>
      </x:c>
      <x:c r="T301" s="19" t="n">
        <x:f>R301*S301</x:f>
        <x:v>114.75</x:v>
      </x:c>
      <x:c r="U301" s="20" t="str">
        <x:f>'D03_Mappings'!E200</x:f>
        <x:v>people</x:v>
      </x:c>
      <x:c r="V301" s="19" t="str">
        <x:f>IF(I301="",IF(U301="people","PAYROLL","UNMAPPED"),I301)</x:f>
        <x:v>PAYROLL</x:v>
      </x:c>
      <x:c r="W301" s="19" t="n">
        <x:f>IF(AND(G301="GL.CASH",L301="operating"),Q301,0)</x:f>
        <x:v>0</x:v>
      </x:c>
      <x:c r="X301" s="19" t="n">
        <x:f>IF(AND(G301="GL.CASH",L301="operating"),P301,0)</x:f>
        <x:v>0</x:v>
      </x:c>
      <x:c r="Y301" s="19" t="n">
        <x:f>IF(AND(G301="GL.CASH",L301="investing"),Q301-P301,0)</x:f>
        <x:v>0</x:v>
      </x:c>
      <x:c r="Z301" s="19" t="n">
        <x:f>IF(AND(G301="GL.CASH",L301="financing"),P301,0)</x:f>
        <x:v>0</x:v>
      </x:c>
      <x:c r="AA301" s="19" t="n">
        <x:f>IF(AND(G301="GL.CASH",L301="financing"),Q301,0)</x:f>
        <x:v>0</x:v>
      </x:c>
    </x:row>
    <x:row r="302" ht="25" customHeight="1">
      <x:c r="A302" s="3" t="str">
        <x:v>ACT/PAYROLL-M03-P03/10</x:v>
      </x:c>
      <x:c r="B302" s="3" t="str">
        <x:v>PAYROLL-M03-P03</x:v>
      </x:c>
      <x:c r="C302" s="21" t="n">
        <x:v>3</x:v>
      </x:c>
      <x:c r="D302" s="39" t="n">
        <x:v>46474</x:v>
      </x:c>
      <x:c r="E302" s="39" t="n">
        <x:v>46447</x:v>
      </x:c>
      <x:c r="F302" s="39" t="n">
        <x:v>46474</x:v>
      </x:c>
      <x:c r="G302" s="3" t="str">
        <x:v>GL.CASH</x:v>
      </x:c>
      <x:c r="H302" s="3" t="str">
        <x:v>ENG</x:v>
      </x:c>
      <x:c r="I302" s="3" t="str">
        <x:v>PAYROLL</x:v>
      </x:c>
      <x:c r="J302" s="3" t="str">
        <x:v>MAP.ACTUAL.PAYROLL.PV.ENG.PAYROLL.ENG</x:v>
      </x:c>
      <x:c r="K302" s="3" t="str">
        <x:v>PPL.PV</x:v>
      </x:c>
      <x:c r="L302" s="3" t="str">
        <x:v>operating</x:v>
      </x:c>
      <x:c r="M302" s="3" t="str">
        <x:v>not_applicable</x:v>
      </x:c>
      <x:c r="N302" s="3" t="str">
        <x:v>not_applicable</x:v>
      </x:c>
      <x:c r="O302" s="3" t="str">
        <x:v>not_applicable</x:v>
      </x:c>
      <x:c r="P302" s="30" t="n">
        <x:v>0</x:v>
      </x:c>
      <x:c r="Q302" s="30" t="n">
        <x:v>114.75</x:v>
      </x:c>
      <x:c r="R302" s="19" t="n">
        <x:f>P302-Q302</x:f>
        <x:v>-114.75</x:v>
      </x:c>
      <x:c r="S302" s="22" t="n">
        <x:f>'D03_Accounts'!D11</x:f>
        <x:v>0</x:v>
      </x:c>
      <x:c r="T302" s="19" t="n">
        <x:f>R302*S302</x:f>
        <x:v>0</x:v>
      </x:c>
      <x:c r="U302" s="20" t="str">
        <x:f>'D03_Mappings'!E201</x:f>
        <x:v>cash</x:v>
      </x:c>
      <x:c r="V302" s="19" t="str">
        <x:f>IF(I302="",IF(U302="people","PAYROLL","UNMAPPED"),I302)</x:f>
        <x:v>PAYROLL</x:v>
      </x:c>
      <x:c r="W302" s="19" t="n">
        <x:f>IF(AND(G302="GL.CASH",L302="operating"),Q302,0)</x:f>
        <x:v>114.75</x:v>
      </x:c>
      <x:c r="X302" s="19" t="n">
        <x:f>IF(AND(G302="GL.CASH",L302="operating"),P302,0)</x:f>
        <x:v>0</x:v>
      </x:c>
      <x:c r="Y302" s="19" t="n">
        <x:f>IF(AND(G302="GL.CASH",L302="investing"),Q302-P302,0)</x:f>
        <x:v>0</x:v>
      </x:c>
      <x:c r="Z302" s="19" t="n">
        <x:f>IF(AND(G302="GL.CASH",L302="financing"),P302,0)</x:f>
        <x:v>0</x:v>
      </x:c>
      <x:c r="AA302" s="19" t="n">
        <x:f>IF(AND(G302="GL.CASH",L302="financing"),Q302,0)</x:f>
        <x:v>0</x:v>
      </x:c>
    </x:row>
    <x:row r="303" ht="25" customHeight="1">
      <x:c r="A303" s="3" t="str">
        <x:v>ACT/PAYROLL-M03-P03/11</x:v>
      </x:c>
      <x:c r="B303" s="3" t="str">
        <x:v>PAYROLL-M03-P03</x:v>
      </x:c>
      <x:c r="C303" s="21" t="n">
        <x:v>3</x:v>
      </x:c>
      <x:c r="D303" s="39" t="n">
        <x:v>46474</x:v>
      </x:c>
      <x:c r="E303" s="39" t="n">
        <x:v>46447</x:v>
      </x:c>
      <x:c r="F303" s="39" t="n">
        <x:v>46474</x:v>
      </x:c>
      <x:c r="G303" s="3" t="str">
        <x:v>GL.PEOPLE.U1</x:v>
      </x:c>
      <x:c r="H303" s="3" t="str">
        <x:v>ENG</x:v>
      </x:c>
      <x:c r="I303" s="3" t="str">
        <x:v>PAYROLL</x:v>
      </x:c>
      <x:c r="J303" s="3" t="str">
        <x:v>MAP.ACTUAL.PAYROLL.U1.ENG.PAYROLL.ENG</x:v>
      </x:c>
      <x:c r="K303" s="3" t="str">
        <x:v>PPL.U1</x:v>
      </x:c>
      <x:c r="L303" s="3" t="str">
        <x:v>operating</x:v>
      </x:c>
      <x:c r="M303" s="3" t="str">
        <x:v>recurring</x:v>
      </x:c>
      <x:c r="N303" s="3" t="str">
        <x:v>committed</x:v>
      </x:c>
      <x:c r="O303" s="3" t="str">
        <x:v>fixed</x:v>
      </x:c>
      <x:c r="P303" s="30" t="n">
        <x:v>163.01</x:v>
      </x:c>
      <x:c r="Q303" s="30" t="n">
        <x:v>0</x:v>
      </x:c>
      <x:c r="R303" s="19" t="n">
        <x:f>P303-Q303</x:f>
        <x:v>163.01</x:v>
      </x:c>
      <x:c r="S303" s="22" t="n">
        <x:f>'D03_Accounts'!D96</x:f>
        <x:v>1</x:v>
      </x:c>
      <x:c r="T303" s="19" t="n">
        <x:f>R303*S303</x:f>
        <x:v>163.01</x:v>
      </x:c>
      <x:c r="U303" s="20" t="str">
        <x:f>'D03_Mappings'!E230</x:f>
        <x:v>people</x:v>
      </x:c>
      <x:c r="V303" s="19" t="str">
        <x:f>IF(I303="",IF(U303="people","PAYROLL","UNMAPPED"),I303)</x:f>
        <x:v>PAYROLL</x:v>
      </x:c>
      <x:c r="W303" s="19" t="n">
        <x:f>IF(AND(G303="GL.CASH",L303="operating"),Q303,0)</x:f>
        <x:v>0</x:v>
      </x:c>
      <x:c r="X303" s="19" t="n">
        <x:f>IF(AND(G303="GL.CASH",L303="operating"),P303,0)</x:f>
        <x:v>0</x:v>
      </x:c>
      <x:c r="Y303" s="19" t="n">
        <x:f>IF(AND(G303="GL.CASH",L303="investing"),Q303-P303,0)</x:f>
        <x:v>0</x:v>
      </x:c>
      <x:c r="Z303" s="19" t="n">
        <x:f>IF(AND(G303="GL.CASH",L303="financing"),P303,0)</x:f>
        <x:v>0</x:v>
      </x:c>
      <x:c r="AA303" s="19" t="n">
        <x:f>IF(AND(G303="GL.CASH",L303="financing"),Q303,0)</x:f>
        <x:v>0</x:v>
      </x:c>
    </x:row>
    <x:row r="304" ht="25" customHeight="1">
      <x:c r="A304" s="3" t="str">
        <x:v>ACT/PAYROLL-M03-P03/12</x:v>
      </x:c>
      <x:c r="B304" s="3" t="str">
        <x:v>PAYROLL-M03-P03</x:v>
      </x:c>
      <x:c r="C304" s="21" t="n">
        <x:v>3</x:v>
      </x:c>
      <x:c r="D304" s="39" t="n">
        <x:v>46474</x:v>
      </x:c>
      <x:c r="E304" s="39" t="n">
        <x:v>46447</x:v>
      </x:c>
      <x:c r="F304" s="39" t="n">
        <x:v>46474</x:v>
      </x:c>
      <x:c r="G304" s="3" t="str">
        <x:v>GL.CASH</x:v>
      </x:c>
      <x:c r="H304" s="3" t="str">
        <x:v>ENG</x:v>
      </x:c>
      <x:c r="I304" s="3" t="str">
        <x:v>PAYROLL</x:v>
      </x:c>
      <x:c r="J304" s="3" t="str">
        <x:v>MAP.ACTUAL.PAYROLL.U1.ENG.PAYROLL.ENG</x:v>
      </x:c>
      <x:c r="K304" s="3" t="str">
        <x:v>PPL.U1</x:v>
      </x:c>
      <x:c r="L304" s="3" t="str">
        <x:v>operating</x:v>
      </x:c>
      <x:c r="M304" s="3" t="str">
        <x:v>not_applicable</x:v>
      </x:c>
      <x:c r="N304" s="3" t="str">
        <x:v>not_applicable</x:v>
      </x:c>
      <x:c r="O304" s="3" t="str">
        <x:v>not_applicable</x:v>
      </x:c>
      <x:c r="P304" s="30" t="n">
        <x:v>0</x:v>
      </x:c>
      <x:c r="Q304" s="30" t="n">
        <x:v>163.01</x:v>
      </x:c>
      <x:c r="R304" s="19" t="n">
        <x:f>P304-Q304</x:f>
        <x:v>-163.01</x:v>
      </x:c>
      <x:c r="S304" s="22" t="n">
        <x:f>'D03_Accounts'!D11</x:f>
        <x:v>0</x:v>
      </x:c>
      <x:c r="T304" s="19" t="n">
        <x:f>R304*S304</x:f>
        <x:v>0</x:v>
      </x:c>
      <x:c r="U304" s="20" t="str">
        <x:f>'D03_Mappings'!E231</x:f>
        <x:v>cash</x:v>
      </x:c>
      <x:c r="V304" s="19" t="str">
        <x:f>IF(I304="",IF(U304="people","PAYROLL","UNMAPPED"),I304)</x:f>
        <x:v>PAYROLL</x:v>
      </x:c>
      <x:c r="W304" s="19" t="n">
        <x:f>IF(AND(G304="GL.CASH",L304="operating"),Q304,0)</x:f>
        <x:v>163.01</x:v>
      </x:c>
      <x:c r="X304" s="19" t="n">
        <x:f>IF(AND(G304="GL.CASH",L304="operating"),P304,0)</x:f>
        <x:v>0</x:v>
      </x:c>
      <x:c r="Y304" s="19" t="n">
        <x:f>IF(AND(G304="GL.CASH",L304="investing"),Q304-P304,0)</x:f>
        <x:v>0</x:v>
      </x:c>
      <x:c r="Z304" s="19" t="n">
        <x:f>IF(AND(G304="GL.CASH",L304="financing"),P304,0)</x:f>
        <x:v>0</x:v>
      </x:c>
      <x:c r="AA304" s="19" t="n">
        <x:f>IF(AND(G304="GL.CASH",L304="financing"),Q304,0)</x:f>
        <x:v>0</x:v>
      </x:c>
    </x:row>
    <x:row r="305" ht="25" customHeight="1">
      <x:c r="A305" s="3" t="str">
        <x:v>ACT/PAYROLL-M03-P03/13</x:v>
      </x:c>
      <x:c r="B305" s="3" t="str">
        <x:v>PAYROLL-M03-P03</x:v>
      </x:c>
      <x:c r="C305" s="21" t="n">
        <x:v>3</x:v>
      </x:c>
      <x:c r="D305" s="39" t="n">
        <x:v>46474</x:v>
      </x:c>
      <x:c r="E305" s="39" t="n">
        <x:v>46447</x:v>
      </x:c>
      <x:c r="F305" s="39" t="n">
        <x:v>46474</x:v>
      </x:c>
      <x:c r="G305" s="3" t="str">
        <x:v>GL.PEOPLE.U2</x:v>
      </x:c>
      <x:c r="H305" s="3" t="str">
        <x:v>ENG</x:v>
      </x:c>
      <x:c r="I305" s="3" t="str">
        <x:v>PAYROLL</x:v>
      </x:c>
      <x:c r="J305" s="3" t="str">
        <x:v>MAP.ACTUAL.PAYROLL.U2.ENG.PAYROLL.ENG</x:v>
      </x:c>
      <x:c r="K305" s="3" t="str">
        <x:v>PPL.U2</x:v>
      </x:c>
      <x:c r="L305" s="3" t="str">
        <x:v>operating</x:v>
      </x:c>
      <x:c r="M305" s="3" t="str">
        <x:v>recurring</x:v>
      </x:c>
      <x:c r="N305" s="3" t="str">
        <x:v>committed</x:v>
      </x:c>
      <x:c r="O305" s="3" t="str">
        <x:v>fixed</x:v>
      </x:c>
      <x:c r="P305" s="30" t="n">
        <x:v>34.16</x:v>
      </x:c>
      <x:c r="Q305" s="30" t="n">
        <x:v>0</x:v>
      </x:c>
      <x:c r="R305" s="19" t="n">
        <x:f>P305-Q305</x:f>
        <x:v>34.16</x:v>
      </x:c>
      <x:c r="S305" s="22" t="n">
        <x:f>'D03_Accounts'!D97</x:f>
        <x:v>1</x:v>
      </x:c>
      <x:c r="T305" s="19" t="n">
        <x:f>R305*S305</x:f>
        <x:v>34.16</x:v>
      </x:c>
      <x:c r="U305" s="20" t="str">
        <x:f>'D03_Mappings'!E240</x:f>
        <x:v>people</x:v>
      </x:c>
      <x:c r="V305" s="19" t="str">
        <x:f>IF(I305="",IF(U305="people","PAYROLL","UNMAPPED"),I305)</x:f>
        <x:v>PAYROLL</x:v>
      </x:c>
      <x:c r="W305" s="19" t="n">
        <x:f>IF(AND(G305="GL.CASH",L305="operating"),Q305,0)</x:f>
        <x:v>0</x:v>
      </x:c>
      <x:c r="X305" s="19" t="n">
        <x:f>IF(AND(G305="GL.CASH",L305="operating"),P305,0)</x:f>
        <x:v>0</x:v>
      </x:c>
      <x:c r="Y305" s="19" t="n">
        <x:f>IF(AND(G305="GL.CASH",L305="investing"),Q305-P305,0)</x:f>
        <x:v>0</x:v>
      </x:c>
      <x:c r="Z305" s="19" t="n">
        <x:f>IF(AND(G305="GL.CASH",L305="financing"),P305,0)</x:f>
        <x:v>0</x:v>
      </x:c>
      <x:c r="AA305" s="19" t="n">
        <x:f>IF(AND(G305="GL.CASH",L305="financing"),Q305,0)</x:f>
        <x:v>0</x:v>
      </x:c>
    </x:row>
    <x:row r="306" ht="25" customHeight="1">
      <x:c r="A306" s="3" t="str">
        <x:v>ACT/PAYROLL-M03-P03/14</x:v>
      </x:c>
      <x:c r="B306" s="3" t="str">
        <x:v>PAYROLL-M03-P03</x:v>
      </x:c>
      <x:c r="C306" s="21" t="n">
        <x:v>3</x:v>
      </x:c>
      <x:c r="D306" s="39" t="n">
        <x:v>46474</x:v>
      </x:c>
      <x:c r="E306" s="39" t="n">
        <x:v>46447</x:v>
      </x:c>
      <x:c r="F306" s="39" t="n">
        <x:v>46474</x:v>
      </x:c>
      <x:c r="G306" s="3" t="str">
        <x:v>GL.CASH</x:v>
      </x:c>
      <x:c r="H306" s="3" t="str">
        <x:v>ENG</x:v>
      </x:c>
      <x:c r="I306" s="3" t="str">
        <x:v>PAYROLL</x:v>
      </x:c>
      <x:c r="J306" s="3" t="str">
        <x:v>MAP.ACTUAL.PAYROLL.U2.ENG.PAYROLL.ENG</x:v>
      </x:c>
      <x:c r="K306" s="3" t="str">
        <x:v>PPL.U2</x:v>
      </x:c>
      <x:c r="L306" s="3" t="str">
        <x:v>operating</x:v>
      </x:c>
      <x:c r="M306" s="3" t="str">
        <x:v>not_applicable</x:v>
      </x:c>
      <x:c r="N306" s="3" t="str">
        <x:v>not_applicable</x:v>
      </x:c>
      <x:c r="O306" s="3" t="str">
        <x:v>not_applicable</x:v>
      </x:c>
      <x:c r="P306" s="30" t="n">
        <x:v>0</x:v>
      </x:c>
      <x:c r="Q306" s="30" t="n">
        <x:v>34.16</x:v>
      </x:c>
      <x:c r="R306" s="19" t="n">
        <x:f>P306-Q306</x:f>
        <x:v>-34.16</x:v>
      </x:c>
      <x:c r="S306" s="22" t="n">
        <x:f>'D03_Accounts'!D11</x:f>
        <x:v>0</x:v>
      </x:c>
      <x:c r="T306" s="19" t="n">
        <x:f>R306*S306</x:f>
        <x:v>0</x:v>
      </x:c>
      <x:c r="U306" s="20" t="str">
        <x:f>'D03_Mappings'!E241</x:f>
        <x:v>cash</x:v>
      </x:c>
      <x:c r="V306" s="19" t="str">
        <x:f>IF(I306="",IF(U306="people","PAYROLL","UNMAPPED"),I306)</x:f>
        <x:v>PAYROLL</x:v>
      </x:c>
      <x:c r="W306" s="19" t="n">
        <x:f>IF(AND(G306="GL.CASH",L306="operating"),Q306,0)</x:f>
        <x:v>34.16</x:v>
      </x:c>
      <x:c r="X306" s="19" t="n">
        <x:f>IF(AND(G306="GL.CASH",L306="operating"),P306,0)</x:f>
        <x:v>0</x:v>
      </x:c>
      <x:c r="Y306" s="19" t="n">
        <x:f>IF(AND(G306="GL.CASH",L306="investing"),Q306-P306,0)</x:f>
        <x:v>0</x:v>
      </x:c>
      <x:c r="Z306" s="19" t="n">
        <x:f>IF(AND(G306="GL.CASH",L306="financing"),P306,0)</x:f>
        <x:v>0</x:v>
      </x:c>
      <x:c r="AA306" s="19" t="n">
        <x:f>IF(AND(G306="GL.CASH",L306="financing"),Q306,0)</x:f>
        <x:v>0</x:v>
      </x:c>
    </x:row>
    <x:row r="307" ht="25" customHeight="1">
      <x:c r="A307" s="3" t="str">
        <x:v>ACT/PAYROLL-M03-P03/15</x:v>
      </x:c>
      <x:c r="B307" s="3" t="str">
        <x:v>PAYROLL-M03-P03</x:v>
      </x:c>
      <x:c r="C307" s="21" t="n">
        <x:v>3</x:v>
      </x:c>
      <x:c r="D307" s="39" t="n">
        <x:v>46474</x:v>
      </x:c>
      <x:c r="E307" s="39" t="n">
        <x:v>46447</x:v>
      </x:c>
      <x:c r="F307" s="39" t="n">
        <x:v>46474</x:v>
      </x:c>
      <x:c r="G307" s="3" t="str">
        <x:v>GL.PEOPLE.INSOLV</x:v>
      </x:c>
      <x:c r="H307" s="3" t="str">
        <x:v>ENG</x:v>
      </x:c>
      <x:c r="I307" s="3" t="str">
        <x:v>PAYROLL</x:v>
      </x:c>
      <x:c r="J307" s="3" t="str">
        <x:v>MAP.ACTUAL.PAYROLL.INSOLV.ENG.PAYROLL.ENG</x:v>
      </x:c>
      <x:c r="K307" s="3" t="str">
        <x:v>PPL.INSOLV</x:v>
      </x:c>
      <x:c r="L307" s="3" t="str">
        <x:v>operating</x:v>
      </x:c>
      <x:c r="M307" s="3" t="str">
        <x:v>recurring</x:v>
      </x:c>
      <x:c r="N307" s="3" t="str">
        <x:v>committed</x:v>
      </x:c>
      <x:c r="O307" s="3" t="str">
        <x:v>fixed</x:v>
      </x:c>
      <x:c r="P307" s="30" t="n">
        <x:v>11.64</x:v>
      </x:c>
      <x:c r="Q307" s="30" t="n">
        <x:v>0</x:v>
      </x:c>
      <x:c r="R307" s="19" t="n">
        <x:f>P307-Q307</x:f>
        <x:v>11.64</x:v>
      </x:c>
      <x:c r="S307" s="22" t="n">
        <x:f>'D03_Accounts'!D98</x:f>
        <x:v>1</x:v>
      </x:c>
      <x:c r="T307" s="19" t="n">
        <x:f>R307*S307</x:f>
        <x:v>11.64</x:v>
      </x:c>
      <x:c r="U307" s="20" t="str">
        <x:f>'D03_Mappings'!E180</x:f>
        <x:v>people</x:v>
      </x:c>
      <x:c r="V307" s="19" t="str">
        <x:f>IF(I307="",IF(U307="people","PAYROLL","UNMAPPED"),I307)</x:f>
        <x:v>PAYROLL</x:v>
      </x:c>
      <x:c r="W307" s="19" t="n">
        <x:f>IF(AND(G307="GL.CASH",L307="operating"),Q307,0)</x:f>
        <x:v>0</x:v>
      </x:c>
      <x:c r="X307" s="19" t="n">
        <x:f>IF(AND(G307="GL.CASH",L307="operating"),P307,0)</x:f>
        <x:v>0</x:v>
      </x:c>
      <x:c r="Y307" s="19" t="n">
        <x:f>IF(AND(G307="GL.CASH",L307="investing"),Q307-P307,0)</x:f>
        <x:v>0</x:v>
      </x:c>
      <x:c r="Z307" s="19" t="n">
        <x:f>IF(AND(G307="GL.CASH",L307="financing"),P307,0)</x:f>
        <x:v>0</x:v>
      </x:c>
      <x:c r="AA307" s="19" t="n">
        <x:f>IF(AND(G307="GL.CASH",L307="financing"),Q307,0)</x:f>
        <x:v>0</x:v>
      </x:c>
    </x:row>
    <x:row r="308" ht="25" customHeight="1">
      <x:c r="A308" s="3" t="str">
        <x:v>ACT/PAYROLL-M03-P03/16</x:v>
      </x:c>
      <x:c r="B308" s="3" t="str">
        <x:v>PAYROLL-M03-P03</x:v>
      </x:c>
      <x:c r="C308" s="21" t="n">
        <x:v>3</x:v>
      </x:c>
      <x:c r="D308" s="39" t="n">
        <x:v>46474</x:v>
      </x:c>
      <x:c r="E308" s="39" t="n">
        <x:v>46447</x:v>
      </x:c>
      <x:c r="F308" s="39" t="n">
        <x:v>46474</x:v>
      </x:c>
      <x:c r="G308" s="3" t="str">
        <x:v>GL.CASH</x:v>
      </x:c>
      <x:c r="H308" s="3" t="str">
        <x:v>ENG</x:v>
      </x:c>
      <x:c r="I308" s="3" t="str">
        <x:v>PAYROLL</x:v>
      </x:c>
      <x:c r="J308" s="3" t="str">
        <x:v>MAP.ACTUAL.PAYROLL.INSOLV.ENG.PAYROLL.ENG</x:v>
      </x:c>
      <x:c r="K308" s="3" t="str">
        <x:v>PPL.INSOLV</x:v>
      </x:c>
      <x:c r="L308" s="3" t="str">
        <x:v>operating</x:v>
      </x:c>
      <x:c r="M308" s="3" t="str">
        <x:v>not_applicable</x:v>
      </x:c>
      <x:c r="N308" s="3" t="str">
        <x:v>not_applicable</x:v>
      </x:c>
      <x:c r="O308" s="3" t="str">
        <x:v>not_applicable</x:v>
      </x:c>
      <x:c r="P308" s="30" t="n">
        <x:v>0</x:v>
      </x:c>
      <x:c r="Q308" s="30" t="n">
        <x:v>11.64</x:v>
      </x:c>
      <x:c r="R308" s="19" t="n">
        <x:f>P308-Q308</x:f>
        <x:v>-11.64</x:v>
      </x:c>
      <x:c r="S308" s="22" t="n">
        <x:f>'D03_Accounts'!D11</x:f>
        <x:v>0</x:v>
      </x:c>
      <x:c r="T308" s="19" t="n">
        <x:f>R308*S308</x:f>
        <x:v>0</x:v>
      </x:c>
      <x:c r="U308" s="20" t="str">
        <x:f>'D03_Mappings'!E181</x:f>
        <x:v>cash</x:v>
      </x:c>
      <x:c r="V308" s="19" t="str">
        <x:f>IF(I308="",IF(U308="people","PAYROLL","UNMAPPED"),I308)</x:f>
        <x:v>PAYROLL</x:v>
      </x:c>
      <x:c r="W308" s="19" t="n">
        <x:f>IF(AND(G308="GL.CASH",L308="operating"),Q308,0)</x:f>
        <x:v>11.64</x:v>
      </x:c>
      <x:c r="X308" s="19" t="n">
        <x:f>IF(AND(G308="GL.CASH",L308="operating"),P308,0)</x:f>
        <x:v>0</x:v>
      </x:c>
      <x:c r="Y308" s="19" t="n">
        <x:f>IF(AND(G308="GL.CASH",L308="investing"),Q308-P308,0)</x:f>
        <x:v>0</x:v>
      </x:c>
      <x:c r="Z308" s="19" t="n">
        <x:f>IF(AND(G308="GL.CASH",L308="financing"),P308,0)</x:f>
        <x:v>0</x:v>
      </x:c>
      <x:c r="AA308" s="19" t="n">
        <x:f>IF(AND(G308="GL.CASH",L308="financing"),Q308,0)</x:f>
        <x:v>0</x:v>
      </x:c>
    </x:row>
    <x:row r="309" ht="25" customHeight="1">
      <x:c r="A309" s="3" t="str">
        <x:v>ACT/PAYROLL-M03-P03/17</x:v>
      </x:c>
      <x:c r="B309" s="3" t="str">
        <x:v>PAYROLL-M03-P03</x:v>
      </x:c>
      <x:c r="C309" s="21" t="n">
        <x:v>3</x:v>
      </x:c>
      <x:c r="D309" s="39" t="n">
        <x:v>46474</x:v>
      </x:c>
      <x:c r="E309" s="39" t="n">
        <x:v>46447</x:v>
      </x:c>
      <x:c r="F309" s="39" t="n">
        <x:v>46474</x:v>
      </x:c>
      <x:c r="G309" s="3" t="str">
        <x:v>GL.PEOPLE.BG</x:v>
      </x:c>
      <x:c r="H309" s="3" t="str">
        <x:v>ENG</x:v>
      </x:c>
      <x:c r="I309" s="3" t="str">
        <x:v>PAYROLL</x:v>
      </x:c>
      <x:c r="J309" s="3" t="str">
        <x:v>MAP.ACTUAL.PAYROLL.BG.ENG.PAYROLL.ENG</x:v>
      </x:c>
      <x:c r="K309" s="3" t="str">
        <x:v>PPL.BG</x:v>
      </x:c>
      <x:c r="L309" s="3" t="str">
        <x:v>operating</x:v>
      </x:c>
      <x:c r="M309" s="3" t="str">
        <x:v>recurring</x:v>
      </x:c>
      <x:c r="N309" s="3" t="str">
        <x:v>committed</x:v>
      </x:c>
      <x:c r="O309" s="3" t="str">
        <x:v>fixed</x:v>
      </x:c>
      <x:c r="P309" s="30" t="n">
        <x:v>23.29</x:v>
      </x:c>
      <x:c r="Q309" s="30" t="n">
        <x:v>0</x:v>
      </x:c>
      <x:c r="R309" s="19" t="n">
        <x:f>P309-Q309</x:f>
        <x:v>23.29</x:v>
      </x:c>
      <x:c r="S309" s="22" t="n">
        <x:f>'D03_Accounts'!D99</x:f>
        <x:v>1</x:v>
      </x:c>
      <x:c r="T309" s="19" t="n">
        <x:f>R309*S309</x:f>
        <x:v>23.29</x:v>
      </x:c>
      <x:c r="U309" s="20" t="str">
        <x:f>'D03_Mappings'!E170</x:f>
        <x:v>people</x:v>
      </x:c>
      <x:c r="V309" s="19" t="str">
        <x:f>IF(I309="",IF(U309="people","PAYROLL","UNMAPPED"),I309)</x:f>
        <x:v>PAYROLL</x:v>
      </x:c>
      <x:c r="W309" s="19" t="n">
        <x:f>IF(AND(G309="GL.CASH",L309="operating"),Q309,0)</x:f>
        <x:v>0</x:v>
      </x:c>
      <x:c r="X309" s="19" t="n">
        <x:f>IF(AND(G309="GL.CASH",L309="operating"),P309,0)</x:f>
        <x:v>0</x:v>
      </x:c>
      <x:c r="Y309" s="19" t="n">
        <x:f>IF(AND(G309="GL.CASH",L309="investing"),Q309-P309,0)</x:f>
        <x:v>0</x:v>
      </x:c>
      <x:c r="Z309" s="19" t="n">
        <x:f>IF(AND(G309="GL.CASH",L309="financing"),P309,0)</x:f>
        <x:v>0</x:v>
      </x:c>
      <x:c r="AA309" s="19" t="n">
        <x:f>IF(AND(G309="GL.CASH",L309="financing"),Q309,0)</x:f>
        <x:v>0</x:v>
      </x:c>
    </x:row>
    <x:row r="310" ht="25" customHeight="1">
      <x:c r="A310" s="3" t="str">
        <x:v>ACT/PAYROLL-M03-P03/18</x:v>
      </x:c>
      <x:c r="B310" s="3" t="str">
        <x:v>PAYROLL-M03-P03</x:v>
      </x:c>
      <x:c r="C310" s="21" t="n">
        <x:v>3</x:v>
      </x:c>
      <x:c r="D310" s="39" t="n">
        <x:v>46474</x:v>
      </x:c>
      <x:c r="E310" s="39" t="n">
        <x:v>46447</x:v>
      </x:c>
      <x:c r="F310" s="39" t="n">
        <x:v>46474</x:v>
      </x:c>
      <x:c r="G310" s="3" t="str">
        <x:v>GL.CASH</x:v>
      </x:c>
      <x:c r="H310" s="3" t="str">
        <x:v>ENG</x:v>
      </x:c>
      <x:c r="I310" s="3" t="str">
        <x:v>PAYROLL</x:v>
      </x:c>
      <x:c r="J310" s="3" t="str">
        <x:v>MAP.ACTUAL.PAYROLL.BG.ENG.PAYROLL.ENG</x:v>
      </x:c>
      <x:c r="K310" s="3" t="str">
        <x:v>PPL.BG</x:v>
      </x:c>
      <x:c r="L310" s="3" t="str">
        <x:v>operating</x:v>
      </x:c>
      <x:c r="M310" s="3" t="str">
        <x:v>not_applicable</x:v>
      </x:c>
      <x:c r="N310" s="3" t="str">
        <x:v>not_applicable</x:v>
      </x:c>
      <x:c r="O310" s="3" t="str">
        <x:v>not_applicable</x:v>
      </x:c>
      <x:c r="P310" s="30" t="n">
        <x:v>0</x:v>
      </x:c>
      <x:c r="Q310" s="30" t="n">
        <x:v>23.29</x:v>
      </x:c>
      <x:c r="R310" s="19" t="n">
        <x:f>P310-Q310</x:f>
        <x:v>-23.29</x:v>
      </x:c>
      <x:c r="S310" s="22" t="n">
        <x:f>'D03_Accounts'!D11</x:f>
        <x:v>0</x:v>
      </x:c>
      <x:c r="T310" s="19" t="n">
        <x:f>R310*S310</x:f>
        <x:v>0</x:v>
      </x:c>
      <x:c r="U310" s="20" t="str">
        <x:f>'D03_Mappings'!E171</x:f>
        <x:v>cash</x:v>
      </x:c>
      <x:c r="V310" s="19" t="str">
        <x:f>IF(I310="",IF(U310="people","PAYROLL","UNMAPPED"),I310)</x:f>
        <x:v>PAYROLL</x:v>
      </x:c>
      <x:c r="W310" s="19" t="n">
        <x:f>IF(AND(G310="GL.CASH",L310="operating"),Q310,0)</x:f>
        <x:v>23.29</x:v>
      </x:c>
      <x:c r="X310" s="19" t="n">
        <x:f>IF(AND(G310="GL.CASH",L310="operating"),P310,0)</x:f>
        <x:v>0</x:v>
      </x:c>
      <x:c r="Y310" s="19" t="n">
        <x:f>IF(AND(G310="GL.CASH",L310="investing"),Q310-P310,0)</x:f>
        <x:v>0</x:v>
      </x:c>
      <x:c r="Z310" s="19" t="n">
        <x:f>IF(AND(G310="GL.CASH",L310="financing"),P310,0)</x:f>
        <x:v>0</x:v>
      </x:c>
      <x:c r="AA310" s="19" t="n">
        <x:f>IF(AND(G310="GL.CASH",L310="financing"),Q310,0)</x:f>
        <x:v>0</x:v>
      </x:c>
    </x:row>
    <x:row r="311" ht="25" customHeight="1">
      <x:c r="A311" s="3" t="str">
        <x:v>ACT/PAYROLL-M03-P04/1</x:v>
      </x:c>
      <x:c r="B311" s="3" t="str">
        <x:v>PAYROLL-M03-P04</x:v>
      </x:c>
      <x:c r="C311" s="21" t="n">
        <x:v>3</x:v>
      </x:c>
      <x:c r="D311" s="39" t="n">
        <x:v>46474</x:v>
      </x:c>
      <x:c r="E311" s="39" t="n">
        <x:v>46447</x:v>
      </x:c>
      <x:c r="F311" s="39" t="n">
        <x:v>46474</x:v>
      </x:c>
      <x:c r="G311" s="3" t="str">
        <x:v>GL.PEOPLE.SALARY</x:v>
      </x:c>
      <x:c r="H311" s="3" t="str">
        <x:v>ENG</x:v>
      </x:c>
      <x:c r="I311" s="3" t="str">
        <x:v>PAYROLL</x:v>
      </x:c>
      <x:c r="J311" s="3" t="str">
        <x:v>MAP.ACTUAL.PAYROLL.SALARY.ENG.PAYROLL.ENG</x:v>
      </x:c>
      <x:c r="K311" s="3" t="str">
        <x:v>PPL.SALARY</x:v>
      </x:c>
      <x:c r="L311" s="3" t="str">
        <x:v>operating</x:v>
      </x:c>
      <x:c r="M311" s="3" t="str">
        <x:v>recurring</x:v>
      </x:c>
      <x:c r="N311" s="3" t="str">
        <x:v>committed</x:v>
      </x:c>
      <x:c r="O311" s="3" t="str">
        <x:v>fixed</x:v>
      </x:c>
      <x:c r="P311" s="30" t="n">
        <x:v>7762.5</x:v>
      </x:c>
      <x:c r="Q311" s="30" t="n">
        <x:v>0</x:v>
      </x:c>
      <x:c r="R311" s="19" t="n">
        <x:f>P311-Q311</x:f>
        <x:v>7762.5</x:v>
      </x:c>
      <x:c r="S311" s="22" t="n">
        <x:f>'D03_Accounts'!D91</x:f>
        <x:v>1</x:v>
      </x:c>
      <x:c r="T311" s="19" t="n">
        <x:f>R311*S311</x:f>
        <x:v>7762.5</x:v>
      </x:c>
      <x:c r="U311" s="20" t="str">
        <x:f>'D03_Mappings'!E220</x:f>
        <x:v>people</x:v>
      </x:c>
      <x:c r="V311" s="19" t="str">
        <x:f>IF(I311="",IF(U311="people","PAYROLL","UNMAPPED"),I311)</x:f>
        <x:v>PAYROLL</x:v>
      </x:c>
      <x:c r="W311" s="19" t="n">
        <x:f>IF(AND(G311="GL.CASH",L311="operating"),Q311,0)</x:f>
        <x:v>0</x:v>
      </x:c>
      <x:c r="X311" s="19" t="n">
        <x:f>IF(AND(G311="GL.CASH",L311="operating"),P311,0)</x:f>
        <x:v>0</x:v>
      </x:c>
      <x:c r="Y311" s="19" t="n">
        <x:f>IF(AND(G311="GL.CASH",L311="investing"),Q311-P311,0)</x:f>
        <x:v>0</x:v>
      </x:c>
      <x:c r="Z311" s="19" t="n">
        <x:f>IF(AND(G311="GL.CASH",L311="financing"),P311,0)</x:f>
        <x:v>0</x:v>
      </x:c>
      <x:c r="AA311" s="19" t="n">
        <x:f>IF(AND(G311="GL.CASH",L311="financing"),Q311,0)</x:f>
        <x:v>0</x:v>
      </x:c>
    </x:row>
    <x:row r="312" ht="25" customHeight="1">
      <x:c r="A312" s="3" t="str">
        <x:v>ACT/PAYROLL-M03-P04/2</x:v>
      </x:c>
      <x:c r="B312" s="3" t="str">
        <x:v>PAYROLL-M03-P04</x:v>
      </x:c>
      <x:c r="C312" s="21" t="n">
        <x:v>3</x:v>
      </x:c>
      <x:c r="D312" s="39" t="n">
        <x:v>46474</x:v>
      </x:c>
      <x:c r="E312" s="39" t="n">
        <x:v>46447</x:v>
      </x:c>
      <x:c r="F312" s="39" t="n">
        <x:v>46474</x:v>
      </x:c>
      <x:c r="G312" s="3" t="str">
        <x:v>GL.CASH</x:v>
      </x:c>
      <x:c r="H312" s="3" t="str">
        <x:v>ENG</x:v>
      </x:c>
      <x:c r="I312" s="3" t="str">
        <x:v>PAYROLL</x:v>
      </x:c>
      <x:c r="J312" s="3" t="str">
        <x:v>MAP.ACTUAL.PAYROLL.SALARY.ENG.PAYROLL.ENG</x:v>
      </x:c>
      <x:c r="K312" s="3" t="str">
        <x:v>PPL.SALARY</x:v>
      </x:c>
      <x:c r="L312" s="3" t="str">
        <x:v>operating</x:v>
      </x:c>
      <x:c r="M312" s="3" t="str">
        <x:v>not_applicable</x:v>
      </x:c>
      <x:c r="N312" s="3" t="str">
        <x:v>not_applicable</x:v>
      </x:c>
      <x:c r="O312" s="3" t="str">
        <x:v>not_applicable</x:v>
      </x:c>
      <x:c r="P312" s="30" t="n">
        <x:v>0</x:v>
      </x:c>
      <x:c r="Q312" s="30" t="n">
        <x:v>7762.5</x:v>
      </x:c>
      <x:c r="R312" s="19" t="n">
        <x:f>P312-Q312</x:f>
        <x:v>-7762.5</x:v>
      </x:c>
      <x:c r="S312" s="22" t="n">
        <x:f>'D03_Accounts'!D11</x:f>
        <x:v>0</x:v>
      </x:c>
      <x:c r="T312" s="19" t="n">
        <x:f>R312*S312</x:f>
        <x:v>0</x:v>
      </x:c>
      <x:c r="U312" s="20" t="str">
        <x:f>'D03_Mappings'!E221</x:f>
        <x:v>cash</x:v>
      </x:c>
      <x:c r="V312" s="19" t="str">
        <x:f>IF(I312="",IF(U312="people","PAYROLL","UNMAPPED"),I312)</x:f>
        <x:v>PAYROLL</x:v>
      </x:c>
      <x:c r="W312" s="19" t="n">
        <x:f>IF(AND(G312="GL.CASH",L312="operating"),Q312,0)</x:f>
        <x:v>7762.5</x:v>
      </x:c>
      <x:c r="X312" s="19" t="n">
        <x:f>IF(AND(G312="GL.CASH",L312="operating"),P312,0)</x:f>
        <x:v>0</x:v>
      </x:c>
      <x:c r="Y312" s="19" t="n">
        <x:f>IF(AND(G312="GL.CASH",L312="investing"),Q312-P312,0)</x:f>
        <x:v>0</x:v>
      </x:c>
      <x:c r="Z312" s="19" t="n">
        <x:f>IF(AND(G312="GL.CASH",L312="financing"),P312,0)</x:f>
        <x:v>0</x:v>
      </x:c>
      <x:c r="AA312" s="19" t="n">
        <x:f>IF(AND(G312="GL.CASH",L312="financing"),Q312,0)</x:f>
        <x:v>0</x:v>
      </x:c>
    </x:row>
    <x:row r="313" ht="25" customHeight="1">
      <x:c r="A313" s="3" t="str">
        <x:v>ACT/PAYROLL-M03-P04/3</x:v>
      </x:c>
      <x:c r="B313" s="3" t="str">
        <x:v>PAYROLL-M03-P04</x:v>
      </x:c>
      <x:c r="C313" s="21" t="n">
        <x:v>3</x:v>
      </x:c>
      <x:c r="D313" s="39" t="n">
        <x:v>46474</x:v>
      </x:c>
      <x:c r="E313" s="39" t="n">
        <x:v>46447</x:v>
      </x:c>
      <x:c r="F313" s="39" t="n">
        <x:v>46474</x:v>
      </x:c>
      <x:c r="G313" s="3" t="str">
        <x:v>GL.PEOPLE.RV</x:v>
      </x:c>
      <x:c r="H313" s="3" t="str">
        <x:v>ENG</x:v>
      </x:c>
      <x:c r="I313" s="3" t="str">
        <x:v>PAYROLL</x:v>
      </x:c>
      <x:c r="J313" s="3" t="str">
        <x:v>MAP.ACTUAL.PAYROLL.RV.ENG.PAYROLL.ENG</x:v>
      </x:c>
      <x:c r="K313" s="3" t="str">
        <x:v>PPL.RV</x:v>
      </x:c>
      <x:c r="L313" s="3" t="str">
        <x:v>operating</x:v>
      </x:c>
      <x:c r="M313" s="3" t="str">
        <x:v>recurring</x:v>
      </x:c>
      <x:c r="N313" s="3" t="str">
        <x:v>committed</x:v>
      </x:c>
      <x:c r="O313" s="3" t="str">
        <x:v>fixed</x:v>
      </x:c>
      <x:c r="P313" s="30" t="n">
        <x:v>721.91</x:v>
      </x:c>
      <x:c r="Q313" s="30" t="n">
        <x:v>0</x:v>
      </x:c>
      <x:c r="R313" s="19" t="n">
        <x:f>P313-Q313</x:f>
        <x:v>721.91</x:v>
      </x:c>
      <x:c r="S313" s="22" t="n">
        <x:f>'D03_Accounts'!D92</x:f>
        <x:v>1</x:v>
      </x:c>
      <x:c r="T313" s="19" t="n">
        <x:f>R313*S313</x:f>
        <x:v>721.91</x:v>
      </x:c>
      <x:c r="U313" s="20" t="str">
        <x:f>'D03_Mappings'!E210</x:f>
        <x:v>people</x:v>
      </x:c>
      <x:c r="V313" s="19" t="str">
        <x:f>IF(I313="",IF(U313="people","PAYROLL","UNMAPPED"),I313)</x:f>
        <x:v>PAYROLL</x:v>
      </x:c>
      <x:c r="W313" s="19" t="n">
        <x:f>IF(AND(G313="GL.CASH",L313="operating"),Q313,0)</x:f>
        <x:v>0</x:v>
      </x:c>
      <x:c r="X313" s="19" t="n">
        <x:f>IF(AND(G313="GL.CASH",L313="operating"),P313,0)</x:f>
        <x:v>0</x:v>
      </x:c>
      <x:c r="Y313" s="19" t="n">
        <x:f>IF(AND(G313="GL.CASH",L313="investing"),Q313-P313,0)</x:f>
        <x:v>0</x:v>
      </x:c>
      <x:c r="Z313" s="19" t="n">
        <x:f>IF(AND(G313="GL.CASH",L313="financing"),P313,0)</x:f>
        <x:v>0</x:v>
      </x:c>
      <x:c r="AA313" s="19" t="n">
        <x:f>IF(AND(G313="GL.CASH",L313="financing"),Q313,0)</x:f>
        <x:v>0</x:v>
      </x:c>
    </x:row>
    <x:row r="314" ht="25" customHeight="1">
      <x:c r="A314" s="3" t="str">
        <x:v>ACT/PAYROLL-M03-P04/4</x:v>
      </x:c>
      <x:c r="B314" s="3" t="str">
        <x:v>PAYROLL-M03-P04</x:v>
      </x:c>
      <x:c r="C314" s="21" t="n">
        <x:v>3</x:v>
      </x:c>
      <x:c r="D314" s="39" t="n">
        <x:v>46474</x:v>
      </x:c>
      <x:c r="E314" s="39" t="n">
        <x:v>46447</x:v>
      </x:c>
      <x:c r="F314" s="39" t="n">
        <x:v>46474</x:v>
      </x:c>
      <x:c r="G314" s="3" t="str">
        <x:v>GL.CASH</x:v>
      </x:c>
      <x:c r="H314" s="3" t="str">
        <x:v>ENG</x:v>
      </x:c>
      <x:c r="I314" s="3" t="str">
        <x:v>PAYROLL</x:v>
      </x:c>
      <x:c r="J314" s="3" t="str">
        <x:v>MAP.ACTUAL.PAYROLL.RV.ENG.PAYROLL.ENG</x:v>
      </x:c>
      <x:c r="K314" s="3" t="str">
        <x:v>PPL.RV</x:v>
      </x:c>
      <x:c r="L314" s="3" t="str">
        <x:v>operating</x:v>
      </x:c>
      <x:c r="M314" s="3" t="str">
        <x:v>not_applicable</x:v>
      </x:c>
      <x:c r="N314" s="3" t="str">
        <x:v>not_applicable</x:v>
      </x:c>
      <x:c r="O314" s="3" t="str">
        <x:v>not_applicable</x:v>
      </x:c>
      <x:c r="P314" s="30" t="n">
        <x:v>0</x:v>
      </x:c>
      <x:c r="Q314" s="30" t="n">
        <x:v>721.91</x:v>
      </x:c>
      <x:c r="R314" s="19" t="n">
        <x:f>P314-Q314</x:f>
        <x:v>-721.91</x:v>
      </x:c>
      <x:c r="S314" s="22" t="n">
        <x:f>'D03_Accounts'!D11</x:f>
        <x:v>0</x:v>
      </x:c>
      <x:c r="T314" s="19" t="n">
        <x:f>R314*S314</x:f>
        <x:v>0</x:v>
      </x:c>
      <x:c r="U314" s="20" t="str">
        <x:f>'D03_Mappings'!E211</x:f>
        <x:v>cash</x:v>
      </x:c>
      <x:c r="V314" s="19" t="str">
        <x:f>IF(I314="",IF(U314="people","PAYROLL","UNMAPPED"),I314)</x:f>
        <x:v>PAYROLL</x:v>
      </x:c>
      <x:c r="W314" s="19" t="n">
        <x:f>IF(AND(G314="GL.CASH",L314="operating"),Q314,0)</x:f>
        <x:v>721.91</x:v>
      </x:c>
      <x:c r="X314" s="19" t="n">
        <x:f>IF(AND(G314="GL.CASH",L314="operating"),P314,0)</x:f>
        <x:v>0</x:v>
      </x:c>
      <x:c r="Y314" s="19" t="n">
        <x:f>IF(AND(G314="GL.CASH",L314="investing"),Q314-P314,0)</x:f>
        <x:v>0</x:v>
      </x:c>
      <x:c r="Z314" s="19" t="n">
        <x:f>IF(AND(G314="GL.CASH",L314="financing"),P314,0)</x:f>
        <x:v>0</x:v>
      </x:c>
      <x:c r="AA314" s="19" t="n">
        <x:f>IF(AND(G314="GL.CASH",L314="financing"),Q314,0)</x:f>
        <x:v>0</x:v>
      </x:c>
    </x:row>
    <x:row r="315" ht="25" customHeight="1">
      <x:c r="A315" s="3" t="str">
        <x:v>ACT/PAYROLL-M03-P04/5</x:v>
      </x:c>
      <x:c r="B315" s="3" t="str">
        <x:v>PAYROLL-M03-P04</x:v>
      </x:c>
      <x:c r="C315" s="21" t="n">
        <x:v>3</x:v>
      </x:c>
      <x:c r="D315" s="39" t="n">
        <x:v>46474</x:v>
      </x:c>
      <x:c r="E315" s="39" t="n">
        <x:v>46447</x:v>
      </x:c>
      <x:c r="F315" s="39" t="n">
        <x:v>46474</x:v>
      </x:c>
      <x:c r="G315" s="3" t="str">
        <x:v>GL.PEOPLE.AV</x:v>
      </x:c>
      <x:c r="H315" s="3" t="str">
        <x:v>ENG</x:v>
      </x:c>
      <x:c r="I315" s="3" t="str">
        <x:v>PAYROLL</x:v>
      </x:c>
      <x:c r="J315" s="3" t="str">
        <x:v>MAP.ACTUAL.PAYROLL.AV.ENG.PAYROLL.ENG</x:v>
      </x:c>
      <x:c r="K315" s="3" t="str">
        <x:v>PPL.AV</x:v>
      </x:c>
      <x:c r="L315" s="3" t="str">
        <x:v>operating</x:v>
      </x:c>
      <x:c r="M315" s="3" t="str">
        <x:v>recurring</x:v>
      </x:c>
      <x:c r="N315" s="3" t="str">
        <x:v>committed</x:v>
      </x:c>
      <x:c r="O315" s="3" t="str">
        <x:v>fixed</x:v>
      </x:c>
      <x:c r="P315" s="30" t="n">
        <x:v>100.91</x:v>
      </x:c>
      <x:c r="Q315" s="30" t="n">
        <x:v>0</x:v>
      </x:c>
      <x:c r="R315" s="19" t="n">
        <x:f>P315-Q315</x:f>
        <x:v>100.91</x:v>
      </x:c>
      <x:c r="S315" s="22" t="n">
        <x:f>'D03_Accounts'!D93</x:f>
        <x:v>1</x:v>
      </x:c>
      <x:c r="T315" s="19" t="n">
        <x:f>R315*S315</x:f>
        <x:v>100.91</x:v>
      </x:c>
      <x:c r="U315" s="20" t="str">
        <x:f>'D03_Mappings'!E160</x:f>
        <x:v>people</x:v>
      </x:c>
      <x:c r="V315" s="19" t="str">
        <x:f>IF(I315="",IF(U315="people","PAYROLL","UNMAPPED"),I315)</x:f>
        <x:v>PAYROLL</x:v>
      </x:c>
      <x:c r="W315" s="19" t="n">
        <x:f>IF(AND(G315="GL.CASH",L315="operating"),Q315,0)</x:f>
        <x:v>0</x:v>
      </x:c>
      <x:c r="X315" s="19" t="n">
        <x:f>IF(AND(G315="GL.CASH",L315="operating"),P315,0)</x:f>
        <x:v>0</x:v>
      </x:c>
      <x:c r="Y315" s="19" t="n">
        <x:f>IF(AND(G315="GL.CASH",L315="investing"),Q315-P315,0)</x:f>
        <x:v>0</x:v>
      </x:c>
      <x:c r="Z315" s="19" t="n">
        <x:f>IF(AND(G315="GL.CASH",L315="financing"),P315,0)</x:f>
        <x:v>0</x:v>
      </x:c>
      <x:c r="AA315" s="19" t="n">
        <x:f>IF(AND(G315="GL.CASH",L315="financing"),Q315,0)</x:f>
        <x:v>0</x:v>
      </x:c>
    </x:row>
    <x:row r="316" ht="25" customHeight="1">
      <x:c r="A316" s="3" t="str">
        <x:v>ACT/PAYROLL-M03-P04/6</x:v>
      </x:c>
      <x:c r="B316" s="3" t="str">
        <x:v>PAYROLL-M03-P04</x:v>
      </x:c>
      <x:c r="C316" s="21" t="n">
        <x:v>3</x:v>
      </x:c>
      <x:c r="D316" s="39" t="n">
        <x:v>46474</x:v>
      </x:c>
      <x:c r="E316" s="39" t="n">
        <x:v>46447</x:v>
      </x:c>
      <x:c r="F316" s="39" t="n">
        <x:v>46474</x:v>
      </x:c>
      <x:c r="G316" s="3" t="str">
        <x:v>GL.CASH</x:v>
      </x:c>
      <x:c r="H316" s="3" t="str">
        <x:v>ENG</x:v>
      </x:c>
      <x:c r="I316" s="3" t="str">
        <x:v>PAYROLL</x:v>
      </x:c>
      <x:c r="J316" s="3" t="str">
        <x:v>MAP.ACTUAL.PAYROLL.AV.ENG.PAYROLL.ENG</x:v>
      </x:c>
      <x:c r="K316" s="3" t="str">
        <x:v>PPL.AV</x:v>
      </x:c>
      <x:c r="L316" s="3" t="str">
        <x:v>operating</x:v>
      </x:c>
      <x:c r="M316" s="3" t="str">
        <x:v>not_applicable</x:v>
      </x:c>
      <x:c r="N316" s="3" t="str">
        <x:v>not_applicable</x:v>
      </x:c>
      <x:c r="O316" s="3" t="str">
        <x:v>not_applicable</x:v>
      </x:c>
      <x:c r="P316" s="30" t="n">
        <x:v>0</x:v>
      </x:c>
      <x:c r="Q316" s="30" t="n">
        <x:v>100.91</x:v>
      </x:c>
      <x:c r="R316" s="19" t="n">
        <x:f>P316-Q316</x:f>
        <x:v>-100.91</x:v>
      </x:c>
      <x:c r="S316" s="22" t="n">
        <x:f>'D03_Accounts'!D11</x:f>
        <x:v>0</x:v>
      </x:c>
      <x:c r="T316" s="19" t="n">
        <x:f>R316*S316</x:f>
        <x:v>0</x:v>
      </x:c>
      <x:c r="U316" s="20" t="str">
        <x:f>'D03_Mappings'!E161</x:f>
        <x:v>cash</x:v>
      </x:c>
      <x:c r="V316" s="19" t="str">
        <x:f>IF(I316="",IF(U316="people","PAYROLL","UNMAPPED"),I316)</x:f>
        <x:v>PAYROLL</x:v>
      </x:c>
      <x:c r="W316" s="19" t="n">
        <x:f>IF(AND(G316="GL.CASH",L316="operating"),Q316,0)</x:f>
        <x:v>100.91</x:v>
      </x:c>
      <x:c r="X316" s="19" t="n">
        <x:f>IF(AND(G316="GL.CASH",L316="operating"),P316,0)</x:f>
        <x:v>0</x:v>
      </x:c>
      <x:c r="Y316" s="19" t="n">
        <x:f>IF(AND(G316="GL.CASH",L316="investing"),Q316-P316,0)</x:f>
        <x:v>0</x:v>
      </x:c>
      <x:c r="Z316" s="19" t="n">
        <x:f>IF(AND(G316="GL.CASH",L316="financing"),P316,0)</x:f>
        <x:v>0</x:v>
      </x:c>
      <x:c r="AA316" s="19" t="n">
        <x:f>IF(AND(G316="GL.CASH",L316="financing"),Q316,0)</x:f>
        <x:v>0</x:v>
      </x:c>
    </x:row>
    <x:row r="317" ht="25" customHeight="1">
      <x:c r="A317" s="3" t="str">
        <x:v>ACT/PAYROLL-M03-P04/7</x:v>
      </x:c>
      <x:c r="B317" s="3" t="str">
        <x:v>PAYROLL-M03-P04</x:v>
      </x:c>
      <x:c r="C317" s="21" t="n">
        <x:v>3</x:v>
      </x:c>
      <x:c r="D317" s="39" t="n">
        <x:v>46474</x:v>
      </x:c>
      <x:c r="E317" s="39" t="n">
        <x:v>46447</x:v>
      </x:c>
      <x:c r="F317" s="39" t="n">
        <x:v>46474</x:v>
      </x:c>
      <x:c r="G317" s="3" t="str">
        <x:v>GL.PEOPLE.KV</x:v>
      </x:c>
      <x:c r="H317" s="3" t="str">
        <x:v>ENG</x:v>
      </x:c>
      <x:c r="I317" s="3" t="str">
        <x:v>PAYROLL</x:v>
      </x:c>
      <x:c r="J317" s="3" t="str">
        <x:v>MAP.ACTUAL.PAYROLL.KV.ENG.PAYROLL.ENG</x:v>
      </x:c>
      <x:c r="K317" s="3" t="str">
        <x:v>PPL.KV</x:v>
      </x:c>
      <x:c r="L317" s="3" t="str">
        <x:v>operating</x:v>
      </x:c>
      <x:c r="M317" s="3" t="str">
        <x:v>recurring</x:v>
      </x:c>
      <x:c r="N317" s="3" t="str">
        <x:v>committed</x:v>
      </x:c>
      <x:c r="O317" s="3" t="str">
        <x:v>fixed</x:v>
      </x:c>
      <x:c r="P317" s="30" t="n">
        <x:v>564.19</x:v>
      </x:c>
      <x:c r="Q317" s="30" t="n">
        <x:v>0</x:v>
      </x:c>
      <x:c r="R317" s="19" t="n">
        <x:f>P317-Q317</x:f>
        <x:v>564.19</x:v>
      </x:c>
      <x:c r="S317" s="22" t="n">
        <x:f>'D03_Accounts'!D94</x:f>
        <x:v>1</x:v>
      </x:c>
      <x:c r="T317" s="19" t="n">
        <x:f>R317*S317</x:f>
        <x:v>564.19</x:v>
      </x:c>
      <x:c r="U317" s="20" t="str">
        <x:f>'D03_Mappings'!E190</x:f>
        <x:v>people</x:v>
      </x:c>
      <x:c r="V317" s="19" t="str">
        <x:f>IF(I317="",IF(U317="people","PAYROLL","UNMAPPED"),I317)</x:f>
        <x:v>PAYROLL</x:v>
      </x:c>
      <x:c r="W317" s="19" t="n">
        <x:f>IF(AND(G317="GL.CASH",L317="operating"),Q317,0)</x:f>
        <x:v>0</x:v>
      </x:c>
      <x:c r="X317" s="19" t="n">
        <x:f>IF(AND(G317="GL.CASH",L317="operating"),P317,0)</x:f>
        <x:v>0</x:v>
      </x:c>
      <x:c r="Y317" s="19" t="n">
        <x:f>IF(AND(G317="GL.CASH",L317="investing"),Q317-P317,0)</x:f>
        <x:v>0</x:v>
      </x:c>
      <x:c r="Z317" s="19" t="n">
        <x:f>IF(AND(G317="GL.CASH",L317="financing"),P317,0)</x:f>
        <x:v>0</x:v>
      </x:c>
      <x:c r="AA317" s="19" t="n">
        <x:f>IF(AND(G317="GL.CASH",L317="financing"),Q317,0)</x:f>
        <x:v>0</x:v>
      </x:c>
    </x:row>
    <x:row r="318" ht="25" customHeight="1">
      <x:c r="A318" s="3" t="str">
        <x:v>ACT/PAYROLL-M03-P04/8</x:v>
      </x:c>
      <x:c r="B318" s="3" t="str">
        <x:v>PAYROLL-M03-P04</x:v>
      </x:c>
      <x:c r="C318" s="21" t="n">
        <x:v>3</x:v>
      </x:c>
      <x:c r="D318" s="39" t="n">
        <x:v>46474</x:v>
      </x:c>
      <x:c r="E318" s="39" t="n">
        <x:v>46447</x:v>
      </x:c>
      <x:c r="F318" s="39" t="n">
        <x:v>46474</x:v>
      </x:c>
      <x:c r="G318" s="3" t="str">
        <x:v>GL.CASH</x:v>
      </x:c>
      <x:c r="H318" s="3" t="str">
        <x:v>ENG</x:v>
      </x:c>
      <x:c r="I318" s="3" t="str">
        <x:v>PAYROLL</x:v>
      </x:c>
      <x:c r="J318" s="3" t="str">
        <x:v>MAP.ACTUAL.PAYROLL.KV.ENG.PAYROLL.ENG</x:v>
      </x:c>
      <x:c r="K318" s="3" t="str">
        <x:v>PPL.KV</x:v>
      </x:c>
      <x:c r="L318" s="3" t="str">
        <x:v>operating</x:v>
      </x:c>
      <x:c r="M318" s="3" t="str">
        <x:v>not_applicable</x:v>
      </x:c>
      <x:c r="N318" s="3" t="str">
        <x:v>not_applicable</x:v>
      </x:c>
      <x:c r="O318" s="3" t="str">
        <x:v>not_applicable</x:v>
      </x:c>
      <x:c r="P318" s="30" t="n">
        <x:v>0</x:v>
      </x:c>
      <x:c r="Q318" s="30" t="n">
        <x:v>564.19</x:v>
      </x:c>
      <x:c r="R318" s="19" t="n">
        <x:f>P318-Q318</x:f>
        <x:v>-564.19</x:v>
      </x:c>
      <x:c r="S318" s="22" t="n">
        <x:f>'D03_Accounts'!D11</x:f>
        <x:v>0</x:v>
      </x:c>
      <x:c r="T318" s="19" t="n">
        <x:f>R318*S318</x:f>
        <x:v>0</x:v>
      </x:c>
      <x:c r="U318" s="20" t="str">
        <x:f>'D03_Mappings'!E191</x:f>
        <x:v>cash</x:v>
      </x:c>
      <x:c r="V318" s="19" t="str">
        <x:f>IF(I318="",IF(U318="people","PAYROLL","UNMAPPED"),I318)</x:f>
        <x:v>PAYROLL</x:v>
      </x:c>
      <x:c r="W318" s="19" t="n">
        <x:f>IF(AND(G318="GL.CASH",L318="operating"),Q318,0)</x:f>
        <x:v>564.19</x:v>
      </x:c>
      <x:c r="X318" s="19" t="n">
        <x:f>IF(AND(G318="GL.CASH",L318="operating"),P318,0)</x:f>
        <x:v>0</x:v>
      </x:c>
      <x:c r="Y318" s="19" t="n">
        <x:f>IF(AND(G318="GL.CASH",L318="investing"),Q318-P318,0)</x:f>
        <x:v>0</x:v>
      </x:c>
      <x:c r="Z318" s="19" t="n">
        <x:f>IF(AND(G318="GL.CASH",L318="financing"),P318,0)</x:f>
        <x:v>0</x:v>
      </x:c>
      <x:c r="AA318" s="19" t="n">
        <x:f>IF(AND(G318="GL.CASH",L318="financing"),Q318,0)</x:f>
        <x:v>0</x:v>
      </x:c>
    </x:row>
    <x:row r="319" ht="25" customHeight="1">
      <x:c r="A319" s="3" t="str">
        <x:v>ACT/PAYROLL-M03-P04/9</x:v>
      </x:c>
      <x:c r="B319" s="3" t="str">
        <x:v>PAYROLL-M03-P04</x:v>
      </x:c>
      <x:c r="C319" s="21" t="n">
        <x:v>3</x:v>
      </x:c>
      <x:c r="D319" s="39" t="n">
        <x:v>46474</x:v>
      </x:c>
      <x:c r="E319" s="39" t="n">
        <x:v>46447</x:v>
      </x:c>
      <x:c r="F319" s="39" t="n">
        <x:v>46474</x:v>
      </x:c>
      <x:c r="G319" s="3" t="str">
        <x:v>GL.PEOPLE.PV</x:v>
      </x:c>
      <x:c r="H319" s="3" t="str">
        <x:v>ENG</x:v>
      </x:c>
      <x:c r="I319" s="3" t="str">
        <x:v>PAYROLL</x:v>
      </x:c>
      <x:c r="J319" s="3" t="str">
        <x:v>MAP.ACTUAL.PAYROLL.PV.ENG.PAYROLL.ENG</x:v>
      </x:c>
      <x:c r="K319" s="3" t="str">
        <x:v>PPL.PV</x:v>
      </x:c>
      <x:c r="L319" s="3" t="str">
        <x:v>operating</x:v>
      </x:c>
      <x:c r="M319" s="3" t="str">
        <x:v>recurring</x:v>
      </x:c>
      <x:c r="N319" s="3" t="str">
        <x:v>committed</x:v>
      </x:c>
      <x:c r="O319" s="3" t="str">
        <x:v>fixed</x:v>
      </x:c>
      <x:c r="P319" s="30" t="n">
        <x:v>114.75</x:v>
      </x:c>
      <x:c r="Q319" s="30" t="n">
        <x:v>0</x:v>
      </x:c>
      <x:c r="R319" s="19" t="n">
        <x:f>P319-Q319</x:f>
        <x:v>114.75</x:v>
      </x:c>
      <x:c r="S319" s="22" t="n">
        <x:f>'D03_Accounts'!D95</x:f>
        <x:v>1</x:v>
      </x:c>
      <x:c r="T319" s="19" t="n">
        <x:f>R319*S319</x:f>
        <x:v>114.75</x:v>
      </x:c>
      <x:c r="U319" s="20" t="str">
        <x:f>'D03_Mappings'!E200</x:f>
        <x:v>people</x:v>
      </x:c>
      <x:c r="V319" s="19" t="str">
        <x:f>IF(I319="",IF(U319="people","PAYROLL","UNMAPPED"),I319)</x:f>
        <x:v>PAYROLL</x:v>
      </x:c>
      <x:c r="W319" s="19" t="n">
        <x:f>IF(AND(G319="GL.CASH",L319="operating"),Q319,0)</x:f>
        <x:v>0</x:v>
      </x:c>
      <x:c r="X319" s="19" t="n">
        <x:f>IF(AND(G319="GL.CASH",L319="operating"),P319,0)</x:f>
        <x:v>0</x:v>
      </x:c>
      <x:c r="Y319" s="19" t="n">
        <x:f>IF(AND(G319="GL.CASH",L319="investing"),Q319-P319,0)</x:f>
        <x:v>0</x:v>
      </x:c>
      <x:c r="Z319" s="19" t="n">
        <x:f>IF(AND(G319="GL.CASH",L319="financing"),P319,0)</x:f>
        <x:v>0</x:v>
      </x:c>
      <x:c r="AA319" s="19" t="n">
        <x:f>IF(AND(G319="GL.CASH",L319="financing"),Q319,0)</x:f>
        <x:v>0</x:v>
      </x:c>
    </x:row>
    <x:row r="320" ht="25" customHeight="1">
      <x:c r="A320" s="3" t="str">
        <x:v>ACT/PAYROLL-M03-P04/10</x:v>
      </x:c>
      <x:c r="B320" s="3" t="str">
        <x:v>PAYROLL-M03-P04</x:v>
      </x:c>
      <x:c r="C320" s="21" t="n">
        <x:v>3</x:v>
      </x:c>
      <x:c r="D320" s="39" t="n">
        <x:v>46474</x:v>
      </x:c>
      <x:c r="E320" s="39" t="n">
        <x:v>46447</x:v>
      </x:c>
      <x:c r="F320" s="39" t="n">
        <x:v>46474</x:v>
      </x:c>
      <x:c r="G320" s="3" t="str">
        <x:v>GL.CASH</x:v>
      </x:c>
      <x:c r="H320" s="3" t="str">
        <x:v>ENG</x:v>
      </x:c>
      <x:c r="I320" s="3" t="str">
        <x:v>PAYROLL</x:v>
      </x:c>
      <x:c r="J320" s="3" t="str">
        <x:v>MAP.ACTUAL.PAYROLL.PV.ENG.PAYROLL.ENG</x:v>
      </x:c>
      <x:c r="K320" s="3" t="str">
        <x:v>PPL.PV</x:v>
      </x:c>
      <x:c r="L320" s="3" t="str">
        <x:v>operating</x:v>
      </x:c>
      <x:c r="M320" s="3" t="str">
        <x:v>not_applicable</x:v>
      </x:c>
      <x:c r="N320" s="3" t="str">
        <x:v>not_applicable</x:v>
      </x:c>
      <x:c r="O320" s="3" t="str">
        <x:v>not_applicable</x:v>
      </x:c>
      <x:c r="P320" s="30" t="n">
        <x:v>0</x:v>
      </x:c>
      <x:c r="Q320" s="30" t="n">
        <x:v>114.75</x:v>
      </x:c>
      <x:c r="R320" s="19" t="n">
        <x:f>P320-Q320</x:f>
        <x:v>-114.75</x:v>
      </x:c>
      <x:c r="S320" s="22" t="n">
        <x:f>'D03_Accounts'!D11</x:f>
        <x:v>0</x:v>
      </x:c>
      <x:c r="T320" s="19" t="n">
        <x:f>R320*S320</x:f>
        <x:v>0</x:v>
      </x:c>
      <x:c r="U320" s="20" t="str">
        <x:f>'D03_Mappings'!E201</x:f>
        <x:v>cash</x:v>
      </x:c>
      <x:c r="V320" s="19" t="str">
        <x:f>IF(I320="",IF(U320="people","PAYROLL","UNMAPPED"),I320)</x:f>
        <x:v>PAYROLL</x:v>
      </x:c>
      <x:c r="W320" s="19" t="n">
        <x:f>IF(AND(G320="GL.CASH",L320="operating"),Q320,0)</x:f>
        <x:v>114.75</x:v>
      </x:c>
      <x:c r="X320" s="19" t="n">
        <x:f>IF(AND(G320="GL.CASH",L320="operating"),P320,0)</x:f>
        <x:v>0</x:v>
      </x:c>
      <x:c r="Y320" s="19" t="n">
        <x:f>IF(AND(G320="GL.CASH",L320="investing"),Q320-P320,0)</x:f>
        <x:v>0</x:v>
      </x:c>
      <x:c r="Z320" s="19" t="n">
        <x:f>IF(AND(G320="GL.CASH",L320="financing"),P320,0)</x:f>
        <x:v>0</x:v>
      </x:c>
      <x:c r="AA320" s="19" t="n">
        <x:f>IF(AND(G320="GL.CASH",L320="financing"),Q320,0)</x:f>
        <x:v>0</x:v>
      </x:c>
    </x:row>
    <x:row r="321" ht="25" customHeight="1">
      <x:c r="A321" s="3" t="str">
        <x:v>ACT/PAYROLL-M03-P04/11</x:v>
      </x:c>
      <x:c r="B321" s="3" t="str">
        <x:v>PAYROLL-M03-P04</x:v>
      </x:c>
      <x:c r="C321" s="21" t="n">
        <x:v>3</x:v>
      </x:c>
      <x:c r="D321" s="39" t="n">
        <x:v>46474</x:v>
      </x:c>
      <x:c r="E321" s="39" t="n">
        <x:v>46447</x:v>
      </x:c>
      <x:c r="F321" s="39" t="n">
        <x:v>46474</x:v>
      </x:c>
      <x:c r="G321" s="3" t="str">
        <x:v>GL.PEOPLE.U1</x:v>
      </x:c>
      <x:c r="H321" s="3" t="str">
        <x:v>ENG</x:v>
      </x:c>
      <x:c r="I321" s="3" t="str">
        <x:v>PAYROLL</x:v>
      </x:c>
      <x:c r="J321" s="3" t="str">
        <x:v>MAP.ACTUAL.PAYROLL.U1.ENG.PAYROLL.ENG</x:v>
      </x:c>
      <x:c r="K321" s="3" t="str">
        <x:v>PPL.U1</x:v>
      </x:c>
      <x:c r="L321" s="3" t="str">
        <x:v>operating</x:v>
      </x:c>
      <x:c r="M321" s="3" t="str">
        <x:v>recurring</x:v>
      </x:c>
      <x:c r="N321" s="3" t="str">
        <x:v>committed</x:v>
      </x:c>
      <x:c r="O321" s="3" t="str">
        <x:v>fixed</x:v>
      </x:c>
      <x:c r="P321" s="30" t="n">
        <x:v>163.01</x:v>
      </x:c>
      <x:c r="Q321" s="30" t="n">
        <x:v>0</x:v>
      </x:c>
      <x:c r="R321" s="19" t="n">
        <x:f>P321-Q321</x:f>
        <x:v>163.01</x:v>
      </x:c>
      <x:c r="S321" s="22" t="n">
        <x:f>'D03_Accounts'!D96</x:f>
        <x:v>1</x:v>
      </x:c>
      <x:c r="T321" s="19" t="n">
        <x:f>R321*S321</x:f>
        <x:v>163.01</x:v>
      </x:c>
      <x:c r="U321" s="20" t="str">
        <x:f>'D03_Mappings'!E230</x:f>
        <x:v>people</x:v>
      </x:c>
      <x:c r="V321" s="19" t="str">
        <x:f>IF(I321="",IF(U321="people","PAYROLL","UNMAPPED"),I321)</x:f>
        <x:v>PAYROLL</x:v>
      </x:c>
      <x:c r="W321" s="19" t="n">
        <x:f>IF(AND(G321="GL.CASH",L321="operating"),Q321,0)</x:f>
        <x:v>0</x:v>
      </x:c>
      <x:c r="X321" s="19" t="n">
        <x:f>IF(AND(G321="GL.CASH",L321="operating"),P321,0)</x:f>
        <x:v>0</x:v>
      </x:c>
      <x:c r="Y321" s="19" t="n">
        <x:f>IF(AND(G321="GL.CASH",L321="investing"),Q321-P321,0)</x:f>
        <x:v>0</x:v>
      </x:c>
      <x:c r="Z321" s="19" t="n">
        <x:f>IF(AND(G321="GL.CASH",L321="financing"),P321,0)</x:f>
        <x:v>0</x:v>
      </x:c>
      <x:c r="AA321" s="19" t="n">
        <x:f>IF(AND(G321="GL.CASH",L321="financing"),Q321,0)</x:f>
        <x:v>0</x:v>
      </x:c>
    </x:row>
    <x:row r="322" ht="25" customHeight="1">
      <x:c r="A322" s="3" t="str">
        <x:v>ACT/PAYROLL-M03-P04/12</x:v>
      </x:c>
      <x:c r="B322" s="3" t="str">
        <x:v>PAYROLL-M03-P04</x:v>
      </x:c>
      <x:c r="C322" s="21" t="n">
        <x:v>3</x:v>
      </x:c>
      <x:c r="D322" s="39" t="n">
        <x:v>46474</x:v>
      </x:c>
      <x:c r="E322" s="39" t="n">
        <x:v>46447</x:v>
      </x:c>
      <x:c r="F322" s="39" t="n">
        <x:v>46474</x:v>
      </x:c>
      <x:c r="G322" s="3" t="str">
        <x:v>GL.CASH</x:v>
      </x:c>
      <x:c r="H322" s="3" t="str">
        <x:v>ENG</x:v>
      </x:c>
      <x:c r="I322" s="3" t="str">
        <x:v>PAYROLL</x:v>
      </x:c>
      <x:c r="J322" s="3" t="str">
        <x:v>MAP.ACTUAL.PAYROLL.U1.ENG.PAYROLL.ENG</x:v>
      </x:c>
      <x:c r="K322" s="3" t="str">
        <x:v>PPL.U1</x:v>
      </x:c>
      <x:c r="L322" s="3" t="str">
        <x:v>operating</x:v>
      </x:c>
      <x:c r="M322" s="3" t="str">
        <x:v>not_applicable</x:v>
      </x:c>
      <x:c r="N322" s="3" t="str">
        <x:v>not_applicable</x:v>
      </x:c>
      <x:c r="O322" s="3" t="str">
        <x:v>not_applicable</x:v>
      </x:c>
      <x:c r="P322" s="30" t="n">
        <x:v>0</x:v>
      </x:c>
      <x:c r="Q322" s="30" t="n">
        <x:v>163.01</x:v>
      </x:c>
      <x:c r="R322" s="19" t="n">
        <x:f>P322-Q322</x:f>
        <x:v>-163.01</x:v>
      </x:c>
      <x:c r="S322" s="22" t="n">
        <x:f>'D03_Accounts'!D11</x:f>
        <x:v>0</x:v>
      </x:c>
      <x:c r="T322" s="19" t="n">
        <x:f>R322*S322</x:f>
        <x:v>0</x:v>
      </x:c>
      <x:c r="U322" s="20" t="str">
        <x:f>'D03_Mappings'!E231</x:f>
        <x:v>cash</x:v>
      </x:c>
      <x:c r="V322" s="19" t="str">
        <x:f>IF(I322="",IF(U322="people","PAYROLL","UNMAPPED"),I322)</x:f>
        <x:v>PAYROLL</x:v>
      </x:c>
      <x:c r="W322" s="19" t="n">
        <x:f>IF(AND(G322="GL.CASH",L322="operating"),Q322,0)</x:f>
        <x:v>163.01</x:v>
      </x:c>
      <x:c r="X322" s="19" t="n">
        <x:f>IF(AND(G322="GL.CASH",L322="operating"),P322,0)</x:f>
        <x:v>0</x:v>
      </x:c>
      <x:c r="Y322" s="19" t="n">
        <x:f>IF(AND(G322="GL.CASH",L322="investing"),Q322-P322,0)</x:f>
        <x:v>0</x:v>
      </x:c>
      <x:c r="Z322" s="19" t="n">
        <x:f>IF(AND(G322="GL.CASH",L322="financing"),P322,0)</x:f>
        <x:v>0</x:v>
      </x:c>
      <x:c r="AA322" s="19" t="n">
        <x:f>IF(AND(G322="GL.CASH",L322="financing"),Q322,0)</x:f>
        <x:v>0</x:v>
      </x:c>
    </x:row>
    <x:row r="323" ht="25" customHeight="1">
      <x:c r="A323" s="3" t="str">
        <x:v>ACT/PAYROLL-M03-P04/13</x:v>
      </x:c>
      <x:c r="B323" s="3" t="str">
        <x:v>PAYROLL-M03-P04</x:v>
      </x:c>
      <x:c r="C323" s="21" t="n">
        <x:v>3</x:v>
      </x:c>
      <x:c r="D323" s="39" t="n">
        <x:v>46474</x:v>
      </x:c>
      <x:c r="E323" s="39" t="n">
        <x:v>46447</x:v>
      </x:c>
      <x:c r="F323" s="39" t="n">
        <x:v>46474</x:v>
      </x:c>
      <x:c r="G323" s="3" t="str">
        <x:v>GL.PEOPLE.U2</x:v>
      </x:c>
      <x:c r="H323" s="3" t="str">
        <x:v>ENG</x:v>
      </x:c>
      <x:c r="I323" s="3" t="str">
        <x:v>PAYROLL</x:v>
      </x:c>
      <x:c r="J323" s="3" t="str">
        <x:v>MAP.ACTUAL.PAYROLL.U2.ENG.PAYROLL.ENG</x:v>
      </x:c>
      <x:c r="K323" s="3" t="str">
        <x:v>PPL.U2</x:v>
      </x:c>
      <x:c r="L323" s="3" t="str">
        <x:v>operating</x:v>
      </x:c>
      <x:c r="M323" s="3" t="str">
        <x:v>recurring</x:v>
      </x:c>
      <x:c r="N323" s="3" t="str">
        <x:v>committed</x:v>
      </x:c>
      <x:c r="O323" s="3" t="str">
        <x:v>fixed</x:v>
      </x:c>
      <x:c r="P323" s="30" t="n">
        <x:v>34.16</x:v>
      </x:c>
      <x:c r="Q323" s="30" t="n">
        <x:v>0</x:v>
      </x:c>
      <x:c r="R323" s="19" t="n">
        <x:f>P323-Q323</x:f>
        <x:v>34.16</x:v>
      </x:c>
      <x:c r="S323" s="22" t="n">
        <x:f>'D03_Accounts'!D97</x:f>
        <x:v>1</x:v>
      </x:c>
      <x:c r="T323" s="19" t="n">
        <x:f>R323*S323</x:f>
        <x:v>34.16</x:v>
      </x:c>
      <x:c r="U323" s="20" t="str">
        <x:f>'D03_Mappings'!E240</x:f>
        <x:v>people</x:v>
      </x:c>
      <x:c r="V323" s="19" t="str">
        <x:f>IF(I323="",IF(U323="people","PAYROLL","UNMAPPED"),I323)</x:f>
        <x:v>PAYROLL</x:v>
      </x:c>
      <x:c r="W323" s="19" t="n">
        <x:f>IF(AND(G323="GL.CASH",L323="operating"),Q323,0)</x:f>
        <x:v>0</x:v>
      </x:c>
      <x:c r="X323" s="19" t="n">
        <x:f>IF(AND(G323="GL.CASH",L323="operating"),P323,0)</x:f>
        <x:v>0</x:v>
      </x:c>
      <x:c r="Y323" s="19" t="n">
        <x:f>IF(AND(G323="GL.CASH",L323="investing"),Q323-P323,0)</x:f>
        <x:v>0</x:v>
      </x:c>
      <x:c r="Z323" s="19" t="n">
        <x:f>IF(AND(G323="GL.CASH",L323="financing"),P323,0)</x:f>
        <x:v>0</x:v>
      </x:c>
      <x:c r="AA323" s="19" t="n">
        <x:f>IF(AND(G323="GL.CASH",L323="financing"),Q323,0)</x:f>
        <x:v>0</x:v>
      </x:c>
    </x:row>
    <x:row r="324" ht="25" customHeight="1">
      <x:c r="A324" s="3" t="str">
        <x:v>ACT/PAYROLL-M03-P04/14</x:v>
      </x:c>
      <x:c r="B324" s="3" t="str">
        <x:v>PAYROLL-M03-P04</x:v>
      </x:c>
      <x:c r="C324" s="21" t="n">
        <x:v>3</x:v>
      </x:c>
      <x:c r="D324" s="39" t="n">
        <x:v>46474</x:v>
      </x:c>
      <x:c r="E324" s="39" t="n">
        <x:v>46447</x:v>
      </x:c>
      <x:c r="F324" s="39" t="n">
        <x:v>46474</x:v>
      </x:c>
      <x:c r="G324" s="3" t="str">
        <x:v>GL.CASH</x:v>
      </x:c>
      <x:c r="H324" s="3" t="str">
        <x:v>ENG</x:v>
      </x:c>
      <x:c r="I324" s="3" t="str">
        <x:v>PAYROLL</x:v>
      </x:c>
      <x:c r="J324" s="3" t="str">
        <x:v>MAP.ACTUAL.PAYROLL.U2.ENG.PAYROLL.ENG</x:v>
      </x:c>
      <x:c r="K324" s="3" t="str">
        <x:v>PPL.U2</x:v>
      </x:c>
      <x:c r="L324" s="3" t="str">
        <x:v>operating</x:v>
      </x:c>
      <x:c r="M324" s="3" t="str">
        <x:v>not_applicable</x:v>
      </x:c>
      <x:c r="N324" s="3" t="str">
        <x:v>not_applicable</x:v>
      </x:c>
      <x:c r="O324" s="3" t="str">
        <x:v>not_applicable</x:v>
      </x:c>
      <x:c r="P324" s="30" t="n">
        <x:v>0</x:v>
      </x:c>
      <x:c r="Q324" s="30" t="n">
        <x:v>34.16</x:v>
      </x:c>
      <x:c r="R324" s="19" t="n">
        <x:f>P324-Q324</x:f>
        <x:v>-34.16</x:v>
      </x:c>
      <x:c r="S324" s="22" t="n">
        <x:f>'D03_Accounts'!D11</x:f>
        <x:v>0</x:v>
      </x:c>
      <x:c r="T324" s="19" t="n">
        <x:f>R324*S324</x:f>
        <x:v>0</x:v>
      </x:c>
      <x:c r="U324" s="20" t="str">
        <x:f>'D03_Mappings'!E241</x:f>
        <x:v>cash</x:v>
      </x:c>
      <x:c r="V324" s="19" t="str">
        <x:f>IF(I324="",IF(U324="people","PAYROLL","UNMAPPED"),I324)</x:f>
        <x:v>PAYROLL</x:v>
      </x:c>
      <x:c r="W324" s="19" t="n">
        <x:f>IF(AND(G324="GL.CASH",L324="operating"),Q324,0)</x:f>
        <x:v>34.16</x:v>
      </x:c>
      <x:c r="X324" s="19" t="n">
        <x:f>IF(AND(G324="GL.CASH",L324="operating"),P324,0)</x:f>
        <x:v>0</x:v>
      </x:c>
      <x:c r="Y324" s="19" t="n">
        <x:f>IF(AND(G324="GL.CASH",L324="investing"),Q324-P324,0)</x:f>
        <x:v>0</x:v>
      </x:c>
      <x:c r="Z324" s="19" t="n">
        <x:f>IF(AND(G324="GL.CASH",L324="financing"),P324,0)</x:f>
        <x:v>0</x:v>
      </x:c>
      <x:c r="AA324" s="19" t="n">
        <x:f>IF(AND(G324="GL.CASH",L324="financing"),Q324,0)</x:f>
        <x:v>0</x:v>
      </x:c>
    </x:row>
    <x:row r="325" ht="25" customHeight="1">
      <x:c r="A325" s="3" t="str">
        <x:v>ACT/PAYROLL-M03-P04/15</x:v>
      </x:c>
      <x:c r="B325" s="3" t="str">
        <x:v>PAYROLL-M03-P04</x:v>
      </x:c>
      <x:c r="C325" s="21" t="n">
        <x:v>3</x:v>
      </x:c>
      <x:c r="D325" s="39" t="n">
        <x:v>46474</x:v>
      </x:c>
      <x:c r="E325" s="39" t="n">
        <x:v>46447</x:v>
      </x:c>
      <x:c r="F325" s="39" t="n">
        <x:v>46474</x:v>
      </x:c>
      <x:c r="G325" s="3" t="str">
        <x:v>GL.PEOPLE.INSOLV</x:v>
      </x:c>
      <x:c r="H325" s="3" t="str">
        <x:v>ENG</x:v>
      </x:c>
      <x:c r="I325" s="3" t="str">
        <x:v>PAYROLL</x:v>
      </x:c>
      <x:c r="J325" s="3" t="str">
        <x:v>MAP.ACTUAL.PAYROLL.INSOLV.ENG.PAYROLL.ENG</x:v>
      </x:c>
      <x:c r="K325" s="3" t="str">
        <x:v>PPL.INSOLV</x:v>
      </x:c>
      <x:c r="L325" s="3" t="str">
        <x:v>operating</x:v>
      </x:c>
      <x:c r="M325" s="3" t="str">
        <x:v>recurring</x:v>
      </x:c>
      <x:c r="N325" s="3" t="str">
        <x:v>committed</x:v>
      </x:c>
      <x:c r="O325" s="3" t="str">
        <x:v>fixed</x:v>
      </x:c>
      <x:c r="P325" s="30" t="n">
        <x:v>11.64</x:v>
      </x:c>
      <x:c r="Q325" s="30" t="n">
        <x:v>0</x:v>
      </x:c>
      <x:c r="R325" s="19" t="n">
        <x:f>P325-Q325</x:f>
        <x:v>11.64</x:v>
      </x:c>
      <x:c r="S325" s="22" t="n">
        <x:f>'D03_Accounts'!D98</x:f>
        <x:v>1</x:v>
      </x:c>
      <x:c r="T325" s="19" t="n">
        <x:f>R325*S325</x:f>
        <x:v>11.64</x:v>
      </x:c>
      <x:c r="U325" s="20" t="str">
        <x:f>'D03_Mappings'!E180</x:f>
        <x:v>people</x:v>
      </x:c>
      <x:c r="V325" s="19" t="str">
        <x:f>IF(I325="",IF(U325="people","PAYROLL","UNMAPPED"),I325)</x:f>
        <x:v>PAYROLL</x:v>
      </x:c>
      <x:c r="W325" s="19" t="n">
        <x:f>IF(AND(G325="GL.CASH",L325="operating"),Q325,0)</x:f>
        <x:v>0</x:v>
      </x:c>
      <x:c r="X325" s="19" t="n">
        <x:f>IF(AND(G325="GL.CASH",L325="operating"),P325,0)</x:f>
        <x:v>0</x:v>
      </x:c>
      <x:c r="Y325" s="19" t="n">
        <x:f>IF(AND(G325="GL.CASH",L325="investing"),Q325-P325,0)</x:f>
        <x:v>0</x:v>
      </x:c>
      <x:c r="Z325" s="19" t="n">
        <x:f>IF(AND(G325="GL.CASH",L325="financing"),P325,0)</x:f>
        <x:v>0</x:v>
      </x:c>
      <x:c r="AA325" s="19" t="n">
        <x:f>IF(AND(G325="GL.CASH",L325="financing"),Q325,0)</x:f>
        <x:v>0</x:v>
      </x:c>
    </x:row>
    <x:row r="326" ht="25" customHeight="1">
      <x:c r="A326" s="3" t="str">
        <x:v>ACT/PAYROLL-M03-P04/16</x:v>
      </x:c>
      <x:c r="B326" s="3" t="str">
        <x:v>PAYROLL-M03-P04</x:v>
      </x:c>
      <x:c r="C326" s="21" t="n">
        <x:v>3</x:v>
      </x:c>
      <x:c r="D326" s="39" t="n">
        <x:v>46474</x:v>
      </x:c>
      <x:c r="E326" s="39" t="n">
        <x:v>46447</x:v>
      </x:c>
      <x:c r="F326" s="39" t="n">
        <x:v>46474</x:v>
      </x:c>
      <x:c r="G326" s="3" t="str">
        <x:v>GL.CASH</x:v>
      </x:c>
      <x:c r="H326" s="3" t="str">
        <x:v>ENG</x:v>
      </x:c>
      <x:c r="I326" s="3" t="str">
        <x:v>PAYROLL</x:v>
      </x:c>
      <x:c r="J326" s="3" t="str">
        <x:v>MAP.ACTUAL.PAYROLL.INSOLV.ENG.PAYROLL.ENG</x:v>
      </x:c>
      <x:c r="K326" s="3" t="str">
        <x:v>PPL.INSOLV</x:v>
      </x:c>
      <x:c r="L326" s="3" t="str">
        <x:v>operating</x:v>
      </x:c>
      <x:c r="M326" s="3" t="str">
        <x:v>not_applicable</x:v>
      </x:c>
      <x:c r="N326" s="3" t="str">
        <x:v>not_applicable</x:v>
      </x:c>
      <x:c r="O326" s="3" t="str">
        <x:v>not_applicable</x:v>
      </x:c>
      <x:c r="P326" s="30" t="n">
        <x:v>0</x:v>
      </x:c>
      <x:c r="Q326" s="30" t="n">
        <x:v>11.64</x:v>
      </x:c>
      <x:c r="R326" s="19" t="n">
        <x:f>P326-Q326</x:f>
        <x:v>-11.64</x:v>
      </x:c>
      <x:c r="S326" s="22" t="n">
        <x:f>'D03_Accounts'!D11</x:f>
        <x:v>0</x:v>
      </x:c>
      <x:c r="T326" s="19" t="n">
        <x:f>R326*S326</x:f>
        <x:v>0</x:v>
      </x:c>
      <x:c r="U326" s="20" t="str">
        <x:f>'D03_Mappings'!E181</x:f>
        <x:v>cash</x:v>
      </x:c>
      <x:c r="V326" s="19" t="str">
        <x:f>IF(I326="",IF(U326="people","PAYROLL","UNMAPPED"),I326)</x:f>
        <x:v>PAYROLL</x:v>
      </x:c>
      <x:c r="W326" s="19" t="n">
        <x:f>IF(AND(G326="GL.CASH",L326="operating"),Q326,0)</x:f>
        <x:v>11.64</x:v>
      </x:c>
      <x:c r="X326" s="19" t="n">
        <x:f>IF(AND(G326="GL.CASH",L326="operating"),P326,0)</x:f>
        <x:v>0</x:v>
      </x:c>
      <x:c r="Y326" s="19" t="n">
        <x:f>IF(AND(G326="GL.CASH",L326="investing"),Q326-P326,0)</x:f>
        <x:v>0</x:v>
      </x:c>
      <x:c r="Z326" s="19" t="n">
        <x:f>IF(AND(G326="GL.CASH",L326="financing"),P326,0)</x:f>
        <x:v>0</x:v>
      </x:c>
      <x:c r="AA326" s="19" t="n">
        <x:f>IF(AND(G326="GL.CASH",L326="financing"),Q326,0)</x:f>
        <x:v>0</x:v>
      </x:c>
    </x:row>
    <x:row r="327" ht="25" customHeight="1">
      <x:c r="A327" s="3" t="str">
        <x:v>ACT/PAYROLL-M03-P04/17</x:v>
      </x:c>
      <x:c r="B327" s="3" t="str">
        <x:v>PAYROLL-M03-P04</x:v>
      </x:c>
      <x:c r="C327" s="21" t="n">
        <x:v>3</x:v>
      </x:c>
      <x:c r="D327" s="39" t="n">
        <x:v>46474</x:v>
      </x:c>
      <x:c r="E327" s="39" t="n">
        <x:v>46447</x:v>
      </x:c>
      <x:c r="F327" s="39" t="n">
        <x:v>46474</x:v>
      </x:c>
      <x:c r="G327" s="3" t="str">
        <x:v>GL.PEOPLE.BG</x:v>
      </x:c>
      <x:c r="H327" s="3" t="str">
        <x:v>ENG</x:v>
      </x:c>
      <x:c r="I327" s="3" t="str">
        <x:v>PAYROLL</x:v>
      </x:c>
      <x:c r="J327" s="3" t="str">
        <x:v>MAP.ACTUAL.PAYROLL.BG.ENG.PAYROLL.ENG</x:v>
      </x:c>
      <x:c r="K327" s="3" t="str">
        <x:v>PPL.BG</x:v>
      </x:c>
      <x:c r="L327" s="3" t="str">
        <x:v>operating</x:v>
      </x:c>
      <x:c r="M327" s="3" t="str">
        <x:v>recurring</x:v>
      </x:c>
      <x:c r="N327" s="3" t="str">
        <x:v>committed</x:v>
      </x:c>
      <x:c r="O327" s="3" t="str">
        <x:v>fixed</x:v>
      </x:c>
      <x:c r="P327" s="30" t="n">
        <x:v>23.29</x:v>
      </x:c>
      <x:c r="Q327" s="30" t="n">
        <x:v>0</x:v>
      </x:c>
      <x:c r="R327" s="19" t="n">
        <x:f>P327-Q327</x:f>
        <x:v>23.29</x:v>
      </x:c>
      <x:c r="S327" s="22" t="n">
        <x:f>'D03_Accounts'!D99</x:f>
        <x:v>1</x:v>
      </x:c>
      <x:c r="T327" s="19" t="n">
        <x:f>R327*S327</x:f>
        <x:v>23.29</x:v>
      </x:c>
      <x:c r="U327" s="20" t="str">
        <x:f>'D03_Mappings'!E170</x:f>
        <x:v>people</x:v>
      </x:c>
      <x:c r="V327" s="19" t="str">
        <x:f>IF(I327="",IF(U327="people","PAYROLL","UNMAPPED"),I327)</x:f>
        <x:v>PAYROLL</x:v>
      </x:c>
      <x:c r="W327" s="19" t="n">
        <x:f>IF(AND(G327="GL.CASH",L327="operating"),Q327,0)</x:f>
        <x:v>0</x:v>
      </x:c>
      <x:c r="X327" s="19" t="n">
        <x:f>IF(AND(G327="GL.CASH",L327="operating"),P327,0)</x:f>
        <x:v>0</x:v>
      </x:c>
      <x:c r="Y327" s="19" t="n">
        <x:f>IF(AND(G327="GL.CASH",L327="investing"),Q327-P327,0)</x:f>
        <x:v>0</x:v>
      </x:c>
      <x:c r="Z327" s="19" t="n">
        <x:f>IF(AND(G327="GL.CASH",L327="financing"),P327,0)</x:f>
        <x:v>0</x:v>
      </x:c>
      <x:c r="AA327" s="19" t="n">
        <x:f>IF(AND(G327="GL.CASH",L327="financing"),Q327,0)</x:f>
        <x:v>0</x:v>
      </x:c>
    </x:row>
    <x:row r="328" ht="25" customHeight="1">
      <x:c r="A328" s="3" t="str">
        <x:v>ACT/PAYROLL-M03-P04/18</x:v>
      </x:c>
      <x:c r="B328" s="3" t="str">
        <x:v>PAYROLL-M03-P04</x:v>
      </x:c>
      <x:c r="C328" s="21" t="n">
        <x:v>3</x:v>
      </x:c>
      <x:c r="D328" s="39" t="n">
        <x:v>46474</x:v>
      </x:c>
      <x:c r="E328" s="39" t="n">
        <x:v>46447</x:v>
      </x:c>
      <x:c r="F328" s="39" t="n">
        <x:v>46474</x:v>
      </x:c>
      <x:c r="G328" s="3" t="str">
        <x:v>GL.CASH</x:v>
      </x:c>
      <x:c r="H328" s="3" t="str">
        <x:v>ENG</x:v>
      </x:c>
      <x:c r="I328" s="3" t="str">
        <x:v>PAYROLL</x:v>
      </x:c>
      <x:c r="J328" s="3" t="str">
        <x:v>MAP.ACTUAL.PAYROLL.BG.ENG.PAYROLL.ENG</x:v>
      </x:c>
      <x:c r="K328" s="3" t="str">
        <x:v>PPL.BG</x:v>
      </x:c>
      <x:c r="L328" s="3" t="str">
        <x:v>operating</x:v>
      </x:c>
      <x:c r="M328" s="3" t="str">
        <x:v>not_applicable</x:v>
      </x:c>
      <x:c r="N328" s="3" t="str">
        <x:v>not_applicable</x:v>
      </x:c>
      <x:c r="O328" s="3" t="str">
        <x:v>not_applicable</x:v>
      </x:c>
      <x:c r="P328" s="30" t="n">
        <x:v>0</x:v>
      </x:c>
      <x:c r="Q328" s="30" t="n">
        <x:v>23.29</x:v>
      </x:c>
      <x:c r="R328" s="19" t="n">
        <x:f>P328-Q328</x:f>
        <x:v>-23.29</x:v>
      </x:c>
      <x:c r="S328" s="22" t="n">
        <x:f>'D03_Accounts'!D11</x:f>
        <x:v>0</x:v>
      </x:c>
      <x:c r="T328" s="19" t="n">
        <x:f>R328*S328</x:f>
        <x:v>0</x:v>
      </x:c>
      <x:c r="U328" s="20" t="str">
        <x:f>'D03_Mappings'!E171</x:f>
        <x:v>cash</x:v>
      </x:c>
      <x:c r="V328" s="19" t="str">
        <x:f>IF(I328="",IF(U328="people","PAYROLL","UNMAPPED"),I328)</x:f>
        <x:v>PAYROLL</x:v>
      </x:c>
      <x:c r="W328" s="19" t="n">
        <x:f>IF(AND(G328="GL.CASH",L328="operating"),Q328,0)</x:f>
        <x:v>23.29</x:v>
      </x:c>
      <x:c r="X328" s="19" t="n">
        <x:f>IF(AND(G328="GL.CASH",L328="operating"),P328,0)</x:f>
        <x:v>0</x:v>
      </x:c>
      <x:c r="Y328" s="19" t="n">
        <x:f>IF(AND(G328="GL.CASH",L328="investing"),Q328-P328,0)</x:f>
        <x:v>0</x:v>
      </x:c>
      <x:c r="Z328" s="19" t="n">
        <x:f>IF(AND(G328="GL.CASH",L328="financing"),P328,0)</x:f>
        <x:v>0</x:v>
      </x:c>
      <x:c r="AA328" s="19" t="n">
        <x:f>IF(AND(G328="GL.CASH",L328="financing"),Q328,0)</x:f>
        <x:v>0</x:v>
      </x:c>
    </x:row>
    <x:row r="329" ht="25" customHeight="1">
      <x:c r="A329" s="3" t="str">
        <x:v>ACT/PAYROLL-M03-P05/1</x:v>
      </x:c>
      <x:c r="B329" s="3" t="str">
        <x:v>PAYROLL-M03-P05</x:v>
      </x:c>
      <x:c r="C329" s="21" t="n">
        <x:v>3</x:v>
      </x:c>
      <x:c r="D329" s="39" t="n">
        <x:v>46474</x:v>
      </x:c>
      <x:c r="E329" s="39" t="n">
        <x:v>46447</x:v>
      </x:c>
      <x:c r="F329" s="39" t="n">
        <x:v>46474</x:v>
      </x:c>
      <x:c r="G329" s="3" t="str">
        <x:v>GL.PEOPLE.SALARY</x:v>
      </x:c>
      <x:c r="H329" s="3" t="str">
        <x:v>ENG</x:v>
      </x:c>
      <x:c r="I329" s="3" t="str">
        <x:v>PAYROLL</x:v>
      </x:c>
      <x:c r="J329" s="3" t="str">
        <x:v>MAP.ACTUAL.PAYROLL.SALARY.ENG.PAYROLL.ENG</x:v>
      </x:c>
      <x:c r="K329" s="3" t="str">
        <x:v>PPL.SALARY</x:v>
      </x:c>
      <x:c r="L329" s="3" t="str">
        <x:v>operating</x:v>
      </x:c>
      <x:c r="M329" s="3" t="str">
        <x:v>recurring</x:v>
      </x:c>
      <x:c r="N329" s="3" t="str">
        <x:v>committed</x:v>
      </x:c>
      <x:c r="O329" s="3" t="str">
        <x:v>fixed</x:v>
      </x:c>
      <x:c r="P329" s="30" t="n">
        <x:v>6900</x:v>
      </x:c>
      <x:c r="Q329" s="30" t="n">
        <x:v>0</x:v>
      </x:c>
      <x:c r="R329" s="19" t="n">
        <x:f>P329-Q329</x:f>
        <x:v>6900</x:v>
      </x:c>
      <x:c r="S329" s="22" t="n">
        <x:f>'D03_Accounts'!D91</x:f>
        <x:v>1</x:v>
      </x:c>
      <x:c r="T329" s="19" t="n">
        <x:f>R329*S329</x:f>
        <x:v>6900</x:v>
      </x:c>
      <x:c r="U329" s="20" t="str">
        <x:f>'D03_Mappings'!E220</x:f>
        <x:v>people</x:v>
      </x:c>
      <x:c r="V329" s="19" t="str">
        <x:f>IF(I329="",IF(U329="people","PAYROLL","UNMAPPED"),I329)</x:f>
        <x:v>PAYROLL</x:v>
      </x:c>
      <x:c r="W329" s="19" t="n">
        <x:f>IF(AND(G329="GL.CASH",L329="operating"),Q329,0)</x:f>
        <x:v>0</x:v>
      </x:c>
      <x:c r="X329" s="19" t="n">
        <x:f>IF(AND(G329="GL.CASH",L329="operating"),P329,0)</x:f>
        <x:v>0</x:v>
      </x:c>
      <x:c r="Y329" s="19" t="n">
        <x:f>IF(AND(G329="GL.CASH",L329="investing"),Q329-P329,0)</x:f>
        <x:v>0</x:v>
      </x:c>
      <x:c r="Z329" s="19" t="n">
        <x:f>IF(AND(G329="GL.CASH",L329="financing"),P329,0)</x:f>
        <x:v>0</x:v>
      </x:c>
      <x:c r="AA329" s="19" t="n">
        <x:f>IF(AND(G329="GL.CASH",L329="financing"),Q329,0)</x:f>
        <x:v>0</x:v>
      </x:c>
    </x:row>
    <x:row r="330" ht="25" customHeight="1">
      <x:c r="A330" s="3" t="str">
        <x:v>ACT/PAYROLL-M03-P05/2</x:v>
      </x:c>
      <x:c r="B330" s="3" t="str">
        <x:v>PAYROLL-M03-P05</x:v>
      </x:c>
      <x:c r="C330" s="21" t="n">
        <x:v>3</x:v>
      </x:c>
      <x:c r="D330" s="39" t="n">
        <x:v>46474</x:v>
      </x:c>
      <x:c r="E330" s="39" t="n">
        <x:v>46447</x:v>
      </x:c>
      <x:c r="F330" s="39" t="n">
        <x:v>46474</x:v>
      </x:c>
      <x:c r="G330" s="3" t="str">
        <x:v>GL.CASH</x:v>
      </x:c>
      <x:c r="H330" s="3" t="str">
        <x:v>ENG</x:v>
      </x:c>
      <x:c r="I330" s="3" t="str">
        <x:v>PAYROLL</x:v>
      </x:c>
      <x:c r="J330" s="3" t="str">
        <x:v>MAP.ACTUAL.PAYROLL.SALARY.ENG.PAYROLL.ENG</x:v>
      </x:c>
      <x:c r="K330" s="3" t="str">
        <x:v>PPL.SALARY</x:v>
      </x:c>
      <x:c r="L330" s="3" t="str">
        <x:v>operating</x:v>
      </x:c>
      <x:c r="M330" s="3" t="str">
        <x:v>not_applicable</x:v>
      </x:c>
      <x:c r="N330" s="3" t="str">
        <x:v>not_applicable</x:v>
      </x:c>
      <x:c r="O330" s="3" t="str">
        <x:v>not_applicable</x:v>
      </x:c>
      <x:c r="P330" s="30" t="n">
        <x:v>0</x:v>
      </x:c>
      <x:c r="Q330" s="30" t="n">
        <x:v>6900</x:v>
      </x:c>
      <x:c r="R330" s="19" t="n">
        <x:f>P330-Q330</x:f>
        <x:v>-6900</x:v>
      </x:c>
      <x:c r="S330" s="22" t="n">
        <x:f>'D03_Accounts'!D11</x:f>
        <x:v>0</x:v>
      </x:c>
      <x:c r="T330" s="19" t="n">
        <x:f>R330*S330</x:f>
        <x:v>0</x:v>
      </x:c>
      <x:c r="U330" s="20" t="str">
        <x:f>'D03_Mappings'!E221</x:f>
        <x:v>cash</x:v>
      </x:c>
      <x:c r="V330" s="19" t="str">
        <x:f>IF(I330="",IF(U330="people","PAYROLL","UNMAPPED"),I330)</x:f>
        <x:v>PAYROLL</x:v>
      </x:c>
      <x:c r="W330" s="19" t="n">
        <x:f>IF(AND(G330="GL.CASH",L330="operating"),Q330,0)</x:f>
        <x:v>6900</x:v>
      </x:c>
      <x:c r="X330" s="19" t="n">
        <x:f>IF(AND(G330="GL.CASH",L330="operating"),P330,0)</x:f>
        <x:v>0</x:v>
      </x:c>
      <x:c r="Y330" s="19" t="n">
        <x:f>IF(AND(G330="GL.CASH",L330="investing"),Q330-P330,0)</x:f>
        <x:v>0</x:v>
      </x:c>
      <x:c r="Z330" s="19" t="n">
        <x:f>IF(AND(G330="GL.CASH",L330="financing"),P330,0)</x:f>
        <x:v>0</x:v>
      </x:c>
      <x:c r="AA330" s="19" t="n">
        <x:f>IF(AND(G330="GL.CASH",L330="financing"),Q330,0)</x:f>
        <x:v>0</x:v>
      </x:c>
    </x:row>
    <x:row r="331" ht="25" customHeight="1">
      <x:c r="A331" s="3" t="str">
        <x:v>ACT/PAYROLL-M03-P05/3</x:v>
      </x:c>
      <x:c r="B331" s="3" t="str">
        <x:v>PAYROLL-M03-P05</x:v>
      </x:c>
      <x:c r="C331" s="21" t="n">
        <x:v>3</x:v>
      </x:c>
      <x:c r="D331" s="39" t="n">
        <x:v>46474</x:v>
      </x:c>
      <x:c r="E331" s="39" t="n">
        <x:v>46447</x:v>
      </x:c>
      <x:c r="F331" s="39" t="n">
        <x:v>46474</x:v>
      </x:c>
      <x:c r="G331" s="3" t="str">
        <x:v>GL.PEOPLE.RV</x:v>
      </x:c>
      <x:c r="H331" s="3" t="str">
        <x:v>ENG</x:v>
      </x:c>
      <x:c r="I331" s="3" t="str">
        <x:v>PAYROLL</x:v>
      </x:c>
      <x:c r="J331" s="3" t="str">
        <x:v>MAP.ACTUAL.PAYROLL.RV.ENG.PAYROLL.ENG</x:v>
      </x:c>
      <x:c r="K331" s="3" t="str">
        <x:v>PPL.RV</x:v>
      </x:c>
      <x:c r="L331" s="3" t="str">
        <x:v>operating</x:v>
      </x:c>
      <x:c r="M331" s="3" t="str">
        <x:v>recurring</x:v>
      </x:c>
      <x:c r="N331" s="3" t="str">
        <x:v>committed</x:v>
      </x:c>
      <x:c r="O331" s="3" t="str">
        <x:v>fixed</x:v>
      </x:c>
      <x:c r="P331" s="30" t="n">
        <x:v>641.7</x:v>
      </x:c>
      <x:c r="Q331" s="30" t="n">
        <x:v>0</x:v>
      </x:c>
      <x:c r="R331" s="19" t="n">
        <x:f>P331-Q331</x:f>
        <x:v>641.7</x:v>
      </x:c>
      <x:c r="S331" s="22" t="n">
        <x:f>'D03_Accounts'!D92</x:f>
        <x:v>1</x:v>
      </x:c>
      <x:c r="T331" s="19" t="n">
        <x:f>R331*S331</x:f>
        <x:v>641.7</x:v>
      </x:c>
      <x:c r="U331" s="20" t="str">
        <x:f>'D03_Mappings'!E210</x:f>
        <x:v>people</x:v>
      </x:c>
      <x:c r="V331" s="19" t="str">
        <x:f>IF(I331="",IF(U331="people","PAYROLL","UNMAPPED"),I331)</x:f>
        <x:v>PAYROLL</x:v>
      </x:c>
      <x:c r="W331" s="19" t="n">
        <x:f>IF(AND(G331="GL.CASH",L331="operating"),Q331,0)</x:f>
        <x:v>0</x:v>
      </x:c>
      <x:c r="X331" s="19" t="n">
        <x:f>IF(AND(G331="GL.CASH",L331="operating"),P331,0)</x:f>
        <x:v>0</x:v>
      </x:c>
      <x:c r="Y331" s="19" t="n">
        <x:f>IF(AND(G331="GL.CASH",L331="investing"),Q331-P331,0)</x:f>
        <x:v>0</x:v>
      </x:c>
      <x:c r="Z331" s="19" t="n">
        <x:f>IF(AND(G331="GL.CASH",L331="financing"),P331,0)</x:f>
        <x:v>0</x:v>
      </x:c>
      <x:c r="AA331" s="19" t="n">
        <x:f>IF(AND(G331="GL.CASH",L331="financing"),Q331,0)</x:f>
        <x:v>0</x:v>
      </x:c>
    </x:row>
    <x:row r="332" ht="25" customHeight="1">
      <x:c r="A332" s="3" t="str">
        <x:v>ACT/PAYROLL-M03-P05/4</x:v>
      </x:c>
      <x:c r="B332" s="3" t="str">
        <x:v>PAYROLL-M03-P05</x:v>
      </x:c>
      <x:c r="C332" s="21" t="n">
        <x:v>3</x:v>
      </x:c>
      <x:c r="D332" s="39" t="n">
        <x:v>46474</x:v>
      </x:c>
      <x:c r="E332" s="39" t="n">
        <x:v>46447</x:v>
      </x:c>
      <x:c r="F332" s="39" t="n">
        <x:v>46474</x:v>
      </x:c>
      <x:c r="G332" s="3" t="str">
        <x:v>GL.CASH</x:v>
      </x:c>
      <x:c r="H332" s="3" t="str">
        <x:v>ENG</x:v>
      </x:c>
      <x:c r="I332" s="3" t="str">
        <x:v>PAYROLL</x:v>
      </x:c>
      <x:c r="J332" s="3" t="str">
        <x:v>MAP.ACTUAL.PAYROLL.RV.ENG.PAYROLL.ENG</x:v>
      </x:c>
      <x:c r="K332" s="3" t="str">
        <x:v>PPL.RV</x:v>
      </x:c>
      <x:c r="L332" s="3" t="str">
        <x:v>operating</x:v>
      </x:c>
      <x:c r="M332" s="3" t="str">
        <x:v>not_applicable</x:v>
      </x:c>
      <x:c r="N332" s="3" t="str">
        <x:v>not_applicable</x:v>
      </x:c>
      <x:c r="O332" s="3" t="str">
        <x:v>not_applicable</x:v>
      </x:c>
      <x:c r="P332" s="30" t="n">
        <x:v>0</x:v>
      </x:c>
      <x:c r="Q332" s="30" t="n">
        <x:v>641.7</x:v>
      </x:c>
      <x:c r="R332" s="19" t="n">
        <x:f>P332-Q332</x:f>
        <x:v>-641.7</x:v>
      </x:c>
      <x:c r="S332" s="22" t="n">
        <x:f>'D03_Accounts'!D11</x:f>
        <x:v>0</x:v>
      </x:c>
      <x:c r="T332" s="19" t="n">
        <x:f>R332*S332</x:f>
        <x:v>0</x:v>
      </x:c>
      <x:c r="U332" s="20" t="str">
        <x:f>'D03_Mappings'!E211</x:f>
        <x:v>cash</x:v>
      </x:c>
      <x:c r="V332" s="19" t="str">
        <x:f>IF(I332="",IF(U332="people","PAYROLL","UNMAPPED"),I332)</x:f>
        <x:v>PAYROLL</x:v>
      </x:c>
      <x:c r="W332" s="19" t="n">
        <x:f>IF(AND(G332="GL.CASH",L332="operating"),Q332,0)</x:f>
        <x:v>641.7</x:v>
      </x:c>
      <x:c r="X332" s="19" t="n">
        <x:f>IF(AND(G332="GL.CASH",L332="operating"),P332,0)</x:f>
        <x:v>0</x:v>
      </x:c>
      <x:c r="Y332" s="19" t="n">
        <x:f>IF(AND(G332="GL.CASH",L332="investing"),Q332-P332,0)</x:f>
        <x:v>0</x:v>
      </x:c>
      <x:c r="Z332" s="19" t="n">
        <x:f>IF(AND(G332="GL.CASH",L332="financing"),P332,0)</x:f>
        <x:v>0</x:v>
      </x:c>
      <x:c r="AA332" s="19" t="n">
        <x:f>IF(AND(G332="GL.CASH",L332="financing"),Q332,0)</x:f>
        <x:v>0</x:v>
      </x:c>
    </x:row>
    <x:row r="333" ht="25" customHeight="1">
      <x:c r="A333" s="3" t="str">
        <x:v>ACT/PAYROLL-M03-P05/5</x:v>
      </x:c>
      <x:c r="B333" s="3" t="str">
        <x:v>PAYROLL-M03-P05</x:v>
      </x:c>
      <x:c r="C333" s="21" t="n">
        <x:v>3</x:v>
      </x:c>
      <x:c r="D333" s="39" t="n">
        <x:v>46474</x:v>
      </x:c>
      <x:c r="E333" s="39" t="n">
        <x:v>46447</x:v>
      </x:c>
      <x:c r="F333" s="39" t="n">
        <x:v>46474</x:v>
      </x:c>
      <x:c r="G333" s="3" t="str">
        <x:v>GL.PEOPLE.AV</x:v>
      </x:c>
      <x:c r="H333" s="3" t="str">
        <x:v>ENG</x:v>
      </x:c>
      <x:c r="I333" s="3" t="str">
        <x:v>PAYROLL</x:v>
      </x:c>
      <x:c r="J333" s="3" t="str">
        <x:v>MAP.ACTUAL.PAYROLL.AV.ENG.PAYROLL.ENG</x:v>
      </x:c>
      <x:c r="K333" s="3" t="str">
        <x:v>PPL.AV</x:v>
      </x:c>
      <x:c r="L333" s="3" t="str">
        <x:v>operating</x:v>
      </x:c>
      <x:c r="M333" s="3" t="str">
        <x:v>recurring</x:v>
      </x:c>
      <x:c r="N333" s="3" t="str">
        <x:v>committed</x:v>
      </x:c>
      <x:c r="O333" s="3" t="str">
        <x:v>fixed</x:v>
      </x:c>
      <x:c r="P333" s="30" t="n">
        <x:v>89.7</x:v>
      </x:c>
      <x:c r="Q333" s="30" t="n">
        <x:v>0</x:v>
      </x:c>
      <x:c r="R333" s="19" t="n">
        <x:f>P333-Q333</x:f>
        <x:v>89.7</x:v>
      </x:c>
      <x:c r="S333" s="22" t="n">
        <x:f>'D03_Accounts'!D93</x:f>
        <x:v>1</x:v>
      </x:c>
      <x:c r="T333" s="19" t="n">
        <x:f>R333*S333</x:f>
        <x:v>89.7</x:v>
      </x:c>
      <x:c r="U333" s="20" t="str">
        <x:f>'D03_Mappings'!E160</x:f>
        <x:v>people</x:v>
      </x:c>
      <x:c r="V333" s="19" t="str">
        <x:f>IF(I333="",IF(U333="people","PAYROLL","UNMAPPED"),I333)</x:f>
        <x:v>PAYROLL</x:v>
      </x:c>
      <x:c r="W333" s="19" t="n">
        <x:f>IF(AND(G333="GL.CASH",L333="operating"),Q333,0)</x:f>
        <x:v>0</x:v>
      </x:c>
      <x:c r="X333" s="19" t="n">
        <x:f>IF(AND(G333="GL.CASH",L333="operating"),P333,0)</x:f>
        <x:v>0</x:v>
      </x:c>
      <x:c r="Y333" s="19" t="n">
        <x:f>IF(AND(G333="GL.CASH",L333="investing"),Q333-P333,0)</x:f>
        <x:v>0</x:v>
      </x:c>
      <x:c r="Z333" s="19" t="n">
        <x:f>IF(AND(G333="GL.CASH",L333="financing"),P333,0)</x:f>
        <x:v>0</x:v>
      </x:c>
      <x:c r="AA333" s="19" t="n">
        <x:f>IF(AND(G333="GL.CASH",L333="financing"),Q333,0)</x:f>
        <x:v>0</x:v>
      </x:c>
    </x:row>
    <x:row r="334" ht="25" customHeight="1">
      <x:c r="A334" s="3" t="str">
        <x:v>ACT/PAYROLL-M03-P05/6</x:v>
      </x:c>
      <x:c r="B334" s="3" t="str">
        <x:v>PAYROLL-M03-P05</x:v>
      </x:c>
      <x:c r="C334" s="21" t="n">
        <x:v>3</x:v>
      </x:c>
      <x:c r="D334" s="39" t="n">
        <x:v>46474</x:v>
      </x:c>
      <x:c r="E334" s="39" t="n">
        <x:v>46447</x:v>
      </x:c>
      <x:c r="F334" s="39" t="n">
        <x:v>46474</x:v>
      </x:c>
      <x:c r="G334" s="3" t="str">
        <x:v>GL.CASH</x:v>
      </x:c>
      <x:c r="H334" s="3" t="str">
        <x:v>ENG</x:v>
      </x:c>
      <x:c r="I334" s="3" t="str">
        <x:v>PAYROLL</x:v>
      </x:c>
      <x:c r="J334" s="3" t="str">
        <x:v>MAP.ACTUAL.PAYROLL.AV.ENG.PAYROLL.ENG</x:v>
      </x:c>
      <x:c r="K334" s="3" t="str">
        <x:v>PPL.AV</x:v>
      </x:c>
      <x:c r="L334" s="3" t="str">
        <x:v>operating</x:v>
      </x:c>
      <x:c r="M334" s="3" t="str">
        <x:v>not_applicable</x:v>
      </x:c>
      <x:c r="N334" s="3" t="str">
        <x:v>not_applicable</x:v>
      </x:c>
      <x:c r="O334" s="3" t="str">
        <x:v>not_applicable</x:v>
      </x:c>
      <x:c r="P334" s="30" t="n">
        <x:v>0</x:v>
      </x:c>
      <x:c r="Q334" s="30" t="n">
        <x:v>89.7</x:v>
      </x:c>
      <x:c r="R334" s="19" t="n">
        <x:f>P334-Q334</x:f>
        <x:v>-89.7</x:v>
      </x:c>
      <x:c r="S334" s="22" t="n">
        <x:f>'D03_Accounts'!D11</x:f>
        <x:v>0</x:v>
      </x:c>
      <x:c r="T334" s="19" t="n">
        <x:f>R334*S334</x:f>
        <x:v>0</x:v>
      </x:c>
      <x:c r="U334" s="20" t="str">
        <x:f>'D03_Mappings'!E161</x:f>
        <x:v>cash</x:v>
      </x:c>
      <x:c r="V334" s="19" t="str">
        <x:f>IF(I334="",IF(U334="people","PAYROLL","UNMAPPED"),I334)</x:f>
        <x:v>PAYROLL</x:v>
      </x:c>
      <x:c r="W334" s="19" t="n">
        <x:f>IF(AND(G334="GL.CASH",L334="operating"),Q334,0)</x:f>
        <x:v>89.7</x:v>
      </x:c>
      <x:c r="X334" s="19" t="n">
        <x:f>IF(AND(G334="GL.CASH",L334="operating"),P334,0)</x:f>
        <x:v>0</x:v>
      </x:c>
      <x:c r="Y334" s="19" t="n">
        <x:f>IF(AND(G334="GL.CASH",L334="investing"),Q334-P334,0)</x:f>
        <x:v>0</x:v>
      </x:c>
      <x:c r="Z334" s="19" t="n">
        <x:f>IF(AND(G334="GL.CASH",L334="financing"),P334,0)</x:f>
        <x:v>0</x:v>
      </x:c>
      <x:c r="AA334" s="19" t="n">
        <x:f>IF(AND(G334="GL.CASH",L334="financing"),Q334,0)</x:f>
        <x:v>0</x:v>
      </x:c>
    </x:row>
    <x:row r="335" ht="25" customHeight="1">
      <x:c r="A335" s="3" t="str">
        <x:v>ACT/PAYROLL-M03-P05/7</x:v>
      </x:c>
      <x:c r="B335" s="3" t="str">
        <x:v>PAYROLL-M03-P05</x:v>
      </x:c>
      <x:c r="C335" s="21" t="n">
        <x:v>3</x:v>
      </x:c>
      <x:c r="D335" s="39" t="n">
        <x:v>46474</x:v>
      </x:c>
      <x:c r="E335" s="39" t="n">
        <x:v>46447</x:v>
      </x:c>
      <x:c r="F335" s="39" t="n">
        <x:v>46474</x:v>
      </x:c>
      <x:c r="G335" s="3" t="str">
        <x:v>GL.PEOPLE.KV</x:v>
      </x:c>
      <x:c r="H335" s="3" t="str">
        <x:v>ENG</x:v>
      </x:c>
      <x:c r="I335" s="3" t="str">
        <x:v>PAYROLL</x:v>
      </x:c>
      <x:c r="J335" s="3" t="str">
        <x:v>MAP.ACTUAL.PAYROLL.KV.ENG.PAYROLL.ENG</x:v>
      </x:c>
      <x:c r="K335" s="3" t="str">
        <x:v>PPL.KV</x:v>
      </x:c>
      <x:c r="L335" s="3" t="str">
        <x:v>operating</x:v>
      </x:c>
      <x:c r="M335" s="3" t="str">
        <x:v>recurring</x:v>
      </x:c>
      <x:c r="N335" s="3" t="str">
        <x:v>committed</x:v>
      </x:c>
      <x:c r="O335" s="3" t="str">
        <x:v>fixed</x:v>
      </x:c>
      <x:c r="P335" s="30" t="n">
        <x:v>564.19</x:v>
      </x:c>
      <x:c r="Q335" s="30" t="n">
        <x:v>0</x:v>
      </x:c>
      <x:c r="R335" s="19" t="n">
        <x:f>P335-Q335</x:f>
        <x:v>564.19</x:v>
      </x:c>
      <x:c r="S335" s="22" t="n">
        <x:f>'D03_Accounts'!D94</x:f>
        <x:v>1</x:v>
      </x:c>
      <x:c r="T335" s="19" t="n">
        <x:f>R335*S335</x:f>
        <x:v>564.19</x:v>
      </x:c>
      <x:c r="U335" s="20" t="str">
        <x:f>'D03_Mappings'!E190</x:f>
        <x:v>people</x:v>
      </x:c>
      <x:c r="V335" s="19" t="str">
        <x:f>IF(I335="",IF(U335="people","PAYROLL","UNMAPPED"),I335)</x:f>
        <x:v>PAYROLL</x:v>
      </x:c>
      <x:c r="W335" s="19" t="n">
        <x:f>IF(AND(G335="GL.CASH",L335="operating"),Q335,0)</x:f>
        <x:v>0</x:v>
      </x:c>
      <x:c r="X335" s="19" t="n">
        <x:f>IF(AND(G335="GL.CASH",L335="operating"),P335,0)</x:f>
        <x:v>0</x:v>
      </x:c>
      <x:c r="Y335" s="19" t="n">
        <x:f>IF(AND(G335="GL.CASH",L335="investing"),Q335-P335,0)</x:f>
        <x:v>0</x:v>
      </x:c>
      <x:c r="Z335" s="19" t="n">
        <x:f>IF(AND(G335="GL.CASH",L335="financing"),P335,0)</x:f>
        <x:v>0</x:v>
      </x:c>
      <x:c r="AA335" s="19" t="n">
        <x:f>IF(AND(G335="GL.CASH",L335="financing"),Q335,0)</x:f>
        <x:v>0</x:v>
      </x:c>
    </x:row>
    <x:row r="336" ht="25" customHeight="1">
      <x:c r="A336" s="3" t="str">
        <x:v>ACT/PAYROLL-M03-P05/8</x:v>
      </x:c>
      <x:c r="B336" s="3" t="str">
        <x:v>PAYROLL-M03-P05</x:v>
      </x:c>
      <x:c r="C336" s="21" t="n">
        <x:v>3</x:v>
      </x:c>
      <x:c r="D336" s="39" t="n">
        <x:v>46474</x:v>
      </x:c>
      <x:c r="E336" s="39" t="n">
        <x:v>46447</x:v>
      </x:c>
      <x:c r="F336" s="39" t="n">
        <x:v>46474</x:v>
      </x:c>
      <x:c r="G336" s="3" t="str">
        <x:v>GL.CASH</x:v>
      </x:c>
      <x:c r="H336" s="3" t="str">
        <x:v>ENG</x:v>
      </x:c>
      <x:c r="I336" s="3" t="str">
        <x:v>PAYROLL</x:v>
      </x:c>
      <x:c r="J336" s="3" t="str">
        <x:v>MAP.ACTUAL.PAYROLL.KV.ENG.PAYROLL.ENG</x:v>
      </x:c>
      <x:c r="K336" s="3" t="str">
        <x:v>PPL.KV</x:v>
      </x:c>
      <x:c r="L336" s="3" t="str">
        <x:v>operating</x:v>
      </x:c>
      <x:c r="M336" s="3" t="str">
        <x:v>not_applicable</x:v>
      </x:c>
      <x:c r="N336" s="3" t="str">
        <x:v>not_applicable</x:v>
      </x:c>
      <x:c r="O336" s="3" t="str">
        <x:v>not_applicable</x:v>
      </x:c>
      <x:c r="P336" s="30" t="n">
        <x:v>0</x:v>
      </x:c>
      <x:c r="Q336" s="30" t="n">
        <x:v>564.19</x:v>
      </x:c>
      <x:c r="R336" s="19" t="n">
        <x:f>P336-Q336</x:f>
        <x:v>-564.19</x:v>
      </x:c>
      <x:c r="S336" s="22" t="n">
        <x:f>'D03_Accounts'!D11</x:f>
        <x:v>0</x:v>
      </x:c>
      <x:c r="T336" s="19" t="n">
        <x:f>R336*S336</x:f>
        <x:v>0</x:v>
      </x:c>
      <x:c r="U336" s="20" t="str">
        <x:f>'D03_Mappings'!E191</x:f>
        <x:v>cash</x:v>
      </x:c>
      <x:c r="V336" s="19" t="str">
        <x:f>IF(I336="",IF(U336="people","PAYROLL","UNMAPPED"),I336)</x:f>
        <x:v>PAYROLL</x:v>
      </x:c>
      <x:c r="W336" s="19" t="n">
        <x:f>IF(AND(G336="GL.CASH",L336="operating"),Q336,0)</x:f>
        <x:v>564.19</x:v>
      </x:c>
      <x:c r="X336" s="19" t="n">
        <x:f>IF(AND(G336="GL.CASH",L336="operating"),P336,0)</x:f>
        <x:v>0</x:v>
      </x:c>
      <x:c r="Y336" s="19" t="n">
        <x:f>IF(AND(G336="GL.CASH",L336="investing"),Q336-P336,0)</x:f>
        <x:v>0</x:v>
      </x:c>
      <x:c r="Z336" s="19" t="n">
        <x:f>IF(AND(G336="GL.CASH",L336="financing"),P336,0)</x:f>
        <x:v>0</x:v>
      </x:c>
      <x:c r="AA336" s="19" t="n">
        <x:f>IF(AND(G336="GL.CASH",L336="financing"),Q336,0)</x:f>
        <x:v>0</x:v>
      </x:c>
    </x:row>
    <x:row r="337" ht="25" customHeight="1">
      <x:c r="A337" s="3" t="str">
        <x:v>ACT/PAYROLL-M03-P05/9</x:v>
      </x:c>
      <x:c r="B337" s="3" t="str">
        <x:v>PAYROLL-M03-P05</x:v>
      </x:c>
      <x:c r="C337" s="21" t="n">
        <x:v>3</x:v>
      </x:c>
      <x:c r="D337" s="39" t="n">
        <x:v>46474</x:v>
      </x:c>
      <x:c r="E337" s="39" t="n">
        <x:v>46447</x:v>
      </x:c>
      <x:c r="F337" s="39" t="n">
        <x:v>46474</x:v>
      </x:c>
      <x:c r="G337" s="3" t="str">
        <x:v>GL.PEOPLE.PV</x:v>
      </x:c>
      <x:c r="H337" s="3" t="str">
        <x:v>ENG</x:v>
      </x:c>
      <x:c r="I337" s="3" t="str">
        <x:v>PAYROLL</x:v>
      </x:c>
      <x:c r="J337" s="3" t="str">
        <x:v>MAP.ACTUAL.PAYROLL.PV.ENG.PAYROLL.ENG</x:v>
      </x:c>
      <x:c r="K337" s="3" t="str">
        <x:v>PPL.PV</x:v>
      </x:c>
      <x:c r="L337" s="3" t="str">
        <x:v>operating</x:v>
      </x:c>
      <x:c r="M337" s="3" t="str">
        <x:v>recurring</x:v>
      </x:c>
      <x:c r="N337" s="3" t="str">
        <x:v>committed</x:v>
      </x:c>
      <x:c r="O337" s="3" t="str">
        <x:v>fixed</x:v>
      </x:c>
      <x:c r="P337" s="30" t="n">
        <x:v>114.75</x:v>
      </x:c>
      <x:c r="Q337" s="30" t="n">
        <x:v>0</x:v>
      </x:c>
      <x:c r="R337" s="19" t="n">
        <x:f>P337-Q337</x:f>
        <x:v>114.75</x:v>
      </x:c>
      <x:c r="S337" s="22" t="n">
        <x:f>'D03_Accounts'!D95</x:f>
        <x:v>1</x:v>
      </x:c>
      <x:c r="T337" s="19" t="n">
        <x:f>R337*S337</x:f>
        <x:v>114.75</x:v>
      </x:c>
      <x:c r="U337" s="20" t="str">
        <x:f>'D03_Mappings'!E200</x:f>
        <x:v>people</x:v>
      </x:c>
      <x:c r="V337" s="19" t="str">
        <x:f>IF(I337="",IF(U337="people","PAYROLL","UNMAPPED"),I337)</x:f>
        <x:v>PAYROLL</x:v>
      </x:c>
      <x:c r="W337" s="19" t="n">
        <x:f>IF(AND(G337="GL.CASH",L337="operating"),Q337,0)</x:f>
        <x:v>0</x:v>
      </x:c>
      <x:c r="X337" s="19" t="n">
        <x:f>IF(AND(G337="GL.CASH",L337="operating"),P337,0)</x:f>
        <x:v>0</x:v>
      </x:c>
      <x:c r="Y337" s="19" t="n">
        <x:f>IF(AND(G337="GL.CASH",L337="investing"),Q337-P337,0)</x:f>
        <x:v>0</x:v>
      </x:c>
      <x:c r="Z337" s="19" t="n">
        <x:f>IF(AND(G337="GL.CASH",L337="financing"),P337,0)</x:f>
        <x:v>0</x:v>
      </x:c>
      <x:c r="AA337" s="19" t="n">
        <x:f>IF(AND(G337="GL.CASH",L337="financing"),Q337,0)</x:f>
        <x:v>0</x:v>
      </x:c>
    </x:row>
    <x:row r="338" ht="25" customHeight="1">
      <x:c r="A338" s="3" t="str">
        <x:v>ACT/PAYROLL-M03-P05/10</x:v>
      </x:c>
      <x:c r="B338" s="3" t="str">
        <x:v>PAYROLL-M03-P05</x:v>
      </x:c>
      <x:c r="C338" s="21" t="n">
        <x:v>3</x:v>
      </x:c>
      <x:c r="D338" s="39" t="n">
        <x:v>46474</x:v>
      </x:c>
      <x:c r="E338" s="39" t="n">
        <x:v>46447</x:v>
      </x:c>
      <x:c r="F338" s="39" t="n">
        <x:v>46474</x:v>
      </x:c>
      <x:c r="G338" s="3" t="str">
        <x:v>GL.CASH</x:v>
      </x:c>
      <x:c r="H338" s="3" t="str">
        <x:v>ENG</x:v>
      </x:c>
      <x:c r="I338" s="3" t="str">
        <x:v>PAYROLL</x:v>
      </x:c>
      <x:c r="J338" s="3" t="str">
        <x:v>MAP.ACTUAL.PAYROLL.PV.ENG.PAYROLL.ENG</x:v>
      </x:c>
      <x:c r="K338" s="3" t="str">
        <x:v>PPL.PV</x:v>
      </x:c>
      <x:c r="L338" s="3" t="str">
        <x:v>operating</x:v>
      </x:c>
      <x:c r="M338" s="3" t="str">
        <x:v>not_applicable</x:v>
      </x:c>
      <x:c r="N338" s="3" t="str">
        <x:v>not_applicable</x:v>
      </x:c>
      <x:c r="O338" s="3" t="str">
        <x:v>not_applicable</x:v>
      </x:c>
      <x:c r="P338" s="30" t="n">
        <x:v>0</x:v>
      </x:c>
      <x:c r="Q338" s="30" t="n">
        <x:v>114.75</x:v>
      </x:c>
      <x:c r="R338" s="19" t="n">
        <x:f>P338-Q338</x:f>
        <x:v>-114.75</x:v>
      </x:c>
      <x:c r="S338" s="22" t="n">
        <x:f>'D03_Accounts'!D11</x:f>
        <x:v>0</x:v>
      </x:c>
      <x:c r="T338" s="19" t="n">
        <x:f>R338*S338</x:f>
        <x:v>0</x:v>
      </x:c>
      <x:c r="U338" s="20" t="str">
        <x:f>'D03_Mappings'!E201</x:f>
        <x:v>cash</x:v>
      </x:c>
      <x:c r="V338" s="19" t="str">
        <x:f>IF(I338="",IF(U338="people","PAYROLL","UNMAPPED"),I338)</x:f>
        <x:v>PAYROLL</x:v>
      </x:c>
      <x:c r="W338" s="19" t="n">
        <x:f>IF(AND(G338="GL.CASH",L338="operating"),Q338,0)</x:f>
        <x:v>114.75</x:v>
      </x:c>
      <x:c r="X338" s="19" t="n">
        <x:f>IF(AND(G338="GL.CASH",L338="operating"),P338,0)</x:f>
        <x:v>0</x:v>
      </x:c>
      <x:c r="Y338" s="19" t="n">
        <x:f>IF(AND(G338="GL.CASH",L338="investing"),Q338-P338,0)</x:f>
        <x:v>0</x:v>
      </x:c>
      <x:c r="Z338" s="19" t="n">
        <x:f>IF(AND(G338="GL.CASH",L338="financing"),P338,0)</x:f>
        <x:v>0</x:v>
      </x:c>
      <x:c r="AA338" s="19" t="n">
        <x:f>IF(AND(G338="GL.CASH",L338="financing"),Q338,0)</x:f>
        <x:v>0</x:v>
      </x:c>
    </x:row>
    <x:row r="339" ht="25" customHeight="1">
      <x:c r="A339" s="3" t="str">
        <x:v>ACT/PAYROLL-M03-P05/11</x:v>
      </x:c>
      <x:c r="B339" s="3" t="str">
        <x:v>PAYROLL-M03-P05</x:v>
      </x:c>
      <x:c r="C339" s="21" t="n">
        <x:v>3</x:v>
      </x:c>
      <x:c r="D339" s="39" t="n">
        <x:v>46474</x:v>
      </x:c>
      <x:c r="E339" s="39" t="n">
        <x:v>46447</x:v>
      </x:c>
      <x:c r="F339" s="39" t="n">
        <x:v>46474</x:v>
      </x:c>
      <x:c r="G339" s="3" t="str">
        <x:v>GL.PEOPLE.U1</x:v>
      </x:c>
      <x:c r="H339" s="3" t="str">
        <x:v>ENG</x:v>
      </x:c>
      <x:c r="I339" s="3" t="str">
        <x:v>PAYROLL</x:v>
      </x:c>
      <x:c r="J339" s="3" t="str">
        <x:v>MAP.ACTUAL.PAYROLL.U1.ENG.PAYROLL.ENG</x:v>
      </x:c>
      <x:c r="K339" s="3" t="str">
        <x:v>PPL.U1</x:v>
      </x:c>
      <x:c r="L339" s="3" t="str">
        <x:v>operating</x:v>
      </x:c>
      <x:c r="M339" s="3" t="str">
        <x:v>recurring</x:v>
      </x:c>
      <x:c r="N339" s="3" t="str">
        <x:v>committed</x:v>
      </x:c>
      <x:c r="O339" s="3" t="str">
        <x:v>fixed</x:v>
      </x:c>
      <x:c r="P339" s="30" t="n">
        <x:v>144.9</x:v>
      </x:c>
      <x:c r="Q339" s="30" t="n">
        <x:v>0</x:v>
      </x:c>
      <x:c r="R339" s="19" t="n">
        <x:f>P339-Q339</x:f>
        <x:v>144.9</x:v>
      </x:c>
      <x:c r="S339" s="22" t="n">
        <x:f>'D03_Accounts'!D96</x:f>
        <x:v>1</x:v>
      </x:c>
      <x:c r="T339" s="19" t="n">
        <x:f>R339*S339</x:f>
        <x:v>144.9</x:v>
      </x:c>
      <x:c r="U339" s="20" t="str">
        <x:f>'D03_Mappings'!E230</x:f>
        <x:v>people</x:v>
      </x:c>
      <x:c r="V339" s="19" t="str">
        <x:f>IF(I339="",IF(U339="people","PAYROLL","UNMAPPED"),I339)</x:f>
        <x:v>PAYROLL</x:v>
      </x:c>
      <x:c r="W339" s="19" t="n">
        <x:f>IF(AND(G339="GL.CASH",L339="operating"),Q339,0)</x:f>
        <x:v>0</x:v>
      </x:c>
      <x:c r="X339" s="19" t="n">
        <x:f>IF(AND(G339="GL.CASH",L339="operating"),P339,0)</x:f>
        <x:v>0</x:v>
      </x:c>
      <x:c r="Y339" s="19" t="n">
        <x:f>IF(AND(G339="GL.CASH",L339="investing"),Q339-P339,0)</x:f>
        <x:v>0</x:v>
      </x:c>
      <x:c r="Z339" s="19" t="n">
        <x:f>IF(AND(G339="GL.CASH",L339="financing"),P339,0)</x:f>
        <x:v>0</x:v>
      </x:c>
      <x:c r="AA339" s="19" t="n">
        <x:f>IF(AND(G339="GL.CASH",L339="financing"),Q339,0)</x:f>
        <x:v>0</x:v>
      </x:c>
    </x:row>
    <x:row r="340" ht="25" customHeight="1">
      <x:c r="A340" s="3" t="str">
        <x:v>ACT/PAYROLL-M03-P05/12</x:v>
      </x:c>
      <x:c r="B340" s="3" t="str">
        <x:v>PAYROLL-M03-P05</x:v>
      </x:c>
      <x:c r="C340" s="21" t="n">
        <x:v>3</x:v>
      </x:c>
      <x:c r="D340" s="39" t="n">
        <x:v>46474</x:v>
      </x:c>
      <x:c r="E340" s="39" t="n">
        <x:v>46447</x:v>
      </x:c>
      <x:c r="F340" s="39" t="n">
        <x:v>46474</x:v>
      </x:c>
      <x:c r="G340" s="3" t="str">
        <x:v>GL.CASH</x:v>
      </x:c>
      <x:c r="H340" s="3" t="str">
        <x:v>ENG</x:v>
      </x:c>
      <x:c r="I340" s="3" t="str">
        <x:v>PAYROLL</x:v>
      </x:c>
      <x:c r="J340" s="3" t="str">
        <x:v>MAP.ACTUAL.PAYROLL.U1.ENG.PAYROLL.ENG</x:v>
      </x:c>
      <x:c r="K340" s="3" t="str">
        <x:v>PPL.U1</x:v>
      </x:c>
      <x:c r="L340" s="3" t="str">
        <x:v>operating</x:v>
      </x:c>
      <x:c r="M340" s="3" t="str">
        <x:v>not_applicable</x:v>
      </x:c>
      <x:c r="N340" s="3" t="str">
        <x:v>not_applicable</x:v>
      </x:c>
      <x:c r="O340" s="3" t="str">
        <x:v>not_applicable</x:v>
      </x:c>
      <x:c r="P340" s="30" t="n">
        <x:v>0</x:v>
      </x:c>
      <x:c r="Q340" s="30" t="n">
        <x:v>144.9</x:v>
      </x:c>
      <x:c r="R340" s="19" t="n">
        <x:f>P340-Q340</x:f>
        <x:v>-144.9</x:v>
      </x:c>
      <x:c r="S340" s="22" t="n">
        <x:f>'D03_Accounts'!D11</x:f>
        <x:v>0</x:v>
      </x:c>
      <x:c r="T340" s="19" t="n">
        <x:f>R340*S340</x:f>
        <x:v>0</x:v>
      </x:c>
      <x:c r="U340" s="20" t="str">
        <x:f>'D03_Mappings'!E231</x:f>
        <x:v>cash</x:v>
      </x:c>
      <x:c r="V340" s="19" t="str">
        <x:f>IF(I340="",IF(U340="people","PAYROLL","UNMAPPED"),I340)</x:f>
        <x:v>PAYROLL</x:v>
      </x:c>
      <x:c r="W340" s="19" t="n">
        <x:f>IF(AND(G340="GL.CASH",L340="operating"),Q340,0)</x:f>
        <x:v>144.9</x:v>
      </x:c>
      <x:c r="X340" s="19" t="n">
        <x:f>IF(AND(G340="GL.CASH",L340="operating"),P340,0)</x:f>
        <x:v>0</x:v>
      </x:c>
      <x:c r="Y340" s="19" t="n">
        <x:f>IF(AND(G340="GL.CASH",L340="investing"),Q340-P340,0)</x:f>
        <x:v>0</x:v>
      </x:c>
      <x:c r="Z340" s="19" t="n">
        <x:f>IF(AND(G340="GL.CASH",L340="financing"),P340,0)</x:f>
        <x:v>0</x:v>
      </x:c>
      <x:c r="AA340" s="19" t="n">
        <x:f>IF(AND(G340="GL.CASH",L340="financing"),Q340,0)</x:f>
        <x:v>0</x:v>
      </x:c>
    </x:row>
    <x:row r="341" ht="25" customHeight="1">
      <x:c r="A341" s="3" t="str">
        <x:v>ACT/PAYROLL-M03-P05/13</x:v>
      </x:c>
      <x:c r="B341" s="3" t="str">
        <x:v>PAYROLL-M03-P05</x:v>
      </x:c>
      <x:c r="C341" s="21" t="n">
        <x:v>3</x:v>
      </x:c>
      <x:c r="D341" s="39" t="n">
        <x:v>46474</x:v>
      </x:c>
      <x:c r="E341" s="39" t="n">
        <x:v>46447</x:v>
      </x:c>
      <x:c r="F341" s="39" t="n">
        <x:v>46474</x:v>
      </x:c>
      <x:c r="G341" s="3" t="str">
        <x:v>GL.PEOPLE.U2</x:v>
      </x:c>
      <x:c r="H341" s="3" t="str">
        <x:v>ENG</x:v>
      </x:c>
      <x:c r="I341" s="3" t="str">
        <x:v>PAYROLL</x:v>
      </x:c>
      <x:c r="J341" s="3" t="str">
        <x:v>MAP.ACTUAL.PAYROLL.U2.ENG.PAYROLL.ENG</x:v>
      </x:c>
      <x:c r="K341" s="3" t="str">
        <x:v>PPL.U2</x:v>
      </x:c>
      <x:c r="L341" s="3" t="str">
        <x:v>operating</x:v>
      </x:c>
      <x:c r="M341" s="3" t="str">
        <x:v>recurring</x:v>
      </x:c>
      <x:c r="N341" s="3" t="str">
        <x:v>committed</x:v>
      </x:c>
      <x:c r="O341" s="3" t="str">
        <x:v>fixed</x:v>
      </x:c>
      <x:c r="P341" s="30" t="n">
        <x:v>30.36</x:v>
      </x:c>
      <x:c r="Q341" s="30" t="n">
        <x:v>0</x:v>
      </x:c>
      <x:c r="R341" s="19" t="n">
        <x:f>P341-Q341</x:f>
        <x:v>30.36</x:v>
      </x:c>
      <x:c r="S341" s="22" t="n">
        <x:f>'D03_Accounts'!D97</x:f>
        <x:v>1</x:v>
      </x:c>
      <x:c r="T341" s="19" t="n">
        <x:f>R341*S341</x:f>
        <x:v>30.36</x:v>
      </x:c>
      <x:c r="U341" s="20" t="str">
        <x:f>'D03_Mappings'!E240</x:f>
        <x:v>people</x:v>
      </x:c>
      <x:c r="V341" s="19" t="str">
        <x:f>IF(I341="",IF(U341="people","PAYROLL","UNMAPPED"),I341)</x:f>
        <x:v>PAYROLL</x:v>
      </x:c>
      <x:c r="W341" s="19" t="n">
        <x:f>IF(AND(G341="GL.CASH",L341="operating"),Q341,0)</x:f>
        <x:v>0</x:v>
      </x:c>
      <x:c r="X341" s="19" t="n">
        <x:f>IF(AND(G341="GL.CASH",L341="operating"),P341,0)</x:f>
        <x:v>0</x:v>
      </x:c>
      <x:c r="Y341" s="19" t="n">
        <x:f>IF(AND(G341="GL.CASH",L341="investing"),Q341-P341,0)</x:f>
        <x:v>0</x:v>
      </x:c>
      <x:c r="Z341" s="19" t="n">
        <x:f>IF(AND(G341="GL.CASH",L341="financing"),P341,0)</x:f>
        <x:v>0</x:v>
      </x:c>
      <x:c r="AA341" s="19" t="n">
        <x:f>IF(AND(G341="GL.CASH",L341="financing"),Q341,0)</x:f>
        <x:v>0</x:v>
      </x:c>
    </x:row>
    <x:row r="342" ht="25" customHeight="1">
      <x:c r="A342" s="3" t="str">
        <x:v>ACT/PAYROLL-M03-P05/14</x:v>
      </x:c>
      <x:c r="B342" s="3" t="str">
        <x:v>PAYROLL-M03-P05</x:v>
      </x:c>
      <x:c r="C342" s="21" t="n">
        <x:v>3</x:v>
      </x:c>
      <x:c r="D342" s="39" t="n">
        <x:v>46474</x:v>
      </x:c>
      <x:c r="E342" s="39" t="n">
        <x:v>46447</x:v>
      </x:c>
      <x:c r="F342" s="39" t="n">
        <x:v>46474</x:v>
      </x:c>
      <x:c r="G342" s="3" t="str">
        <x:v>GL.CASH</x:v>
      </x:c>
      <x:c r="H342" s="3" t="str">
        <x:v>ENG</x:v>
      </x:c>
      <x:c r="I342" s="3" t="str">
        <x:v>PAYROLL</x:v>
      </x:c>
      <x:c r="J342" s="3" t="str">
        <x:v>MAP.ACTUAL.PAYROLL.U2.ENG.PAYROLL.ENG</x:v>
      </x:c>
      <x:c r="K342" s="3" t="str">
        <x:v>PPL.U2</x:v>
      </x:c>
      <x:c r="L342" s="3" t="str">
        <x:v>operating</x:v>
      </x:c>
      <x:c r="M342" s="3" t="str">
        <x:v>not_applicable</x:v>
      </x:c>
      <x:c r="N342" s="3" t="str">
        <x:v>not_applicable</x:v>
      </x:c>
      <x:c r="O342" s="3" t="str">
        <x:v>not_applicable</x:v>
      </x:c>
      <x:c r="P342" s="30" t="n">
        <x:v>0</x:v>
      </x:c>
      <x:c r="Q342" s="30" t="n">
        <x:v>30.36</x:v>
      </x:c>
      <x:c r="R342" s="19" t="n">
        <x:f>P342-Q342</x:f>
        <x:v>-30.36</x:v>
      </x:c>
      <x:c r="S342" s="22" t="n">
        <x:f>'D03_Accounts'!D11</x:f>
        <x:v>0</x:v>
      </x:c>
      <x:c r="T342" s="19" t="n">
        <x:f>R342*S342</x:f>
        <x:v>0</x:v>
      </x:c>
      <x:c r="U342" s="20" t="str">
        <x:f>'D03_Mappings'!E241</x:f>
        <x:v>cash</x:v>
      </x:c>
      <x:c r="V342" s="19" t="str">
        <x:f>IF(I342="",IF(U342="people","PAYROLL","UNMAPPED"),I342)</x:f>
        <x:v>PAYROLL</x:v>
      </x:c>
      <x:c r="W342" s="19" t="n">
        <x:f>IF(AND(G342="GL.CASH",L342="operating"),Q342,0)</x:f>
        <x:v>30.36</x:v>
      </x:c>
      <x:c r="X342" s="19" t="n">
        <x:f>IF(AND(G342="GL.CASH",L342="operating"),P342,0)</x:f>
        <x:v>0</x:v>
      </x:c>
      <x:c r="Y342" s="19" t="n">
        <x:f>IF(AND(G342="GL.CASH",L342="investing"),Q342-P342,0)</x:f>
        <x:v>0</x:v>
      </x:c>
      <x:c r="Z342" s="19" t="n">
        <x:f>IF(AND(G342="GL.CASH",L342="financing"),P342,0)</x:f>
        <x:v>0</x:v>
      </x:c>
      <x:c r="AA342" s="19" t="n">
        <x:f>IF(AND(G342="GL.CASH",L342="financing"),Q342,0)</x:f>
        <x:v>0</x:v>
      </x:c>
    </x:row>
    <x:row r="343" ht="25" customHeight="1">
      <x:c r="A343" s="3" t="str">
        <x:v>ACT/PAYROLL-M03-P05/15</x:v>
      </x:c>
      <x:c r="B343" s="3" t="str">
        <x:v>PAYROLL-M03-P05</x:v>
      </x:c>
      <x:c r="C343" s="21" t="n">
        <x:v>3</x:v>
      </x:c>
      <x:c r="D343" s="39" t="n">
        <x:v>46474</x:v>
      </x:c>
      <x:c r="E343" s="39" t="n">
        <x:v>46447</x:v>
      </x:c>
      <x:c r="F343" s="39" t="n">
        <x:v>46474</x:v>
      </x:c>
      <x:c r="G343" s="3" t="str">
        <x:v>GL.PEOPLE.INSOLV</x:v>
      </x:c>
      <x:c r="H343" s="3" t="str">
        <x:v>ENG</x:v>
      </x:c>
      <x:c r="I343" s="3" t="str">
        <x:v>PAYROLL</x:v>
      </x:c>
      <x:c r="J343" s="3" t="str">
        <x:v>MAP.ACTUAL.PAYROLL.INSOLV.ENG.PAYROLL.ENG</x:v>
      </x:c>
      <x:c r="K343" s="3" t="str">
        <x:v>PPL.INSOLV</x:v>
      </x:c>
      <x:c r="L343" s="3" t="str">
        <x:v>operating</x:v>
      </x:c>
      <x:c r="M343" s="3" t="str">
        <x:v>recurring</x:v>
      </x:c>
      <x:c r="N343" s="3" t="str">
        <x:v>committed</x:v>
      </x:c>
      <x:c r="O343" s="3" t="str">
        <x:v>fixed</x:v>
      </x:c>
      <x:c r="P343" s="30" t="n">
        <x:v>10.35</x:v>
      </x:c>
      <x:c r="Q343" s="30" t="n">
        <x:v>0</x:v>
      </x:c>
      <x:c r="R343" s="19" t="n">
        <x:f>P343-Q343</x:f>
        <x:v>10.35</x:v>
      </x:c>
      <x:c r="S343" s="22" t="n">
        <x:f>'D03_Accounts'!D98</x:f>
        <x:v>1</x:v>
      </x:c>
      <x:c r="T343" s="19" t="n">
        <x:f>R343*S343</x:f>
        <x:v>10.35</x:v>
      </x:c>
      <x:c r="U343" s="20" t="str">
        <x:f>'D03_Mappings'!E180</x:f>
        <x:v>people</x:v>
      </x:c>
      <x:c r="V343" s="19" t="str">
        <x:f>IF(I343="",IF(U343="people","PAYROLL","UNMAPPED"),I343)</x:f>
        <x:v>PAYROLL</x:v>
      </x:c>
      <x:c r="W343" s="19" t="n">
        <x:f>IF(AND(G343="GL.CASH",L343="operating"),Q343,0)</x:f>
        <x:v>0</x:v>
      </x:c>
      <x:c r="X343" s="19" t="n">
        <x:f>IF(AND(G343="GL.CASH",L343="operating"),P343,0)</x:f>
        <x:v>0</x:v>
      </x:c>
      <x:c r="Y343" s="19" t="n">
        <x:f>IF(AND(G343="GL.CASH",L343="investing"),Q343-P343,0)</x:f>
        <x:v>0</x:v>
      </x:c>
      <x:c r="Z343" s="19" t="n">
        <x:f>IF(AND(G343="GL.CASH",L343="financing"),P343,0)</x:f>
        <x:v>0</x:v>
      </x:c>
      <x:c r="AA343" s="19" t="n">
        <x:f>IF(AND(G343="GL.CASH",L343="financing"),Q343,0)</x:f>
        <x:v>0</x:v>
      </x:c>
    </x:row>
    <x:row r="344" ht="25" customHeight="1">
      <x:c r="A344" s="3" t="str">
        <x:v>ACT/PAYROLL-M03-P05/16</x:v>
      </x:c>
      <x:c r="B344" s="3" t="str">
        <x:v>PAYROLL-M03-P05</x:v>
      </x:c>
      <x:c r="C344" s="21" t="n">
        <x:v>3</x:v>
      </x:c>
      <x:c r="D344" s="39" t="n">
        <x:v>46474</x:v>
      </x:c>
      <x:c r="E344" s="39" t="n">
        <x:v>46447</x:v>
      </x:c>
      <x:c r="F344" s="39" t="n">
        <x:v>46474</x:v>
      </x:c>
      <x:c r="G344" s="3" t="str">
        <x:v>GL.CASH</x:v>
      </x:c>
      <x:c r="H344" s="3" t="str">
        <x:v>ENG</x:v>
      </x:c>
      <x:c r="I344" s="3" t="str">
        <x:v>PAYROLL</x:v>
      </x:c>
      <x:c r="J344" s="3" t="str">
        <x:v>MAP.ACTUAL.PAYROLL.INSOLV.ENG.PAYROLL.ENG</x:v>
      </x:c>
      <x:c r="K344" s="3" t="str">
        <x:v>PPL.INSOLV</x:v>
      </x:c>
      <x:c r="L344" s="3" t="str">
        <x:v>operating</x:v>
      </x:c>
      <x:c r="M344" s="3" t="str">
        <x:v>not_applicable</x:v>
      </x:c>
      <x:c r="N344" s="3" t="str">
        <x:v>not_applicable</x:v>
      </x:c>
      <x:c r="O344" s="3" t="str">
        <x:v>not_applicable</x:v>
      </x:c>
      <x:c r="P344" s="30" t="n">
        <x:v>0</x:v>
      </x:c>
      <x:c r="Q344" s="30" t="n">
        <x:v>10.35</x:v>
      </x:c>
      <x:c r="R344" s="19" t="n">
        <x:f>P344-Q344</x:f>
        <x:v>-10.35</x:v>
      </x:c>
      <x:c r="S344" s="22" t="n">
        <x:f>'D03_Accounts'!D11</x:f>
        <x:v>0</x:v>
      </x:c>
      <x:c r="T344" s="19" t="n">
        <x:f>R344*S344</x:f>
        <x:v>0</x:v>
      </x:c>
      <x:c r="U344" s="20" t="str">
        <x:f>'D03_Mappings'!E181</x:f>
        <x:v>cash</x:v>
      </x:c>
      <x:c r="V344" s="19" t="str">
        <x:f>IF(I344="",IF(U344="people","PAYROLL","UNMAPPED"),I344)</x:f>
        <x:v>PAYROLL</x:v>
      </x:c>
      <x:c r="W344" s="19" t="n">
        <x:f>IF(AND(G344="GL.CASH",L344="operating"),Q344,0)</x:f>
        <x:v>10.35</x:v>
      </x:c>
      <x:c r="X344" s="19" t="n">
        <x:f>IF(AND(G344="GL.CASH",L344="operating"),P344,0)</x:f>
        <x:v>0</x:v>
      </x:c>
      <x:c r="Y344" s="19" t="n">
        <x:f>IF(AND(G344="GL.CASH",L344="investing"),Q344-P344,0)</x:f>
        <x:v>0</x:v>
      </x:c>
      <x:c r="Z344" s="19" t="n">
        <x:f>IF(AND(G344="GL.CASH",L344="financing"),P344,0)</x:f>
        <x:v>0</x:v>
      </x:c>
      <x:c r="AA344" s="19" t="n">
        <x:f>IF(AND(G344="GL.CASH",L344="financing"),Q344,0)</x:f>
        <x:v>0</x:v>
      </x:c>
    </x:row>
    <x:row r="345" ht="25" customHeight="1">
      <x:c r="A345" s="3" t="str">
        <x:v>ACT/PAYROLL-M03-P05/17</x:v>
      </x:c>
      <x:c r="B345" s="3" t="str">
        <x:v>PAYROLL-M03-P05</x:v>
      </x:c>
      <x:c r="C345" s="21" t="n">
        <x:v>3</x:v>
      </x:c>
      <x:c r="D345" s="39" t="n">
        <x:v>46474</x:v>
      </x:c>
      <x:c r="E345" s="39" t="n">
        <x:v>46447</x:v>
      </x:c>
      <x:c r="F345" s="39" t="n">
        <x:v>46474</x:v>
      </x:c>
      <x:c r="G345" s="3" t="str">
        <x:v>GL.PEOPLE.BG</x:v>
      </x:c>
      <x:c r="H345" s="3" t="str">
        <x:v>ENG</x:v>
      </x:c>
      <x:c r="I345" s="3" t="str">
        <x:v>PAYROLL</x:v>
      </x:c>
      <x:c r="J345" s="3" t="str">
        <x:v>MAP.ACTUAL.PAYROLL.BG.ENG.PAYROLL.ENG</x:v>
      </x:c>
      <x:c r="K345" s="3" t="str">
        <x:v>PPL.BG</x:v>
      </x:c>
      <x:c r="L345" s="3" t="str">
        <x:v>operating</x:v>
      </x:c>
      <x:c r="M345" s="3" t="str">
        <x:v>recurring</x:v>
      </x:c>
      <x:c r="N345" s="3" t="str">
        <x:v>committed</x:v>
      </x:c>
      <x:c r="O345" s="3" t="str">
        <x:v>fixed</x:v>
      </x:c>
      <x:c r="P345" s="30" t="n">
        <x:v>20.7</x:v>
      </x:c>
      <x:c r="Q345" s="30" t="n">
        <x:v>0</x:v>
      </x:c>
      <x:c r="R345" s="19" t="n">
        <x:f>P345-Q345</x:f>
        <x:v>20.7</x:v>
      </x:c>
      <x:c r="S345" s="22" t="n">
        <x:f>'D03_Accounts'!D99</x:f>
        <x:v>1</x:v>
      </x:c>
      <x:c r="T345" s="19" t="n">
        <x:f>R345*S345</x:f>
        <x:v>20.7</x:v>
      </x:c>
      <x:c r="U345" s="20" t="str">
        <x:f>'D03_Mappings'!E170</x:f>
        <x:v>people</x:v>
      </x:c>
      <x:c r="V345" s="19" t="str">
        <x:f>IF(I345="",IF(U345="people","PAYROLL","UNMAPPED"),I345)</x:f>
        <x:v>PAYROLL</x:v>
      </x:c>
      <x:c r="W345" s="19" t="n">
        <x:f>IF(AND(G345="GL.CASH",L345="operating"),Q345,0)</x:f>
        <x:v>0</x:v>
      </x:c>
      <x:c r="X345" s="19" t="n">
        <x:f>IF(AND(G345="GL.CASH",L345="operating"),P345,0)</x:f>
        <x:v>0</x:v>
      </x:c>
      <x:c r="Y345" s="19" t="n">
        <x:f>IF(AND(G345="GL.CASH",L345="investing"),Q345-P345,0)</x:f>
        <x:v>0</x:v>
      </x:c>
      <x:c r="Z345" s="19" t="n">
        <x:f>IF(AND(G345="GL.CASH",L345="financing"),P345,0)</x:f>
        <x:v>0</x:v>
      </x:c>
      <x:c r="AA345" s="19" t="n">
        <x:f>IF(AND(G345="GL.CASH",L345="financing"),Q345,0)</x:f>
        <x:v>0</x:v>
      </x:c>
    </x:row>
    <x:row r="346" ht="25" customHeight="1">
      <x:c r="A346" s="3" t="str">
        <x:v>ACT/PAYROLL-M03-P05/18</x:v>
      </x:c>
      <x:c r="B346" s="3" t="str">
        <x:v>PAYROLL-M03-P05</x:v>
      </x:c>
      <x:c r="C346" s="21" t="n">
        <x:v>3</x:v>
      </x:c>
      <x:c r="D346" s="39" t="n">
        <x:v>46474</x:v>
      </x:c>
      <x:c r="E346" s="39" t="n">
        <x:v>46447</x:v>
      </x:c>
      <x:c r="F346" s="39" t="n">
        <x:v>46474</x:v>
      </x:c>
      <x:c r="G346" s="3" t="str">
        <x:v>GL.CASH</x:v>
      </x:c>
      <x:c r="H346" s="3" t="str">
        <x:v>ENG</x:v>
      </x:c>
      <x:c r="I346" s="3" t="str">
        <x:v>PAYROLL</x:v>
      </x:c>
      <x:c r="J346" s="3" t="str">
        <x:v>MAP.ACTUAL.PAYROLL.BG.ENG.PAYROLL.ENG</x:v>
      </x:c>
      <x:c r="K346" s="3" t="str">
        <x:v>PPL.BG</x:v>
      </x:c>
      <x:c r="L346" s="3" t="str">
        <x:v>operating</x:v>
      </x:c>
      <x:c r="M346" s="3" t="str">
        <x:v>not_applicable</x:v>
      </x:c>
      <x:c r="N346" s="3" t="str">
        <x:v>not_applicable</x:v>
      </x:c>
      <x:c r="O346" s="3" t="str">
        <x:v>not_applicable</x:v>
      </x:c>
      <x:c r="P346" s="30" t="n">
        <x:v>0</x:v>
      </x:c>
      <x:c r="Q346" s="30" t="n">
        <x:v>20.7</x:v>
      </x:c>
      <x:c r="R346" s="19" t="n">
        <x:f>P346-Q346</x:f>
        <x:v>-20.7</x:v>
      </x:c>
      <x:c r="S346" s="22" t="n">
        <x:f>'D03_Accounts'!D11</x:f>
        <x:v>0</x:v>
      </x:c>
      <x:c r="T346" s="19" t="n">
        <x:f>R346*S346</x:f>
        <x:v>0</x:v>
      </x:c>
      <x:c r="U346" s="20" t="str">
        <x:f>'D03_Mappings'!E171</x:f>
        <x:v>cash</x:v>
      </x:c>
      <x:c r="V346" s="19" t="str">
        <x:f>IF(I346="",IF(U346="people","PAYROLL","UNMAPPED"),I346)</x:f>
        <x:v>PAYROLL</x:v>
      </x:c>
      <x:c r="W346" s="19" t="n">
        <x:f>IF(AND(G346="GL.CASH",L346="operating"),Q346,0)</x:f>
        <x:v>20.7</x:v>
      </x:c>
      <x:c r="X346" s="19" t="n">
        <x:f>IF(AND(G346="GL.CASH",L346="operating"),P346,0)</x:f>
        <x:v>0</x:v>
      </x:c>
      <x:c r="Y346" s="19" t="n">
        <x:f>IF(AND(G346="GL.CASH",L346="investing"),Q346-P346,0)</x:f>
        <x:v>0</x:v>
      </x:c>
      <x:c r="Z346" s="19" t="n">
        <x:f>IF(AND(G346="GL.CASH",L346="financing"),P346,0)</x:f>
        <x:v>0</x:v>
      </x:c>
      <x:c r="AA346" s="19" t="n">
        <x:f>IF(AND(G346="GL.CASH",L346="financing"),Q346,0)</x:f>
        <x:v>0</x:v>
      </x:c>
    </x:row>
    <x:row r="347" ht="25" customHeight="1">
      <x:c r="A347" s="3" t="str">
        <x:v>ACT/BANK-FEE-M03/1</x:v>
      </x:c>
      <x:c r="B347" s="3" t="str">
        <x:v>BANK-FEE-M03</x:v>
      </x:c>
      <x:c r="C347" s="21" t="n">
        <x:v>3</x:v>
      </x:c>
      <x:c r="D347" s="39" t="n">
        <x:v>46477</x:v>
      </x:c>
      <x:c r="E347" s="39" t="n">
        <x:v>46477</x:v>
      </x:c>
      <x:c r="F347" s="39" t="n">
        <x:v>46477</x:v>
      </x:c>
      <x:c r="G347" s="3" t="str">
        <x:v>GL.OPEX.OPX.MISC</x:v>
      </x:c>
      <x:c r="H347" s="3" t="str">
        <x:v>FIN</x:v>
      </x:c>
      <x:c r="I347" s="3" t="str">
        <x:v>V.BANK</x:v>
      </x:c>
      <x:c r="J347" s="3" t="str">
        <x:v>MAP.ACTUAL.BANK_FEES</x:v>
      </x:c>
      <x:c r="K347" s="3" t="str">
        <x:v>OPX.MISC</x:v>
      </x:c>
      <x:c r="L347" s="3" t="str">
        <x:v>operating</x:v>
      </x:c>
      <x:c r="M347" s="3" t="str">
        <x:v>recurring</x:v>
      </x:c>
      <x:c r="N347" s="3" t="str">
        <x:v>committed</x:v>
      </x:c>
      <x:c r="O347" s="3" t="str">
        <x:v>fixed</x:v>
      </x:c>
      <x:c r="P347" s="30" t="n">
        <x:v>32</x:v>
      </x:c>
      <x:c r="Q347" s="30" t="n">
        <x:v>0</x:v>
      </x:c>
      <x:c r="R347" s="19" t="n">
        <x:f>P347-Q347</x:f>
        <x:v>32</x:v>
      </x:c>
      <x:c r="S347" s="22" t="n">
        <x:f>'D03_Accounts'!D63</x:f>
        <x:v>1</x:v>
      </x:c>
      <x:c r="T347" s="19" t="n">
        <x:f>R347*S347</x:f>
        <x:v>32</x:v>
      </x:c>
      <x:c r="U347" s="20" t="str">
        <x:f>'D03_Mappings'!E11</x:f>
        <x:v>operating_expense</x:v>
      </x:c>
      <x:c r="V347" s="19" t="str">
        <x:f>IF(I347="",IF(U347="people","PAYROLL","UNMAPPED"),I347)</x:f>
        <x:v>V.BANK</x:v>
      </x:c>
      <x:c r="W347" s="19" t="n">
        <x:f>IF(AND(G347="GL.CASH",L347="operating"),Q347,0)</x:f>
        <x:v>0</x:v>
      </x:c>
      <x:c r="X347" s="19" t="n">
        <x:f>IF(AND(G347="GL.CASH",L347="operating"),P347,0)</x:f>
        <x:v>0</x:v>
      </x:c>
      <x:c r="Y347" s="19" t="n">
        <x:f>IF(AND(G347="GL.CASH",L347="investing"),Q347-P347,0)</x:f>
        <x:v>0</x:v>
      </x:c>
      <x:c r="Z347" s="19" t="n">
        <x:f>IF(AND(G347="GL.CASH",L347="financing"),P347,0)</x:f>
        <x:v>0</x:v>
      </x:c>
      <x:c r="AA347" s="19" t="n">
        <x:f>IF(AND(G347="GL.CASH",L347="financing"),Q347,0)</x:f>
        <x:v>0</x:v>
      </x:c>
    </x:row>
    <x:row r="348" ht="25" customHeight="1">
      <x:c r="A348" s="3" t="str">
        <x:v>ACT/BANK-FEE-M03/2</x:v>
      </x:c>
      <x:c r="B348" s="3" t="str">
        <x:v>BANK-FEE-M03</x:v>
      </x:c>
      <x:c r="C348" s="21" t="n">
        <x:v>3</x:v>
      </x:c>
      <x:c r="D348" s="39" t="n">
        <x:v>46477</x:v>
      </x:c>
      <x:c r="E348" s="39" t="n">
        <x:v>46477</x:v>
      </x:c>
      <x:c r="F348" s="39" t="n">
        <x:v>46477</x:v>
      </x:c>
      <x:c r="G348" s="3" t="str">
        <x:v>GL.CASH</x:v>
      </x:c>
      <x:c r="H348" s="3" t="str">
        <x:v>FIN</x:v>
      </x:c>
      <x:c r="I348" s="3" t="str">
        <x:v>V.BANK</x:v>
      </x:c>
      <x:c r="J348" s="3" t="str">
        <x:v>MAP.ACTUAL.BANK_FEES</x:v>
      </x:c>
      <x:c r="K348" s="3" t="str">
        <x:v>OPX.MISC</x:v>
      </x:c>
      <x:c r="L348" s="3" t="str">
        <x:v>operating</x:v>
      </x:c>
      <x:c r="M348" s="3" t="str">
        <x:v>not_applicable</x:v>
      </x:c>
      <x:c r="N348" s="3" t="str">
        <x:v>not_applicable</x:v>
      </x:c>
      <x:c r="O348" s="3" t="str">
        <x:v>not_applicable</x:v>
      </x:c>
      <x:c r="P348" s="30" t="n">
        <x:v>0</x:v>
      </x:c>
      <x:c r="Q348" s="30" t="n">
        <x:v>32</x:v>
      </x:c>
      <x:c r="R348" s="19" t="n">
        <x:f>P348-Q348</x:f>
        <x:v>-32</x:v>
      </x:c>
      <x:c r="S348" s="22" t="n">
        <x:f>'D03_Accounts'!D11</x:f>
        <x:v>0</x:v>
      </x:c>
      <x:c r="T348" s="19" t="n">
        <x:f>R348*S348</x:f>
        <x:v>0</x:v>
      </x:c>
      <x:c r="U348" s="20" t="str">
        <x:f>'D03_Mappings'!E12</x:f>
        <x:v>cash</x:v>
      </x:c>
      <x:c r="V348" s="19" t="str">
        <x:f>IF(I348="",IF(U348="people","PAYROLL","UNMAPPED"),I348)</x:f>
        <x:v>V.BANK</x:v>
      </x:c>
      <x:c r="W348" s="19" t="n">
        <x:f>IF(AND(G348="GL.CASH",L348="operating"),Q348,0)</x:f>
        <x:v>32</x:v>
      </x:c>
      <x:c r="X348" s="19" t="n">
        <x:f>IF(AND(G348="GL.CASH",L348="operating"),P348,0)</x:f>
        <x:v>0</x:v>
      </x:c>
      <x:c r="Y348" s="19" t="n">
        <x:f>IF(AND(G348="GL.CASH",L348="investing"),Q348-P348,0)</x:f>
        <x:v>0</x:v>
      </x:c>
      <x:c r="Z348" s="19" t="n">
        <x:f>IF(AND(G348="GL.CASH",L348="financing"),P348,0)</x:f>
        <x:v>0</x:v>
      </x:c>
      <x:c r="AA348" s="19" t="n">
        <x:f>IF(AND(G348="GL.CASH",L348="financing"),Q348,0)</x:f>
        <x:v>0</x:v>
      </x:c>
    </x:row>
    <x:row r="349" ht="25" customHeight="1">
      <x:c r="A349" s="3" t="str">
        <x:v>ACT/DEP-IT.P01.01-M03/1</x:v>
      </x:c>
      <x:c r="B349" s="3" t="str">
        <x:v>DEP-IT.P01.01-M03</x:v>
      </x:c>
      <x:c r="C349" s="21" t="n">
        <x:v>3</x:v>
      </x:c>
      <x:c r="D349" s="39" t="n">
        <x:v>46477</x:v>
      </x:c>
      <x:c r="E349" s="39" t="n">
        <x:v>46447</x:v>
      </x:c>
      <x:c r="F349" s="39"/>
      <x:c r="G349" s="3" t="str">
        <x:v>GL.DEPR.IT</x:v>
      </x:c>
      <x:c r="H349" s="3" t="str">
        <x:v>MGMT</x:v>
      </x:c>
      <x:c r="I349" s="3" t="str">
        <x:v>V.EQUIPMENT</x:v>
      </x:c>
      <x:c r="J349" s="3" t="str">
        <x:v>MAP.ACTUAL.DEPR.IT.MGMT.V.EQUIPMENT.MGMT</x:v>
      </x:c>
      <x:c r="K349" s="3" t="str">
        <x:v>CAP.DEPRECIATION</x:v>
      </x:c>
      <x:c r="L349" s="3" t="str">
        <x:v>noncash</x:v>
      </x:c>
      <x:c r="M349" s="3" t="str">
        <x:v>recurring</x:v>
      </x:c>
      <x:c r="N349" s="3" t="str">
        <x:v>committed</x:v>
      </x:c>
      <x:c r="O349" s="3" t="str">
        <x:v>fixed</x:v>
      </x:c>
      <x:c r="P349" s="30" t="n">
        <x:v>69.44</x:v>
      </x:c>
      <x:c r="Q349" s="30" t="n">
        <x:v>0</x:v>
      </x:c>
      <x:c r="R349" s="19" t="n">
        <x:f>P349-Q349</x:f>
        <x:v>69.44</x:v>
      </x:c>
      <x:c r="S349" s="22" t="n">
        <x:f>'D03_Accounts'!D100</x:f>
        <x:v>1</x:v>
      </x:c>
      <x:c r="T349" s="19" t="n">
        <x:f>R349*S349</x:f>
        <x:v>69.44</x:v>
      </x:c>
      <x:c r="U349" s="20" t="str">
        <x:f>'D03_Mappings'!E145</x:f>
        <x:v>depreciation</x:v>
      </x:c>
      <x:c r="V349" s="19" t="str">
        <x:f>IF(I349="",IF(U349="people","PAYROLL","UNMAPPED"),I349)</x:f>
        <x:v>V.EQUIPMENT</x:v>
      </x:c>
      <x:c r="W349" s="19" t="n">
        <x:f>IF(AND(G349="GL.CASH",L349="operating"),Q349,0)</x:f>
        <x:v>0</x:v>
      </x:c>
      <x:c r="X349" s="19" t="n">
        <x:f>IF(AND(G349="GL.CASH",L349="operating"),P349,0)</x:f>
        <x:v>0</x:v>
      </x:c>
      <x:c r="Y349" s="19" t="n">
        <x:f>IF(AND(G349="GL.CASH",L349="investing"),Q349-P349,0)</x:f>
        <x:v>0</x:v>
      </x:c>
      <x:c r="Z349" s="19" t="n">
        <x:f>IF(AND(G349="GL.CASH",L349="financing"),P349,0)</x:f>
        <x:v>0</x:v>
      </x:c>
      <x:c r="AA349" s="19" t="n">
        <x:f>IF(AND(G349="GL.CASH",L349="financing"),Q349,0)</x:f>
        <x:v>0</x:v>
      </x:c>
    </x:row>
    <x:row r="350" ht="25" customHeight="1">
      <x:c r="A350" s="3" t="str">
        <x:v>ACT/DEP-IT.P01.01-M03/2</x:v>
      </x:c>
      <x:c r="B350" s="3" t="str">
        <x:v>DEP-IT.P01.01-M03</x:v>
      </x:c>
      <x:c r="C350" s="21" t="n">
        <x:v>3</x:v>
      </x:c>
      <x:c r="D350" s="39" t="n">
        <x:v>46477</x:v>
      </x:c>
      <x:c r="E350" s="39" t="n">
        <x:v>46447</x:v>
      </x:c>
      <x:c r="F350" s="39"/>
      <x:c r="G350" s="3" t="str">
        <x:v>GL.ACCDEP.IT</x:v>
      </x:c>
      <x:c r="H350" s="3" t="str">
        <x:v>MGMT</x:v>
      </x:c>
      <x:c r="I350" s="3" t="str">
        <x:v>V.EQUIPMENT</x:v>
      </x:c>
      <x:c r="J350" s="3" t="str">
        <x:v>MAP.ACTUAL.DEPR.IT.MGMT.V.EQUIPMENT.MGMT</x:v>
      </x:c>
      <x:c r="K350" s="3" t="str">
        <x:v>CAP.DEPRECIATION</x:v>
      </x:c>
      <x:c r="L350" s="3" t="str">
        <x:v>noncash</x:v>
      </x:c>
      <x:c r="M350" s="3" t="str">
        <x:v>not_applicable</x:v>
      </x:c>
      <x:c r="N350" s="3" t="str">
        <x:v>not_applicable</x:v>
      </x:c>
      <x:c r="O350" s="3" t="str">
        <x:v>not_applicable</x:v>
      </x:c>
      <x:c r="P350" s="30" t="n">
        <x:v>0</x:v>
      </x:c>
      <x:c r="Q350" s="30" t="n">
        <x:v>69.44</x:v>
      </x:c>
      <x:c r="R350" s="19" t="n">
        <x:f>P350-Q350</x:f>
        <x:v>-69.44</x:v>
      </x:c>
      <x:c r="S350" s="22" t="n">
        <x:f>'D03_Accounts'!D21</x:f>
        <x:v>0</x:v>
      </x:c>
      <x:c r="T350" s="19" t="n">
        <x:f>R350*S350</x:f>
        <x:v>0</x:v>
      </x:c>
      <x:c r="U350" s="20" t="str">
        <x:f>'D03_Mappings'!E146</x:f>
        <x:v>acc_dep</x:v>
      </x:c>
      <x:c r="V350" s="19" t="str">
        <x:f>IF(I350="",IF(U350="people","PAYROLL","UNMAPPED"),I350)</x:f>
        <x:v>V.EQUIPMENT</x:v>
      </x:c>
      <x:c r="W350" s="19" t="n">
        <x:f>IF(AND(G350="GL.CASH",L350="operating"),Q350,0)</x:f>
        <x:v>0</x:v>
      </x:c>
      <x:c r="X350" s="19" t="n">
        <x:f>IF(AND(G350="GL.CASH",L350="operating"),P350,0)</x:f>
        <x:v>0</x:v>
      </x:c>
      <x:c r="Y350" s="19" t="n">
        <x:f>IF(AND(G350="GL.CASH",L350="investing"),Q350-P350,0)</x:f>
        <x:v>0</x:v>
      </x:c>
      <x:c r="Z350" s="19" t="n">
        <x:f>IF(AND(G350="GL.CASH",L350="financing"),P350,0)</x:f>
        <x:v>0</x:v>
      </x:c>
      <x:c r="AA350" s="19" t="n">
        <x:f>IF(AND(G350="GL.CASH",L350="financing"),Q350,0)</x:f>
        <x:v>0</x:v>
      </x:c>
    </x:row>
    <x:row r="351" ht="25" customHeight="1">
      <x:c r="A351" s="3" t="str">
        <x:v>ACT/DEP-IT.P02.01-M03/1</x:v>
      </x:c>
      <x:c r="B351" s="3" t="str">
        <x:v>DEP-IT.P02.01-M03</x:v>
      </x:c>
      <x:c r="C351" s="21" t="n">
        <x:v>3</x:v>
      </x:c>
      <x:c r="D351" s="39" t="n">
        <x:v>46477</x:v>
      </x:c>
      <x:c r="E351" s="39" t="n">
        <x:v>46447</x:v>
      </x:c>
      <x:c r="F351" s="39"/>
      <x:c r="G351" s="3" t="str">
        <x:v>GL.DEPR.IT</x:v>
      </x:c>
      <x:c r="H351" s="3" t="str">
        <x:v>ENG</x:v>
      </x:c>
      <x:c r="I351" s="3" t="str">
        <x:v>V.EQUIPMENT</x:v>
      </x:c>
      <x:c r="J351" s="3" t="str">
        <x:v>MAP.ACTUAL.DEPR.IT.ENG.V.EQUIPMENT.ENG</x:v>
      </x:c>
      <x:c r="K351" s="3" t="str">
        <x:v>CAP.DEPRECIATION</x:v>
      </x:c>
      <x:c r="L351" s="3" t="str">
        <x:v>noncash</x:v>
      </x:c>
      <x:c r="M351" s="3" t="str">
        <x:v>recurring</x:v>
      </x:c>
      <x:c r="N351" s="3" t="str">
        <x:v>committed</x:v>
      </x:c>
      <x:c r="O351" s="3" t="str">
        <x:v>fixed</x:v>
      </x:c>
      <x:c r="P351" s="30" t="n">
        <x:v>69.44</x:v>
      </x:c>
      <x:c r="Q351" s="30" t="n">
        <x:v>0</x:v>
      </x:c>
      <x:c r="R351" s="19" t="n">
        <x:f>P351-Q351</x:f>
        <x:v>69.44</x:v>
      </x:c>
      <x:c r="S351" s="22" t="n">
        <x:f>'D03_Accounts'!D100</x:f>
        <x:v>1</x:v>
      </x:c>
      <x:c r="T351" s="19" t="n">
        <x:f>R351*S351</x:f>
        <x:v>69.44</x:v>
      </x:c>
      <x:c r="U351" s="20" t="str">
        <x:f>'D03_Mappings'!E143</x:f>
        <x:v>depreciation</x:v>
      </x:c>
      <x:c r="V351" s="19" t="str">
        <x:f>IF(I351="",IF(U351="people","PAYROLL","UNMAPPED"),I351)</x:f>
        <x:v>V.EQUIPMENT</x:v>
      </x:c>
      <x:c r="W351" s="19" t="n">
        <x:f>IF(AND(G351="GL.CASH",L351="operating"),Q351,0)</x:f>
        <x:v>0</x:v>
      </x:c>
      <x:c r="X351" s="19" t="n">
        <x:f>IF(AND(G351="GL.CASH",L351="operating"),P351,0)</x:f>
        <x:v>0</x:v>
      </x:c>
      <x:c r="Y351" s="19" t="n">
        <x:f>IF(AND(G351="GL.CASH",L351="investing"),Q351-P351,0)</x:f>
        <x:v>0</x:v>
      </x:c>
      <x:c r="Z351" s="19" t="n">
        <x:f>IF(AND(G351="GL.CASH",L351="financing"),P351,0)</x:f>
        <x:v>0</x:v>
      </x:c>
      <x:c r="AA351" s="19" t="n">
        <x:f>IF(AND(G351="GL.CASH",L351="financing"),Q351,0)</x:f>
        <x:v>0</x:v>
      </x:c>
    </x:row>
    <x:row r="352" ht="25" customHeight="1">
      <x:c r="A352" s="3" t="str">
        <x:v>ACT/DEP-IT.P02.01-M03/2</x:v>
      </x:c>
      <x:c r="B352" s="3" t="str">
        <x:v>DEP-IT.P02.01-M03</x:v>
      </x:c>
      <x:c r="C352" s="21" t="n">
        <x:v>3</x:v>
      </x:c>
      <x:c r="D352" s="39" t="n">
        <x:v>46477</x:v>
      </x:c>
      <x:c r="E352" s="39" t="n">
        <x:v>46447</x:v>
      </x:c>
      <x:c r="F352" s="39"/>
      <x:c r="G352" s="3" t="str">
        <x:v>GL.ACCDEP.IT</x:v>
      </x:c>
      <x:c r="H352" s="3" t="str">
        <x:v>ENG</x:v>
      </x:c>
      <x:c r="I352" s="3" t="str">
        <x:v>V.EQUIPMENT</x:v>
      </x:c>
      <x:c r="J352" s="3" t="str">
        <x:v>MAP.ACTUAL.DEPR.IT.ENG.V.EQUIPMENT.ENG</x:v>
      </x:c>
      <x:c r="K352" s="3" t="str">
        <x:v>CAP.DEPRECIATION</x:v>
      </x:c>
      <x:c r="L352" s="3" t="str">
        <x:v>noncash</x:v>
      </x:c>
      <x:c r="M352" s="3" t="str">
        <x:v>not_applicable</x:v>
      </x:c>
      <x:c r="N352" s="3" t="str">
        <x:v>not_applicable</x:v>
      </x:c>
      <x:c r="O352" s="3" t="str">
        <x:v>not_applicable</x:v>
      </x:c>
      <x:c r="P352" s="30" t="n">
        <x:v>0</x:v>
      </x:c>
      <x:c r="Q352" s="30" t="n">
        <x:v>69.44</x:v>
      </x:c>
      <x:c r="R352" s="19" t="n">
        <x:f>P352-Q352</x:f>
        <x:v>-69.44</x:v>
      </x:c>
      <x:c r="S352" s="22" t="n">
        <x:f>'D03_Accounts'!D21</x:f>
        <x:v>0</x:v>
      </x:c>
      <x:c r="T352" s="19" t="n">
        <x:f>R352*S352</x:f>
        <x:v>0</x:v>
      </x:c>
      <x:c r="U352" s="20" t="str">
        <x:f>'D03_Mappings'!E144</x:f>
        <x:v>acc_dep</x:v>
      </x:c>
      <x:c r="V352" s="19" t="str">
        <x:f>IF(I352="",IF(U352="people","PAYROLL","UNMAPPED"),I352)</x:f>
        <x:v>V.EQUIPMENT</x:v>
      </x:c>
      <x:c r="W352" s="19" t="n">
        <x:f>IF(AND(G352="GL.CASH",L352="operating"),Q352,0)</x:f>
        <x:v>0</x:v>
      </x:c>
      <x:c r="X352" s="19" t="n">
        <x:f>IF(AND(G352="GL.CASH",L352="operating"),P352,0)</x:f>
        <x:v>0</x:v>
      </x:c>
      <x:c r="Y352" s="19" t="n">
        <x:f>IF(AND(G352="GL.CASH",L352="investing"),Q352-P352,0)</x:f>
        <x:v>0</x:v>
      </x:c>
      <x:c r="Z352" s="19" t="n">
        <x:f>IF(AND(G352="GL.CASH",L352="financing"),P352,0)</x:f>
        <x:v>0</x:v>
      </x:c>
      <x:c r="AA352" s="19" t="n">
        <x:f>IF(AND(G352="GL.CASH",L352="financing"),Q352,0)</x:f>
        <x:v>0</x:v>
      </x:c>
    </x:row>
    <x:row r="353" ht="25" customHeight="1">
      <x:c r="A353" s="3" t="str">
        <x:v>ACT/DEP-IT.P03.01-M03/1</x:v>
      </x:c>
      <x:c r="B353" s="3" t="str">
        <x:v>DEP-IT.P03.01-M03</x:v>
      </x:c>
      <x:c r="C353" s="21" t="n">
        <x:v>3</x:v>
      </x:c>
      <x:c r="D353" s="39" t="n">
        <x:v>46477</x:v>
      </x:c>
      <x:c r="E353" s="39" t="n">
        <x:v>46447</x:v>
      </x:c>
      <x:c r="F353" s="39"/>
      <x:c r="G353" s="3" t="str">
        <x:v>GL.DEPR.IT</x:v>
      </x:c>
      <x:c r="H353" s="3" t="str">
        <x:v>ENG</x:v>
      </x:c>
      <x:c r="I353" s="3" t="str">
        <x:v>V.EQUIPMENT</x:v>
      </x:c>
      <x:c r="J353" s="3" t="str">
        <x:v>MAP.ACTUAL.DEPR.IT.ENG.V.EQUIPMENT.ENG</x:v>
      </x:c>
      <x:c r="K353" s="3" t="str">
        <x:v>CAP.DEPRECIATION</x:v>
      </x:c>
      <x:c r="L353" s="3" t="str">
        <x:v>noncash</x:v>
      </x:c>
      <x:c r="M353" s="3" t="str">
        <x:v>recurring</x:v>
      </x:c>
      <x:c r="N353" s="3" t="str">
        <x:v>committed</x:v>
      </x:c>
      <x:c r="O353" s="3" t="str">
        <x:v>fixed</x:v>
      </x:c>
      <x:c r="P353" s="30" t="n">
        <x:v>69.44</x:v>
      </x:c>
      <x:c r="Q353" s="30" t="n">
        <x:v>0</x:v>
      </x:c>
      <x:c r="R353" s="19" t="n">
        <x:f>P353-Q353</x:f>
        <x:v>69.44</x:v>
      </x:c>
      <x:c r="S353" s="22" t="n">
        <x:f>'D03_Accounts'!D100</x:f>
        <x:v>1</x:v>
      </x:c>
      <x:c r="T353" s="19" t="n">
        <x:f>R353*S353</x:f>
        <x:v>69.44</x:v>
      </x:c>
      <x:c r="U353" s="20" t="str">
        <x:f>'D03_Mappings'!E143</x:f>
        <x:v>depreciation</x:v>
      </x:c>
      <x:c r="V353" s="19" t="str">
        <x:f>IF(I353="",IF(U353="people","PAYROLL","UNMAPPED"),I353)</x:f>
        <x:v>V.EQUIPMENT</x:v>
      </x:c>
      <x:c r="W353" s="19" t="n">
        <x:f>IF(AND(G353="GL.CASH",L353="operating"),Q353,0)</x:f>
        <x:v>0</x:v>
      </x:c>
      <x:c r="X353" s="19" t="n">
        <x:f>IF(AND(G353="GL.CASH",L353="operating"),P353,0)</x:f>
        <x:v>0</x:v>
      </x:c>
      <x:c r="Y353" s="19" t="n">
        <x:f>IF(AND(G353="GL.CASH",L353="investing"),Q353-P353,0)</x:f>
        <x:v>0</x:v>
      </x:c>
      <x:c r="Z353" s="19" t="n">
        <x:f>IF(AND(G353="GL.CASH",L353="financing"),P353,0)</x:f>
        <x:v>0</x:v>
      </x:c>
      <x:c r="AA353" s="19" t="n">
        <x:f>IF(AND(G353="GL.CASH",L353="financing"),Q353,0)</x:f>
        <x:v>0</x:v>
      </x:c>
    </x:row>
    <x:row r="354" ht="25" customHeight="1">
      <x:c r="A354" s="3" t="str">
        <x:v>ACT/DEP-IT.P03.01-M03/2</x:v>
      </x:c>
      <x:c r="B354" s="3" t="str">
        <x:v>DEP-IT.P03.01-M03</x:v>
      </x:c>
      <x:c r="C354" s="21" t="n">
        <x:v>3</x:v>
      </x:c>
      <x:c r="D354" s="39" t="n">
        <x:v>46477</x:v>
      </x:c>
      <x:c r="E354" s="39" t="n">
        <x:v>46447</x:v>
      </x:c>
      <x:c r="F354" s="39"/>
      <x:c r="G354" s="3" t="str">
        <x:v>GL.ACCDEP.IT</x:v>
      </x:c>
      <x:c r="H354" s="3" t="str">
        <x:v>ENG</x:v>
      </x:c>
      <x:c r="I354" s="3" t="str">
        <x:v>V.EQUIPMENT</x:v>
      </x:c>
      <x:c r="J354" s="3" t="str">
        <x:v>MAP.ACTUAL.DEPR.IT.ENG.V.EQUIPMENT.ENG</x:v>
      </x:c>
      <x:c r="K354" s="3" t="str">
        <x:v>CAP.DEPRECIATION</x:v>
      </x:c>
      <x:c r="L354" s="3" t="str">
        <x:v>noncash</x:v>
      </x:c>
      <x:c r="M354" s="3" t="str">
        <x:v>not_applicable</x:v>
      </x:c>
      <x:c r="N354" s="3" t="str">
        <x:v>not_applicable</x:v>
      </x:c>
      <x:c r="O354" s="3" t="str">
        <x:v>not_applicable</x:v>
      </x:c>
      <x:c r="P354" s="30" t="n">
        <x:v>0</x:v>
      </x:c>
      <x:c r="Q354" s="30" t="n">
        <x:v>69.44</x:v>
      </x:c>
      <x:c r="R354" s="19" t="n">
        <x:f>P354-Q354</x:f>
        <x:v>-69.44</x:v>
      </x:c>
      <x:c r="S354" s="22" t="n">
        <x:f>'D03_Accounts'!D21</x:f>
        <x:v>0</x:v>
      </x:c>
      <x:c r="T354" s="19" t="n">
        <x:f>R354*S354</x:f>
        <x:v>0</x:v>
      </x:c>
      <x:c r="U354" s="20" t="str">
        <x:f>'D03_Mappings'!E144</x:f>
        <x:v>acc_dep</x:v>
      </x:c>
      <x:c r="V354" s="19" t="str">
        <x:f>IF(I354="",IF(U354="people","PAYROLL","UNMAPPED"),I354)</x:f>
        <x:v>V.EQUIPMENT</x:v>
      </x:c>
      <x:c r="W354" s="19" t="n">
        <x:f>IF(AND(G354="GL.CASH",L354="operating"),Q354,0)</x:f>
        <x:v>0</x:v>
      </x:c>
      <x:c r="X354" s="19" t="n">
        <x:f>IF(AND(G354="GL.CASH",L354="operating"),P354,0)</x:f>
        <x:v>0</x:v>
      </x:c>
      <x:c r="Y354" s="19" t="n">
        <x:f>IF(AND(G354="GL.CASH",L354="investing"),Q354-P354,0)</x:f>
        <x:v>0</x:v>
      </x:c>
      <x:c r="Z354" s="19" t="n">
        <x:f>IF(AND(G354="GL.CASH",L354="financing"),P354,0)</x:f>
        <x:v>0</x:v>
      </x:c>
      <x:c r="AA354" s="19" t="n">
        <x:f>IF(AND(G354="GL.CASH",L354="financing"),Q354,0)</x:f>
        <x:v>0</x:v>
      </x:c>
    </x:row>
    <x:row r="355" ht="25" customHeight="1">
      <x:c r="A355" s="3" t="str">
        <x:v>ACT/DEP-IT.P04.01-M03/1</x:v>
      </x:c>
      <x:c r="B355" s="3" t="str">
        <x:v>DEP-IT.P04.01-M03</x:v>
      </x:c>
      <x:c r="C355" s="21" t="n">
        <x:v>3</x:v>
      </x:c>
      <x:c r="D355" s="39" t="n">
        <x:v>46477</x:v>
      </x:c>
      <x:c r="E355" s="39" t="n">
        <x:v>46447</x:v>
      </x:c>
      <x:c r="F355" s="39"/>
      <x:c r="G355" s="3" t="str">
        <x:v>GL.DEPR.IT</x:v>
      </x:c>
      <x:c r="H355" s="3" t="str">
        <x:v>ENG</x:v>
      </x:c>
      <x:c r="I355" s="3" t="str">
        <x:v>V.EQUIPMENT</x:v>
      </x:c>
      <x:c r="J355" s="3" t="str">
        <x:v>MAP.ACTUAL.DEPR.IT.ENG.V.EQUIPMENT.ENG</x:v>
      </x:c>
      <x:c r="K355" s="3" t="str">
        <x:v>CAP.DEPRECIATION</x:v>
      </x:c>
      <x:c r="L355" s="3" t="str">
        <x:v>noncash</x:v>
      </x:c>
      <x:c r="M355" s="3" t="str">
        <x:v>recurring</x:v>
      </x:c>
      <x:c r="N355" s="3" t="str">
        <x:v>committed</x:v>
      </x:c>
      <x:c r="O355" s="3" t="str">
        <x:v>fixed</x:v>
      </x:c>
      <x:c r="P355" s="30" t="n">
        <x:v>69.44</x:v>
      </x:c>
      <x:c r="Q355" s="30" t="n">
        <x:v>0</x:v>
      </x:c>
      <x:c r="R355" s="19" t="n">
        <x:f>P355-Q355</x:f>
        <x:v>69.44</x:v>
      </x:c>
      <x:c r="S355" s="22" t="n">
        <x:f>'D03_Accounts'!D100</x:f>
        <x:v>1</x:v>
      </x:c>
      <x:c r="T355" s="19" t="n">
        <x:f>R355*S355</x:f>
        <x:v>69.44</x:v>
      </x:c>
      <x:c r="U355" s="20" t="str">
        <x:f>'D03_Mappings'!E143</x:f>
        <x:v>depreciation</x:v>
      </x:c>
      <x:c r="V355" s="19" t="str">
        <x:f>IF(I355="",IF(U355="people","PAYROLL","UNMAPPED"),I355)</x:f>
        <x:v>V.EQUIPMENT</x:v>
      </x:c>
      <x:c r="W355" s="19" t="n">
        <x:f>IF(AND(G355="GL.CASH",L355="operating"),Q355,0)</x:f>
        <x:v>0</x:v>
      </x:c>
      <x:c r="X355" s="19" t="n">
        <x:f>IF(AND(G355="GL.CASH",L355="operating"),P355,0)</x:f>
        <x:v>0</x:v>
      </x:c>
      <x:c r="Y355" s="19" t="n">
        <x:f>IF(AND(G355="GL.CASH",L355="investing"),Q355-P355,0)</x:f>
        <x:v>0</x:v>
      </x:c>
      <x:c r="Z355" s="19" t="n">
        <x:f>IF(AND(G355="GL.CASH",L355="financing"),P355,0)</x:f>
        <x:v>0</x:v>
      </x:c>
      <x:c r="AA355" s="19" t="n">
        <x:f>IF(AND(G355="GL.CASH",L355="financing"),Q355,0)</x:f>
        <x:v>0</x:v>
      </x:c>
    </x:row>
    <x:row r="356" ht="25" customHeight="1">
      <x:c r="A356" s="3" t="str">
        <x:v>ACT/DEP-IT.P04.01-M03/2</x:v>
      </x:c>
      <x:c r="B356" s="3" t="str">
        <x:v>DEP-IT.P04.01-M03</x:v>
      </x:c>
      <x:c r="C356" s="21" t="n">
        <x:v>3</x:v>
      </x:c>
      <x:c r="D356" s="39" t="n">
        <x:v>46477</x:v>
      </x:c>
      <x:c r="E356" s="39" t="n">
        <x:v>46447</x:v>
      </x:c>
      <x:c r="F356" s="39"/>
      <x:c r="G356" s="3" t="str">
        <x:v>GL.ACCDEP.IT</x:v>
      </x:c>
      <x:c r="H356" s="3" t="str">
        <x:v>ENG</x:v>
      </x:c>
      <x:c r="I356" s="3" t="str">
        <x:v>V.EQUIPMENT</x:v>
      </x:c>
      <x:c r="J356" s="3" t="str">
        <x:v>MAP.ACTUAL.DEPR.IT.ENG.V.EQUIPMENT.ENG</x:v>
      </x:c>
      <x:c r="K356" s="3" t="str">
        <x:v>CAP.DEPRECIATION</x:v>
      </x:c>
      <x:c r="L356" s="3" t="str">
        <x:v>noncash</x:v>
      </x:c>
      <x:c r="M356" s="3" t="str">
        <x:v>not_applicable</x:v>
      </x:c>
      <x:c r="N356" s="3" t="str">
        <x:v>not_applicable</x:v>
      </x:c>
      <x:c r="O356" s="3" t="str">
        <x:v>not_applicable</x:v>
      </x:c>
      <x:c r="P356" s="30" t="n">
        <x:v>0</x:v>
      </x:c>
      <x:c r="Q356" s="30" t="n">
        <x:v>69.44</x:v>
      </x:c>
      <x:c r="R356" s="19" t="n">
        <x:f>P356-Q356</x:f>
        <x:v>-69.44</x:v>
      </x:c>
      <x:c r="S356" s="22" t="n">
        <x:f>'D03_Accounts'!D21</x:f>
        <x:v>0</x:v>
      </x:c>
      <x:c r="T356" s="19" t="n">
        <x:f>R356*S356</x:f>
        <x:v>0</x:v>
      </x:c>
      <x:c r="U356" s="20" t="str">
        <x:f>'D03_Mappings'!E144</x:f>
        <x:v>acc_dep</x:v>
      </x:c>
      <x:c r="V356" s="19" t="str">
        <x:f>IF(I356="",IF(U356="people","PAYROLL","UNMAPPED"),I356)</x:f>
        <x:v>V.EQUIPMENT</x:v>
      </x:c>
      <x:c r="W356" s="19" t="n">
        <x:f>IF(AND(G356="GL.CASH",L356="operating"),Q356,0)</x:f>
        <x:v>0</x:v>
      </x:c>
      <x:c r="X356" s="19" t="n">
        <x:f>IF(AND(G356="GL.CASH",L356="operating"),P356,0)</x:f>
        <x:v>0</x:v>
      </x:c>
      <x:c r="Y356" s="19" t="n">
        <x:f>IF(AND(G356="GL.CASH",L356="investing"),Q356-P356,0)</x:f>
        <x:v>0</x:v>
      </x:c>
      <x:c r="Z356" s="19" t="n">
        <x:f>IF(AND(G356="GL.CASH",L356="financing"),P356,0)</x:f>
        <x:v>0</x:v>
      </x:c>
      <x:c r="AA356" s="19" t="n">
        <x:f>IF(AND(G356="GL.CASH",L356="financing"),Q356,0)</x:f>
        <x:v>0</x:v>
      </x:c>
    </x:row>
    <x:row r="357" ht="25" customHeight="1">
      <x:c r="A357" s="3" t="str">
        <x:v>ACT/DEP-IT.P05.01-M03/1</x:v>
      </x:c>
      <x:c r="B357" s="3" t="str">
        <x:v>DEP-IT.P05.01-M03</x:v>
      </x:c>
      <x:c r="C357" s="21" t="n">
        <x:v>3</x:v>
      </x:c>
      <x:c r="D357" s="39" t="n">
        <x:v>46477</x:v>
      </x:c>
      <x:c r="E357" s="39" t="n">
        <x:v>46447</x:v>
      </x:c>
      <x:c r="F357" s="39"/>
      <x:c r="G357" s="3" t="str">
        <x:v>GL.DEPR.IT</x:v>
      </x:c>
      <x:c r="H357" s="3" t="str">
        <x:v>ENG</x:v>
      </x:c>
      <x:c r="I357" s="3" t="str">
        <x:v>V.EQUIPMENT</x:v>
      </x:c>
      <x:c r="J357" s="3" t="str">
        <x:v>MAP.ACTUAL.DEPR.IT.ENG.V.EQUIPMENT.ENG</x:v>
      </x:c>
      <x:c r="K357" s="3" t="str">
        <x:v>CAP.DEPRECIATION</x:v>
      </x:c>
      <x:c r="L357" s="3" t="str">
        <x:v>noncash</x:v>
      </x:c>
      <x:c r="M357" s="3" t="str">
        <x:v>recurring</x:v>
      </x:c>
      <x:c r="N357" s="3" t="str">
        <x:v>committed</x:v>
      </x:c>
      <x:c r="O357" s="3" t="str">
        <x:v>fixed</x:v>
      </x:c>
      <x:c r="P357" s="30" t="n">
        <x:v>69.44</x:v>
      </x:c>
      <x:c r="Q357" s="30" t="n">
        <x:v>0</x:v>
      </x:c>
      <x:c r="R357" s="19" t="n">
        <x:f>P357-Q357</x:f>
        <x:v>69.44</x:v>
      </x:c>
      <x:c r="S357" s="22" t="n">
        <x:f>'D03_Accounts'!D100</x:f>
        <x:v>1</x:v>
      </x:c>
      <x:c r="T357" s="19" t="n">
        <x:f>R357*S357</x:f>
        <x:v>69.44</x:v>
      </x:c>
      <x:c r="U357" s="20" t="str">
        <x:f>'D03_Mappings'!E143</x:f>
        <x:v>depreciation</x:v>
      </x:c>
      <x:c r="V357" s="19" t="str">
        <x:f>IF(I357="",IF(U357="people","PAYROLL","UNMAPPED"),I357)</x:f>
        <x:v>V.EQUIPMENT</x:v>
      </x:c>
      <x:c r="W357" s="19" t="n">
        <x:f>IF(AND(G357="GL.CASH",L357="operating"),Q357,0)</x:f>
        <x:v>0</x:v>
      </x:c>
      <x:c r="X357" s="19" t="n">
        <x:f>IF(AND(G357="GL.CASH",L357="operating"),P357,0)</x:f>
        <x:v>0</x:v>
      </x:c>
      <x:c r="Y357" s="19" t="n">
        <x:f>IF(AND(G357="GL.CASH",L357="investing"),Q357-P357,0)</x:f>
        <x:v>0</x:v>
      </x:c>
      <x:c r="Z357" s="19" t="n">
        <x:f>IF(AND(G357="GL.CASH",L357="financing"),P357,0)</x:f>
        <x:v>0</x:v>
      </x:c>
      <x:c r="AA357" s="19" t="n">
        <x:f>IF(AND(G357="GL.CASH",L357="financing"),Q357,0)</x:f>
        <x:v>0</x:v>
      </x:c>
    </x:row>
    <x:row r="358" ht="25" customHeight="1">
      <x:c r="A358" s="3" t="str">
        <x:v>ACT/DEP-IT.P05.01-M03/2</x:v>
      </x:c>
      <x:c r="B358" s="3" t="str">
        <x:v>DEP-IT.P05.01-M03</x:v>
      </x:c>
      <x:c r="C358" s="21" t="n">
        <x:v>3</x:v>
      </x:c>
      <x:c r="D358" s="39" t="n">
        <x:v>46477</x:v>
      </x:c>
      <x:c r="E358" s="39" t="n">
        <x:v>46447</x:v>
      </x:c>
      <x:c r="F358" s="39"/>
      <x:c r="G358" s="3" t="str">
        <x:v>GL.ACCDEP.IT</x:v>
      </x:c>
      <x:c r="H358" s="3" t="str">
        <x:v>ENG</x:v>
      </x:c>
      <x:c r="I358" s="3" t="str">
        <x:v>V.EQUIPMENT</x:v>
      </x:c>
      <x:c r="J358" s="3" t="str">
        <x:v>MAP.ACTUAL.DEPR.IT.ENG.V.EQUIPMENT.ENG</x:v>
      </x:c>
      <x:c r="K358" s="3" t="str">
        <x:v>CAP.DEPRECIATION</x:v>
      </x:c>
      <x:c r="L358" s="3" t="str">
        <x:v>noncash</x:v>
      </x:c>
      <x:c r="M358" s="3" t="str">
        <x:v>not_applicable</x:v>
      </x:c>
      <x:c r="N358" s="3" t="str">
        <x:v>not_applicable</x:v>
      </x:c>
      <x:c r="O358" s="3" t="str">
        <x:v>not_applicable</x:v>
      </x:c>
      <x:c r="P358" s="30" t="n">
        <x:v>0</x:v>
      </x:c>
      <x:c r="Q358" s="30" t="n">
        <x:v>69.44</x:v>
      </x:c>
      <x:c r="R358" s="19" t="n">
        <x:f>P358-Q358</x:f>
        <x:v>-69.44</x:v>
      </x:c>
      <x:c r="S358" s="22" t="n">
        <x:f>'D03_Accounts'!D21</x:f>
        <x:v>0</x:v>
      </x:c>
      <x:c r="T358" s="19" t="n">
        <x:f>R358*S358</x:f>
        <x:v>0</x:v>
      </x:c>
      <x:c r="U358" s="20" t="str">
        <x:f>'D03_Mappings'!E144</x:f>
        <x:v>acc_dep</x:v>
      </x:c>
      <x:c r="V358" s="19" t="str">
        <x:f>IF(I358="",IF(U358="people","PAYROLL","UNMAPPED"),I358)</x:f>
        <x:v>V.EQUIPMENT</x:v>
      </x:c>
      <x:c r="W358" s="19" t="n">
        <x:f>IF(AND(G358="GL.CASH",L358="operating"),Q358,0)</x:f>
        <x:v>0</x:v>
      </x:c>
      <x:c r="X358" s="19" t="n">
        <x:f>IF(AND(G358="GL.CASH",L358="operating"),P358,0)</x:f>
        <x:v>0</x:v>
      </x:c>
      <x:c r="Y358" s="19" t="n">
        <x:f>IF(AND(G358="GL.CASH",L358="investing"),Q358-P358,0)</x:f>
        <x:v>0</x:v>
      </x:c>
      <x:c r="Z358" s="19" t="n">
        <x:f>IF(AND(G358="GL.CASH",L358="financing"),P358,0)</x:f>
        <x:v>0</x:v>
      </x:c>
      <x:c r="AA358" s="19" t="n">
        <x:f>IF(AND(G358="GL.CASH",L358="financing"),Q358,0)</x:f>
        <x:v>0</x:v>
      </x:c>
    </x:row>
    <x:row r="359" ht="25" customHeight="1">
      <x:c r="A359" s="3" t="str">
        <x:v>ACT/DEPOSIT-INTEREST-M03/1</x:v>
      </x:c>
      <x:c r="B359" s="3" t="str">
        <x:v>DEPOSIT-INTEREST-M03</x:v>
      </x:c>
      <x:c r="C359" s="21" t="n">
        <x:v>3</x:v>
      </x:c>
      <x:c r="D359" s="39" t="n">
        <x:v>46477</x:v>
      </x:c>
      <x:c r="E359" s="39" t="n">
        <x:v>46447</x:v>
      </x:c>
      <x:c r="F359" s="39" t="n">
        <x:v>46477</x:v>
      </x:c>
      <x:c r="G359" s="3" t="str">
        <x:v>GL.CASH</x:v>
      </x:c>
      <x:c r="H359" s="3" t="str">
        <x:v>CORP</x:v>
      </x:c>
      <x:c r="I359" s="3" t="str">
        <x:v>V.BANK</x:v>
      </x:c>
      <x:c r="J359" s="3" t="str">
        <x:v>MAP.ACTUAL.DEPOSIT.INTEREST.V.BANK.CORP</x:v>
      </x:c>
      <x:c r="K359" s="3" t="str">
        <x:v>PNL.DEP_INTEREST</x:v>
      </x:c>
      <x:c r="L359" s="3" t="str">
        <x:v>operating</x:v>
      </x:c>
      <x:c r="M359" s="3" t="str">
        <x:v>not_applicable</x:v>
      </x:c>
      <x:c r="N359" s="3" t="str">
        <x:v>not_applicable</x:v>
      </x:c>
      <x:c r="O359" s="3" t="str">
        <x:v>not_applicable</x:v>
      </x:c>
      <x:c r="P359" s="30" t="n">
        <x:v>1197.62</x:v>
      </x:c>
      <x:c r="Q359" s="30" t="n">
        <x:v>0</x:v>
      </x:c>
      <x:c r="R359" s="19" t="n">
        <x:f>P359-Q359</x:f>
        <x:v>1197.62</x:v>
      </x:c>
      <x:c r="S359" s="22" t="n">
        <x:f>'D03_Accounts'!D11</x:f>
        <x:v>0</x:v>
      </x:c>
      <x:c r="T359" s="19" t="n">
        <x:f>R359*S359</x:f>
        <x:v>0</x:v>
      </x:c>
      <x:c r="U359" s="20" t="str">
        <x:f>'D03_Mappings'!E139</x:f>
        <x:v>cash</x:v>
      </x:c>
      <x:c r="V359" s="19" t="str">
        <x:f>IF(I359="",IF(U359="people","PAYROLL","UNMAPPED"),I359)</x:f>
        <x:v>V.BANK</x:v>
      </x:c>
      <x:c r="W359" s="19" t="n">
        <x:f>IF(AND(G359="GL.CASH",L359="operating"),Q359,0)</x:f>
        <x:v>0</x:v>
      </x:c>
      <x:c r="X359" s="19" t="n">
        <x:f>IF(AND(G359="GL.CASH",L359="operating"),P359,0)</x:f>
        <x:v>1197.62</x:v>
      </x:c>
      <x:c r="Y359" s="19" t="n">
        <x:f>IF(AND(G359="GL.CASH",L359="investing"),Q359-P359,0)</x:f>
        <x:v>0</x:v>
      </x:c>
      <x:c r="Z359" s="19" t="n">
        <x:f>IF(AND(G359="GL.CASH",L359="financing"),P359,0)</x:f>
        <x:v>0</x:v>
      </x:c>
      <x:c r="AA359" s="19" t="n">
        <x:f>IF(AND(G359="GL.CASH",L359="financing"),Q359,0)</x:f>
        <x:v>0</x:v>
      </x:c>
    </x:row>
    <x:row r="360" ht="25" customHeight="1">
      <x:c r="A360" s="3" t="str">
        <x:v>ACT/DEPOSIT-INTEREST-M03/2</x:v>
      </x:c>
      <x:c r="B360" s="3" t="str">
        <x:v>DEPOSIT-INTEREST-M03</x:v>
      </x:c>
      <x:c r="C360" s="21" t="n">
        <x:v>3</x:v>
      </x:c>
      <x:c r="D360" s="39" t="n">
        <x:v>46477</x:v>
      </x:c>
      <x:c r="E360" s="39" t="n">
        <x:v>46447</x:v>
      </x:c>
      <x:c r="F360" s="39" t="n">
        <x:v>46477</x:v>
      </x:c>
      <x:c r="G360" s="3" t="str">
        <x:v>GL.FIN.DEP_INTEREST</x:v>
      </x:c>
      <x:c r="H360" s="3" t="str">
        <x:v>CORP</x:v>
      </x:c>
      <x:c r="I360" s="3" t="str">
        <x:v>V.BANK</x:v>
      </x:c>
      <x:c r="J360" s="3" t="str">
        <x:v>MAP.ACTUAL.DEPOSIT.INTEREST.V.BANK.CORP</x:v>
      </x:c>
      <x:c r="K360" s="3" t="str">
        <x:v>PNL.DEP_INTEREST</x:v>
      </x:c>
      <x:c r="L360" s="3" t="str">
        <x:v>operating</x:v>
      </x:c>
      <x:c r="M360" s="3" t="str">
        <x:v>recurring</x:v>
      </x:c>
      <x:c r="N360" s="3" t="str">
        <x:v>committed</x:v>
      </x:c>
      <x:c r="O360" s="3" t="str">
        <x:v>fixed</x:v>
      </x:c>
      <x:c r="P360" s="30" t="n">
        <x:v>0</x:v>
      </x:c>
      <x:c r="Q360" s="30" t="n">
        <x:v>1197.62</x:v>
      </x:c>
      <x:c r="R360" s="19" t="n">
        <x:f>P360-Q360</x:f>
        <x:v>-1197.62</x:v>
      </x:c>
      <x:c r="S360" s="22" t="n">
        <x:f>'D03_Accounts'!D45</x:f>
        <x:v>0</x:v>
      </x:c>
      <x:c r="T360" s="19" t="n">
        <x:f>R360*S360</x:f>
        <x:v>0</x:v>
      </x:c>
      <x:c r="U360" s="20" t="str">
        <x:f>'D03_Mappings'!E140</x:f>
        <x:v>dep_interest</x:v>
      </x:c>
      <x:c r="V360" s="19" t="str">
        <x:f>IF(I360="",IF(U360="people","PAYROLL","UNMAPPED"),I360)</x:f>
        <x:v>V.BANK</x:v>
      </x:c>
      <x:c r="W360" s="19" t="n">
        <x:f>IF(AND(G360="GL.CASH",L360="operating"),Q360,0)</x:f>
        <x:v>0</x:v>
      </x:c>
      <x:c r="X360" s="19" t="n">
        <x:f>IF(AND(G360="GL.CASH",L360="operating"),P360,0)</x:f>
        <x:v>0</x:v>
      </x:c>
      <x:c r="Y360" s="19" t="n">
        <x:f>IF(AND(G360="GL.CASH",L360="investing"),Q360-P360,0)</x:f>
        <x:v>0</x:v>
      </x:c>
      <x:c r="Z360" s="19" t="n">
        <x:f>IF(AND(G360="GL.CASH",L360="financing"),P360,0)</x:f>
        <x:v>0</x:v>
      </x:c>
      <x:c r="AA360" s="19" t="n">
        <x:f>IF(AND(G360="GL.CASH",L360="financing"),Q360,0)</x:f>
        <x:v>0</x:v>
      </x:c>
    </x:row>
    <x:row r="361" ht="25" customHeight="1">
      <x:c r="A361" s="3" t="str">
        <x:v>ACT/NOTE-INTEREST-M03/1</x:v>
      </x:c>
      <x:c r="B361" s="3" t="str">
        <x:v>NOTE-INTEREST-M03</x:v>
      </x:c>
      <x:c r="C361" s="21" t="n">
        <x:v>3</x:v>
      </x:c>
      <x:c r="D361" s="39" t="n">
        <x:v>46477</x:v>
      </x:c>
      <x:c r="E361" s="39" t="n">
        <x:v>46447</x:v>
      </x:c>
      <x:c r="F361" s="39"/>
      <x:c r="G361" s="3" t="str">
        <x:v>GL.FIN.NOTE_INTEREST</x:v>
      </x:c>
      <x:c r="H361" s="3" t="str">
        <x:v>CORP</x:v>
      </x:c>
      <x:c r="I361" s="3" t="str">
        <x:v>NOTEHOLDER</x:v>
      </x:c>
      <x:c r="J361" s="3" t="str">
        <x:v>MAP.ACTUAL.NOTE.INTEREST.NOTEHOLDER.CORP</x:v>
      </x:c>
      <x:c r="K361" s="3" t="str">
        <x:v>FUND.NOTE_EXPENSE</x:v>
      </x:c>
      <x:c r="L361" s="3" t="str">
        <x:v>noncash</x:v>
      </x:c>
      <x:c r="M361" s="3" t="str">
        <x:v>recurring</x:v>
      </x:c>
      <x:c r="N361" s="3" t="str">
        <x:v>committed</x:v>
      </x:c>
      <x:c r="O361" s="3" t="str">
        <x:v>fixed</x:v>
      </x:c>
      <x:c r="P361" s="30" t="n">
        <x:v>4166.67</x:v>
      </x:c>
      <x:c r="Q361" s="30" t="n">
        <x:v>0</x:v>
      </x:c>
      <x:c r="R361" s="19" t="n">
        <x:f>P361-Q361</x:f>
        <x:v>4166.67</x:v>
      </x:c>
      <x:c r="S361" s="22" t="n">
        <x:f>'D03_Accounts'!D44</x:f>
        <x:v>1</x:v>
      </x:c>
      <x:c r="T361" s="19" t="n">
        <x:f>R361*S361</x:f>
        <x:v>4166.67</x:v>
      </x:c>
      <x:c r="U361" s="20" t="str">
        <x:f>'D03_Mappings'!E156</x:f>
        <x:v>note_interest</x:v>
      </x:c>
      <x:c r="V361" s="19" t="str">
        <x:f>IF(I361="",IF(U361="people","PAYROLL","UNMAPPED"),I361)</x:f>
        <x:v>NOTEHOLDER</x:v>
      </x:c>
      <x:c r="W361" s="19" t="n">
        <x:f>IF(AND(G361="GL.CASH",L361="operating"),Q361,0)</x:f>
        <x:v>0</x:v>
      </x:c>
      <x:c r="X361" s="19" t="n">
        <x:f>IF(AND(G361="GL.CASH",L361="operating"),P361,0)</x:f>
        <x:v>0</x:v>
      </x:c>
      <x:c r="Y361" s="19" t="n">
        <x:f>IF(AND(G361="GL.CASH",L361="investing"),Q361-P361,0)</x:f>
        <x:v>0</x:v>
      </x:c>
      <x:c r="Z361" s="19" t="n">
        <x:f>IF(AND(G361="GL.CASH",L361="financing"),P361,0)</x:f>
        <x:v>0</x:v>
      </x:c>
      <x:c r="AA361" s="19" t="n">
        <x:f>IF(AND(G361="GL.CASH",L361="financing"),Q361,0)</x:f>
        <x:v>0</x:v>
      </x:c>
    </x:row>
    <x:row r="362" ht="25" customHeight="1">
      <x:c r="A362" s="3" t="str">
        <x:v>ACT/NOTE-INTEREST-M03/2</x:v>
      </x:c>
      <x:c r="B362" s="3" t="str">
        <x:v>NOTE-INTEREST-M03</x:v>
      </x:c>
      <x:c r="C362" s="21" t="n">
        <x:v>3</x:v>
      </x:c>
      <x:c r="D362" s="39" t="n">
        <x:v>46477</x:v>
      </x:c>
      <x:c r="E362" s="39" t="n">
        <x:v>46447</x:v>
      </x:c>
      <x:c r="F362" s="39"/>
      <x:c r="G362" s="3" t="str">
        <x:v>GL.NOTE.INTEREST</x:v>
      </x:c>
      <x:c r="H362" s="3" t="str">
        <x:v>CORP</x:v>
      </x:c>
      <x:c r="I362" s="3" t="str">
        <x:v>NOTEHOLDER</x:v>
      </x:c>
      <x:c r="J362" s="3" t="str">
        <x:v>MAP.ACTUAL.NOTE.INTEREST.NOTEHOLDER.CORP</x:v>
      </x:c>
      <x:c r="K362" s="3" t="str">
        <x:v>FUND.NOTE_EXPENSE</x:v>
      </x:c>
      <x:c r="L362" s="3" t="str">
        <x:v>noncash</x:v>
      </x:c>
      <x:c r="M362" s="3" t="str">
        <x:v>not_applicable</x:v>
      </x:c>
      <x:c r="N362" s="3" t="str">
        <x:v>not_applicable</x:v>
      </x:c>
      <x:c r="O362" s="3" t="str">
        <x:v>not_applicable</x:v>
      </x:c>
      <x:c r="P362" s="30" t="n">
        <x:v>0</x:v>
      </x:c>
      <x:c r="Q362" s="30" t="n">
        <x:v>4166.67</x:v>
      </x:c>
      <x:c r="R362" s="19" t="n">
        <x:f>P362-Q362</x:f>
        <x:v>-4166.67</x:v>
      </x:c>
      <x:c r="S362" s="22" t="n">
        <x:f>'D03_Accounts'!D35</x:f>
        <x:v>0</x:v>
      </x:c>
      <x:c r="T362" s="19" t="n">
        <x:f>R362*S362</x:f>
        <x:v>0</x:v>
      </x:c>
      <x:c r="U362" s="20" t="str">
        <x:f>'D03_Mappings'!E157</x:f>
        <x:v>debt</x:v>
      </x:c>
      <x:c r="V362" s="19" t="str">
        <x:f>IF(I362="",IF(U362="people","PAYROLL","UNMAPPED"),I362)</x:f>
        <x:v>NOTEHOLDER</x:v>
      </x:c>
      <x:c r="W362" s="19" t="n">
        <x:f>IF(AND(G362="GL.CASH",L362="operating"),Q362,0)</x:f>
        <x:v>0</x:v>
      </x:c>
      <x:c r="X362" s="19" t="n">
        <x:f>IF(AND(G362="GL.CASH",L362="operating"),P362,0)</x:f>
        <x:v>0</x:v>
      </x:c>
      <x:c r="Y362" s="19" t="n">
        <x:f>IF(AND(G362="GL.CASH",L362="investing"),Q362-P362,0)</x:f>
        <x:v>0</x:v>
      </x:c>
      <x:c r="Z362" s="19" t="n">
        <x:f>IF(AND(G362="GL.CASH",L362="financing"),P362,0)</x:f>
        <x:v>0</x:v>
      </x:c>
      <x:c r="AA362" s="19" t="n">
        <x:f>IF(AND(G362="GL.CASH",L362="financing"),Q362,0)</x:f>
        <x:v>0</x:v>
      </x:c>
    </x:row>
    <x:row r="363" ht="25" customHeight="1">
      <x:c r="A363" s="3" t="str">
        <x:v>ACT/VAT-OFFSET-M03-ENG/1</x:v>
      </x:c>
      <x:c r="B363" s="3" t="str">
        <x:v>VAT-OFFSET-M03-ENG</x:v>
      </x:c>
      <x:c r="C363" s="21" t="n">
        <x:v>3</x:v>
      </x:c>
      <x:c r="D363" s="39" t="n">
        <x:v>46477</x:v>
      </x:c>
      <x:c r="E363" s="39" t="n">
        <x:v>46477</x:v>
      </x:c>
      <x:c r="F363" s="39"/>
      <x:c r="G363" s="3" t="str">
        <x:v>GL.VAT.DOM_LIAB</x:v>
      </x:c>
      <x:c r="H363" s="3" t="str">
        <x:v>ENG</x:v>
      </x:c>
      <x:c r="I363" s="3" t="str">
        <x:v>TAX_AUTHORITY</x:v>
      </x:c>
      <x:c r="J363" s="3" t="str">
        <x:v>MAP.ACTUAL.VAT.SETTLE.DOM.OFFSET.TAX_AUTHORITY.ENG</x:v>
      </x:c>
      <x:c r="K363" s="3" t="str">
        <x:v>VAT.DOM_PAID</x:v>
      </x:c>
      <x:c r="L363" s="3" t="str">
        <x:v>noncash</x:v>
      </x:c>
      <x:c r="M363" s="3" t="str">
        <x:v>not_applicable</x:v>
      </x:c>
      <x:c r="N363" s="3" t="str">
        <x:v>not_applicable</x:v>
      </x:c>
      <x:c r="O363" s="3" t="str">
        <x:v>not_applicable</x:v>
      </x:c>
      <x:c r="P363" s="30" t="n">
        <x:v>342</x:v>
      </x:c>
      <x:c r="Q363" s="30" t="n">
        <x:v>0</x:v>
      </x:c>
      <x:c r="R363" s="19" t="n">
        <x:f>P363-Q363</x:f>
        <x:v>342</x:v>
      </x:c>
      <x:c r="S363" s="22" t="n">
        <x:f>'D03_Accounts'!D29</x:f>
        <x:v>0</x:v>
      </x:c>
      <x:c r="T363" s="19" t="n">
        <x:f>R363*S363</x:f>
        <x:v>0</x:v>
      </x:c>
      <x:c r="U363" s="20" t="str">
        <x:f>'D03_Mappings'!E252</x:f>
        <x:v>tax_liabilities</x:v>
      </x:c>
      <x:c r="V363" s="19" t="str">
        <x:f>IF(I363="",IF(U363="people","PAYROLL","UNMAPPED"),I363)</x:f>
        <x:v>TAX_AUTHORITY</x:v>
      </x:c>
      <x:c r="W363" s="19" t="n">
        <x:f>IF(AND(G363="GL.CASH",L363="operating"),Q363,0)</x:f>
        <x:v>0</x:v>
      </x:c>
      <x:c r="X363" s="19" t="n">
        <x:f>IF(AND(G363="GL.CASH",L363="operating"),P363,0)</x:f>
        <x:v>0</x:v>
      </x:c>
      <x:c r="Y363" s="19" t="n">
        <x:f>IF(AND(G363="GL.CASH",L363="investing"),Q363-P363,0)</x:f>
        <x:v>0</x:v>
      </x:c>
      <x:c r="Z363" s="19" t="n">
        <x:f>IF(AND(G363="GL.CASH",L363="financing"),P363,0)</x:f>
        <x:v>0</x:v>
      </x:c>
      <x:c r="AA363" s="19" t="n">
        <x:f>IF(AND(G363="GL.CASH",L363="financing"),Q363,0)</x:f>
        <x:v>0</x:v>
      </x:c>
    </x:row>
    <x:row r="364" ht="25" customHeight="1">
      <x:c r="A364" s="3" t="str">
        <x:v>ACT/VAT-OFFSET-M03-ENG/2</x:v>
      </x:c>
      <x:c r="B364" s="3" t="str">
        <x:v>VAT-OFFSET-M03-ENG</x:v>
      </x:c>
      <x:c r="C364" s="21" t="n">
        <x:v>3</x:v>
      </x:c>
      <x:c r="D364" s="39" t="n">
        <x:v>46477</x:v>
      </x:c>
      <x:c r="E364" s="39" t="n">
        <x:v>46477</x:v>
      </x:c>
      <x:c r="F364" s="39"/>
      <x:c r="G364" s="3" t="str">
        <x:v>GL.VAT.DOM_ASSET</x:v>
      </x:c>
      <x:c r="H364" s="3" t="str">
        <x:v>ENG</x:v>
      </x:c>
      <x:c r="I364" s="3" t="str">
        <x:v>TAX_AUTHORITY</x:v>
      </x:c>
      <x:c r="J364" s="3" t="str">
        <x:v>MAP.ACTUAL.VAT.SETTLE.DOM.OFFSET.TAX_AUTHORITY.ENG</x:v>
      </x:c>
      <x:c r="K364" s="3" t="str">
        <x:v>VAT.DOM_PAID</x:v>
      </x:c>
      <x:c r="L364" s="3" t="str">
        <x:v>noncash</x:v>
      </x:c>
      <x:c r="M364" s="3" t="str">
        <x:v>not_applicable</x:v>
      </x:c>
      <x:c r="N364" s="3" t="str">
        <x:v>not_applicable</x:v>
      </x:c>
      <x:c r="O364" s="3" t="str">
        <x:v>not_applicable</x:v>
      </x:c>
      <x:c r="P364" s="30" t="n">
        <x:v>0</x:v>
      </x:c>
      <x:c r="Q364" s="30" t="n">
        <x:v>342</x:v>
      </x:c>
      <x:c r="R364" s="19" t="n">
        <x:f>P364-Q364</x:f>
        <x:v>-342</x:v>
      </x:c>
      <x:c r="S364" s="22" t="n">
        <x:f>'D03_Accounts'!D15</x:f>
        <x:v>0</x:v>
      </x:c>
      <x:c r="T364" s="19" t="n">
        <x:f>R364*S364</x:f>
        <x:v>0</x:v>
      </x:c>
      <x:c r="U364" s="20" t="str">
        <x:f>'D03_Mappings'!E253</x:f>
        <x:v>tax_assets</x:v>
      </x:c>
      <x:c r="V364" s="19" t="str">
        <x:f>IF(I364="",IF(U364="people","PAYROLL","UNMAPPED"),I364)</x:f>
        <x:v>TAX_AUTHORITY</x:v>
      </x:c>
      <x:c r="W364" s="19" t="n">
        <x:f>IF(AND(G364="GL.CASH",L364="operating"),Q364,0)</x:f>
        <x:v>0</x:v>
      </x:c>
      <x:c r="X364" s="19" t="n">
        <x:f>IF(AND(G364="GL.CASH",L364="operating"),P364,0)</x:f>
        <x:v>0</x:v>
      </x:c>
      <x:c r="Y364" s="19" t="n">
        <x:f>IF(AND(G364="GL.CASH",L364="investing"),Q364-P364,0)</x:f>
        <x:v>0</x:v>
      </x:c>
      <x:c r="Z364" s="19" t="n">
        <x:f>IF(AND(G364="GL.CASH",L364="financing"),P364,0)</x:f>
        <x:v>0</x:v>
      </x:c>
      <x:c r="AA364" s="19" t="n">
        <x:f>IF(AND(G364="GL.CASH",L364="financing"),Q364,0)</x:f>
        <x:v>0</x:v>
      </x:c>
    </x:row>
    <x:row r="365" ht="25" customHeight="1">
      <x:c r="A365" s="3" t="str">
        <x:v>ACT/VAT-OFFSET-M03-MGMT/1</x:v>
      </x:c>
      <x:c r="B365" s="3" t="str">
        <x:v>VAT-OFFSET-M03-MGMT</x:v>
      </x:c>
      <x:c r="C365" s="21" t="n">
        <x:v>3</x:v>
      </x:c>
      <x:c r="D365" s="39" t="n">
        <x:v>46477</x:v>
      </x:c>
      <x:c r="E365" s="39" t="n">
        <x:v>46477</x:v>
      </x:c>
      <x:c r="F365" s="39"/>
      <x:c r="G365" s="3" t="str">
        <x:v>GL.VAT.DOM_LIAB</x:v>
      </x:c>
      <x:c r="H365" s="3" t="str">
        <x:v>MGMT</x:v>
      </x:c>
      <x:c r="I365" s="3" t="str">
        <x:v>TAX_AUTHORITY</x:v>
      </x:c>
      <x:c r="J365" s="3" t="str">
        <x:v>MAP.ACTUAL.VAT.SETTLE.DOM.OFFSET.TAX_AUTHORITY.MGMT</x:v>
      </x:c>
      <x:c r="K365" s="3" t="str">
        <x:v>VAT.DOM_PAID</x:v>
      </x:c>
      <x:c r="L365" s="3" t="str">
        <x:v>noncash</x:v>
      </x:c>
      <x:c r="M365" s="3" t="str">
        <x:v>not_applicable</x:v>
      </x:c>
      <x:c r="N365" s="3" t="str">
        <x:v>not_applicable</x:v>
      </x:c>
      <x:c r="O365" s="3" t="str">
        <x:v>not_applicable</x:v>
      </x:c>
      <x:c r="P365" s="30" t="n">
        <x:v>85.5</x:v>
      </x:c>
      <x:c r="Q365" s="30" t="n">
        <x:v>0</x:v>
      </x:c>
      <x:c r="R365" s="19" t="n">
        <x:f>P365-Q365</x:f>
        <x:v>85.5</x:v>
      </x:c>
      <x:c r="S365" s="22" t="n">
        <x:f>'D03_Accounts'!D29</x:f>
        <x:v>0</x:v>
      </x:c>
      <x:c r="T365" s="19" t="n">
        <x:f>R365*S365</x:f>
        <x:v>0</x:v>
      </x:c>
      <x:c r="U365" s="20" t="str">
        <x:f>'D03_Mappings'!E256</x:f>
        <x:v>tax_liabilities</x:v>
      </x:c>
      <x:c r="V365" s="19" t="str">
        <x:f>IF(I365="",IF(U365="people","PAYROLL","UNMAPPED"),I365)</x:f>
        <x:v>TAX_AUTHORITY</x:v>
      </x:c>
      <x:c r="W365" s="19" t="n">
        <x:f>IF(AND(G365="GL.CASH",L365="operating"),Q365,0)</x:f>
        <x:v>0</x:v>
      </x:c>
      <x:c r="X365" s="19" t="n">
        <x:f>IF(AND(G365="GL.CASH",L365="operating"),P365,0)</x:f>
        <x:v>0</x:v>
      </x:c>
      <x:c r="Y365" s="19" t="n">
        <x:f>IF(AND(G365="GL.CASH",L365="investing"),Q365-P365,0)</x:f>
        <x:v>0</x:v>
      </x:c>
      <x:c r="Z365" s="19" t="n">
        <x:f>IF(AND(G365="GL.CASH",L365="financing"),P365,0)</x:f>
        <x:v>0</x:v>
      </x:c>
      <x:c r="AA365" s="19" t="n">
        <x:f>IF(AND(G365="GL.CASH",L365="financing"),Q365,0)</x:f>
        <x:v>0</x:v>
      </x:c>
    </x:row>
    <x:row r="366" ht="25" customHeight="1">
      <x:c r="A366" s="3" t="str">
        <x:v>ACT/VAT-OFFSET-M03-MGMT/2</x:v>
      </x:c>
      <x:c r="B366" s="3" t="str">
        <x:v>VAT-OFFSET-M03-MGMT</x:v>
      </x:c>
      <x:c r="C366" s="21" t="n">
        <x:v>3</x:v>
      </x:c>
      <x:c r="D366" s="39" t="n">
        <x:v>46477</x:v>
      </x:c>
      <x:c r="E366" s="39" t="n">
        <x:v>46477</x:v>
      </x:c>
      <x:c r="F366" s="39"/>
      <x:c r="G366" s="3" t="str">
        <x:v>GL.VAT.DOM_ASSET</x:v>
      </x:c>
      <x:c r="H366" s="3" t="str">
        <x:v>MGMT</x:v>
      </x:c>
      <x:c r="I366" s="3" t="str">
        <x:v>TAX_AUTHORITY</x:v>
      </x:c>
      <x:c r="J366" s="3" t="str">
        <x:v>MAP.ACTUAL.VAT.SETTLE.DOM.OFFSET.TAX_AUTHORITY.MGMT</x:v>
      </x:c>
      <x:c r="K366" s="3" t="str">
        <x:v>VAT.DOM_PAID</x:v>
      </x:c>
      <x:c r="L366" s="3" t="str">
        <x:v>noncash</x:v>
      </x:c>
      <x:c r="M366" s="3" t="str">
        <x:v>not_applicable</x:v>
      </x:c>
      <x:c r="N366" s="3" t="str">
        <x:v>not_applicable</x:v>
      </x:c>
      <x:c r="O366" s="3" t="str">
        <x:v>not_applicable</x:v>
      </x:c>
      <x:c r="P366" s="30" t="n">
        <x:v>0</x:v>
      </x:c>
      <x:c r="Q366" s="30" t="n">
        <x:v>85.5</x:v>
      </x:c>
      <x:c r="R366" s="19" t="n">
        <x:f>P366-Q366</x:f>
        <x:v>-85.5</x:v>
      </x:c>
      <x:c r="S366" s="22" t="n">
        <x:f>'D03_Accounts'!D15</x:f>
        <x:v>0</x:v>
      </x:c>
      <x:c r="T366" s="19" t="n">
        <x:f>R366*S366</x:f>
        <x:v>0</x:v>
      </x:c>
      <x:c r="U366" s="20" t="str">
        <x:f>'D03_Mappings'!E257</x:f>
        <x:v>tax_assets</x:v>
      </x:c>
      <x:c r="V366" s="19" t="str">
        <x:f>IF(I366="",IF(U366="people","PAYROLL","UNMAPPED"),I366)</x:f>
        <x:v>TAX_AUTHORITY</x:v>
      </x:c>
      <x:c r="W366" s="19" t="n">
        <x:f>IF(AND(G366="GL.CASH",L366="operating"),Q366,0)</x:f>
        <x:v>0</x:v>
      </x:c>
      <x:c r="X366" s="19" t="n">
        <x:f>IF(AND(G366="GL.CASH",L366="operating"),P366,0)</x:f>
        <x:v>0</x:v>
      </x:c>
      <x:c r="Y366" s="19" t="n">
        <x:f>IF(AND(G366="GL.CASH",L366="investing"),Q366-P366,0)</x:f>
        <x:v>0</x:v>
      </x:c>
      <x:c r="Z366" s="19" t="n">
        <x:f>IF(AND(G366="GL.CASH",L366="financing"),P366,0)</x:f>
        <x:v>0</x:v>
      </x:c>
      <x:c r="AA366" s="19" t="n">
        <x:f>IF(AND(G366="GL.CASH",L366="financing"),Q366,0)</x:f>
        <x:v>0</x:v>
      </x:c>
    </x:row>
    <x:row r="367" ht="25" customHeight="1">
      <x:c r="A367" s="3" t="str">
        <x:v>ACT/VAT-REFUND-M04/1</x:v>
      </x:c>
      <x:c r="B367" s="3" t="str">
        <x:v>VAT-REFUND-M04</x:v>
      </x:c>
      <x:c r="C367" s="21" t="n">
        <x:v>4</x:v>
      </x:c>
      <x:c r="D367" s="39" t="n">
        <x:v>46487</x:v>
      </x:c>
      <x:c r="E367" s="39" t="n">
        <x:v>46447</x:v>
      </x:c>
      <x:c r="F367" s="39" t="n">
        <x:v>46487</x:v>
      </x:c>
      <x:c r="G367" s="3" t="str">
        <x:v>GL.CASH</x:v>
      </x:c>
      <x:c r="H367" s="3" t="str">
        <x:v>COMP</x:v>
      </x:c>
      <x:c r="I367" s="3" t="str">
        <x:v>TAX_AUTHORITY</x:v>
      </x:c>
      <x:c r="J367" s="3" t="str">
        <x:v>MAP.ACTUAL.VAT.SETTLE.DOM.REFUND.TAX_AUTHORITY.COMP</x:v>
      </x:c>
      <x:c r="K367" s="3" t="str">
        <x:v>VAT.DOM_PAID</x:v>
      </x:c>
      <x:c r="L367" s="3" t="str">
        <x:v>operating</x:v>
      </x:c>
      <x:c r="M367" s="3" t="str">
        <x:v>not_applicable</x:v>
      </x:c>
      <x:c r="N367" s="3" t="str">
        <x:v>not_applicable</x:v>
      </x:c>
      <x:c r="O367" s="3" t="str">
        <x:v>not_applicable</x:v>
      </x:c>
      <x:c r="P367" s="30" t="n">
        <x:v>1900</x:v>
      </x:c>
      <x:c r="Q367" s="30" t="n">
        <x:v>0</x:v>
      </x:c>
      <x:c r="R367" s="19" t="n">
        <x:f>P367-Q367</x:f>
        <x:v>1900</x:v>
      </x:c>
      <x:c r="S367" s="22" t="n">
        <x:f>'D03_Accounts'!D11</x:f>
        <x:v>0</x:v>
      </x:c>
      <x:c r="T367" s="19" t="n">
        <x:f>R367*S367</x:f>
        <x:v>0</x:v>
      </x:c>
      <x:c r="U367" s="20" t="str">
        <x:f>'D03_Mappings'!E262</x:f>
        <x:v>cash</x:v>
      </x:c>
      <x:c r="V367" s="19" t="str">
        <x:f>IF(I367="",IF(U367="people","PAYROLL","UNMAPPED"),I367)</x:f>
        <x:v>TAX_AUTHORITY</x:v>
      </x:c>
      <x:c r="W367" s="19" t="n">
        <x:f>IF(AND(G367="GL.CASH",L367="operating"),Q367,0)</x:f>
        <x:v>0</x:v>
      </x:c>
      <x:c r="X367" s="19" t="n">
        <x:f>IF(AND(G367="GL.CASH",L367="operating"),P367,0)</x:f>
        <x:v>1900</x:v>
      </x:c>
      <x:c r="Y367" s="19" t="n">
        <x:f>IF(AND(G367="GL.CASH",L367="investing"),Q367-P367,0)</x:f>
        <x:v>0</x:v>
      </x:c>
      <x:c r="Z367" s="19" t="n">
        <x:f>IF(AND(G367="GL.CASH",L367="financing"),P367,0)</x:f>
        <x:v>0</x:v>
      </x:c>
      <x:c r="AA367" s="19" t="n">
        <x:f>IF(AND(G367="GL.CASH",L367="financing"),Q367,0)</x:f>
        <x:v>0</x:v>
      </x:c>
    </x:row>
    <x:row r="368" ht="25" customHeight="1">
      <x:c r="A368" s="3" t="str">
        <x:v>ACT/VAT-REFUND-M04/2</x:v>
      </x:c>
      <x:c r="B368" s="3" t="str">
        <x:v>VAT-REFUND-M04</x:v>
      </x:c>
      <x:c r="C368" s="21" t="n">
        <x:v>4</x:v>
      </x:c>
      <x:c r="D368" s="39" t="n">
        <x:v>46487</x:v>
      </x:c>
      <x:c r="E368" s="39" t="n">
        <x:v>46447</x:v>
      </x:c>
      <x:c r="F368" s="39" t="n">
        <x:v>46487</x:v>
      </x:c>
      <x:c r="G368" s="3" t="str">
        <x:v>GL.VAT.DOM_ASSET</x:v>
      </x:c>
      <x:c r="H368" s="3" t="str">
        <x:v>COMP</x:v>
      </x:c>
      <x:c r="I368" s="3" t="str">
        <x:v>TAX_AUTHORITY</x:v>
      </x:c>
      <x:c r="J368" s="3" t="str">
        <x:v>MAP.ACTUAL.VAT.SETTLE.DOM.REFUND.TAX_AUTHORITY.COMP</x:v>
      </x:c>
      <x:c r="K368" s="3" t="str">
        <x:v>VAT.DOM_PAID</x:v>
      </x:c>
      <x:c r="L368" s="3" t="str">
        <x:v>operating</x:v>
      </x:c>
      <x:c r="M368" s="3" t="str">
        <x:v>not_applicable</x:v>
      </x:c>
      <x:c r="N368" s="3" t="str">
        <x:v>not_applicable</x:v>
      </x:c>
      <x:c r="O368" s="3" t="str">
        <x:v>not_applicable</x:v>
      </x:c>
      <x:c r="P368" s="30" t="n">
        <x:v>0</x:v>
      </x:c>
      <x:c r="Q368" s="30" t="n">
        <x:v>1900</x:v>
      </x:c>
      <x:c r="R368" s="19" t="n">
        <x:f>P368-Q368</x:f>
        <x:v>-1900</x:v>
      </x:c>
      <x:c r="S368" s="22" t="n">
        <x:f>'D03_Accounts'!D15</x:f>
        <x:v>0</x:v>
      </x:c>
      <x:c r="T368" s="19" t="n">
        <x:f>R368*S368</x:f>
        <x:v>0</x:v>
      </x:c>
      <x:c r="U368" s="20" t="str">
        <x:f>'D03_Mappings'!E263</x:f>
        <x:v>tax_assets</x:v>
      </x:c>
      <x:c r="V368" s="19" t="str">
        <x:f>IF(I368="",IF(U368="people","PAYROLL","UNMAPPED"),I368)</x:f>
        <x:v>TAX_AUTHORITY</x:v>
      </x:c>
      <x:c r="W368" s="19" t="n">
        <x:f>IF(AND(G368="GL.CASH",L368="operating"),Q368,0)</x:f>
        <x:v>0</x:v>
      </x:c>
      <x:c r="X368" s="19" t="n">
        <x:f>IF(AND(G368="GL.CASH",L368="operating"),P368,0)</x:f>
        <x:v>0</x:v>
      </x:c>
      <x:c r="Y368" s="19" t="n">
        <x:f>IF(AND(G368="GL.CASH",L368="investing"),Q368-P368,0)</x:f>
        <x:v>0</x:v>
      </x:c>
      <x:c r="Z368" s="19" t="n">
        <x:f>IF(AND(G368="GL.CASH",L368="financing"),P368,0)</x:f>
        <x:v>0</x:v>
      </x:c>
      <x:c r="AA368" s="19" t="n">
        <x:f>IF(AND(G368="GL.CASH",L368="financing"),Q368,0)</x:f>
        <x:v>0</x:v>
      </x:c>
    </x:row>
    <x:row r="369" ht="25" customHeight="1">
      <x:c r="A369" s="3" t="str">
        <x:v>ACT/VAT-REFUND-M04/3</x:v>
      </x:c>
      <x:c r="B369" s="3" t="str">
        <x:v>VAT-REFUND-M04</x:v>
      </x:c>
      <x:c r="C369" s="21" t="n">
        <x:v>4</x:v>
      </x:c>
      <x:c r="D369" s="39" t="n">
        <x:v>46487</x:v>
      </x:c>
      <x:c r="E369" s="39" t="n">
        <x:v>46447</x:v>
      </x:c>
      <x:c r="F369" s="39" t="n">
        <x:v>46487</x:v>
      </x:c>
      <x:c r="G369" s="3" t="str">
        <x:v>GL.CASH</x:v>
      </x:c>
      <x:c r="H369" s="3" t="str">
        <x:v>CORP</x:v>
      </x:c>
      <x:c r="I369" s="3" t="str">
        <x:v>TAX_AUTHORITY</x:v>
      </x:c>
      <x:c r="J369" s="3" t="str">
        <x:v>MAP.ACTUAL.VAT.SETTLE.DOM.REFUND.TAX_AUTHORITY.CORP</x:v>
      </x:c>
      <x:c r="K369" s="3" t="str">
        <x:v>VAT.DOM_PAID</x:v>
      </x:c>
      <x:c r="L369" s="3" t="str">
        <x:v>operating</x:v>
      </x:c>
      <x:c r="M369" s="3" t="str">
        <x:v>not_applicable</x:v>
      </x:c>
      <x:c r="N369" s="3" t="str">
        <x:v>not_applicable</x:v>
      </x:c>
      <x:c r="O369" s="3" t="str">
        <x:v>not_applicable</x:v>
      </x:c>
      <x:c r="P369" s="30" t="n">
        <x:v>1010.07</x:v>
      </x:c>
      <x:c r="Q369" s="30" t="n">
        <x:v>0</x:v>
      </x:c>
      <x:c r="R369" s="19" t="n">
        <x:f>P369-Q369</x:f>
        <x:v>1010.07</x:v>
      </x:c>
      <x:c r="S369" s="22" t="n">
        <x:f>'D03_Accounts'!D11</x:f>
        <x:v>0</x:v>
      </x:c>
      <x:c r="T369" s="19" t="n">
        <x:f>R369*S369</x:f>
        <x:v>0</x:v>
      </x:c>
      <x:c r="U369" s="20" t="str">
        <x:f>'D03_Mappings'!E264</x:f>
        <x:v>cash</x:v>
      </x:c>
      <x:c r="V369" s="19" t="str">
        <x:f>IF(I369="",IF(U369="people","PAYROLL","UNMAPPED"),I369)</x:f>
        <x:v>TAX_AUTHORITY</x:v>
      </x:c>
      <x:c r="W369" s="19" t="n">
        <x:f>IF(AND(G369="GL.CASH",L369="operating"),Q369,0)</x:f>
        <x:v>0</x:v>
      </x:c>
      <x:c r="X369" s="19" t="n">
        <x:f>IF(AND(G369="GL.CASH",L369="operating"),P369,0)</x:f>
        <x:v>1010.07</x:v>
      </x:c>
      <x:c r="Y369" s="19" t="n">
        <x:f>IF(AND(G369="GL.CASH",L369="investing"),Q369-P369,0)</x:f>
        <x:v>0</x:v>
      </x:c>
      <x:c r="Z369" s="19" t="n">
        <x:f>IF(AND(G369="GL.CASH",L369="financing"),P369,0)</x:f>
        <x:v>0</x:v>
      </x:c>
      <x:c r="AA369" s="19" t="n">
        <x:f>IF(AND(G369="GL.CASH",L369="financing"),Q369,0)</x:f>
        <x:v>0</x:v>
      </x:c>
    </x:row>
    <x:row r="370" ht="25" customHeight="1">
      <x:c r="A370" s="3" t="str">
        <x:v>ACT/VAT-REFUND-M04/4</x:v>
      </x:c>
      <x:c r="B370" s="3" t="str">
        <x:v>VAT-REFUND-M04</x:v>
      </x:c>
      <x:c r="C370" s="21" t="n">
        <x:v>4</x:v>
      </x:c>
      <x:c r="D370" s="39" t="n">
        <x:v>46487</x:v>
      </x:c>
      <x:c r="E370" s="39" t="n">
        <x:v>46447</x:v>
      </x:c>
      <x:c r="F370" s="39" t="n">
        <x:v>46487</x:v>
      </x:c>
      <x:c r="G370" s="3" t="str">
        <x:v>GL.VAT.DOM_ASSET</x:v>
      </x:c>
      <x:c r="H370" s="3" t="str">
        <x:v>CORP</x:v>
      </x:c>
      <x:c r="I370" s="3" t="str">
        <x:v>TAX_AUTHORITY</x:v>
      </x:c>
      <x:c r="J370" s="3" t="str">
        <x:v>MAP.ACTUAL.VAT.SETTLE.DOM.REFUND.TAX_AUTHORITY.CORP</x:v>
      </x:c>
      <x:c r="K370" s="3" t="str">
        <x:v>VAT.DOM_PAID</x:v>
      </x:c>
      <x:c r="L370" s="3" t="str">
        <x:v>operating</x:v>
      </x:c>
      <x:c r="M370" s="3" t="str">
        <x:v>not_applicable</x:v>
      </x:c>
      <x:c r="N370" s="3" t="str">
        <x:v>not_applicable</x:v>
      </x:c>
      <x:c r="O370" s="3" t="str">
        <x:v>not_applicable</x:v>
      </x:c>
      <x:c r="P370" s="30" t="n">
        <x:v>0</x:v>
      </x:c>
      <x:c r="Q370" s="30" t="n">
        <x:v>1010.07</x:v>
      </x:c>
      <x:c r="R370" s="19" t="n">
        <x:f>P370-Q370</x:f>
        <x:v>-1010.07</x:v>
      </x:c>
      <x:c r="S370" s="22" t="n">
        <x:f>'D03_Accounts'!D15</x:f>
        <x:v>0</x:v>
      </x:c>
      <x:c r="T370" s="19" t="n">
        <x:f>R370*S370</x:f>
        <x:v>0</x:v>
      </x:c>
      <x:c r="U370" s="20" t="str">
        <x:f>'D03_Mappings'!E265</x:f>
        <x:v>tax_assets</x:v>
      </x:c>
      <x:c r="V370" s="19" t="str">
        <x:f>IF(I370="",IF(U370="people","PAYROLL","UNMAPPED"),I370)</x:f>
        <x:v>TAX_AUTHORITY</x:v>
      </x:c>
      <x:c r="W370" s="19" t="n">
        <x:f>IF(AND(G370="GL.CASH",L370="operating"),Q370,0)</x:f>
        <x:v>0</x:v>
      </x:c>
      <x:c r="X370" s="19" t="n">
        <x:f>IF(AND(G370="GL.CASH",L370="operating"),P370,0)</x:f>
        <x:v>0</x:v>
      </x:c>
      <x:c r="Y370" s="19" t="n">
        <x:f>IF(AND(G370="GL.CASH",L370="investing"),Q370-P370,0)</x:f>
        <x:v>0</x:v>
      </x:c>
      <x:c r="Z370" s="19" t="n">
        <x:f>IF(AND(G370="GL.CASH",L370="financing"),P370,0)</x:f>
        <x:v>0</x:v>
      </x:c>
      <x:c r="AA370" s="19" t="n">
        <x:f>IF(AND(G370="GL.CASH",L370="financing"),Q370,0)</x:f>
        <x:v>0</x:v>
      </x:c>
    </x:row>
    <x:row r="371" ht="25" customHeight="1">
      <x:c r="A371" s="3" t="str">
        <x:v>ACT/VAT-REFUND-M04/5</x:v>
      </x:c>
      <x:c r="B371" s="3" t="str">
        <x:v>VAT-REFUND-M04</x:v>
      </x:c>
      <x:c r="C371" s="21" t="n">
        <x:v>4</x:v>
      </x:c>
      <x:c r="D371" s="39" t="n">
        <x:v>46487</x:v>
      </x:c>
      <x:c r="E371" s="39" t="n">
        <x:v>46447</x:v>
      </x:c>
      <x:c r="F371" s="39" t="n">
        <x:v>46487</x:v>
      </x:c>
      <x:c r="G371" s="3" t="str">
        <x:v>GL.CASH</x:v>
      </x:c>
      <x:c r="H371" s="3" t="str">
        <x:v>ENG</x:v>
      </x:c>
      <x:c r="I371" s="3" t="str">
        <x:v>TAX_AUTHORITY</x:v>
      </x:c>
      <x:c r="J371" s="3" t="str">
        <x:v>MAP.ACTUAL.VAT.SETTLE.DOM.REFUND.TAX_AUTHORITY.ENG</x:v>
      </x:c>
      <x:c r="K371" s="3" t="str">
        <x:v>VAT.DOM_PAID</x:v>
      </x:c>
      <x:c r="L371" s="3" t="str">
        <x:v>operating</x:v>
      </x:c>
      <x:c r="M371" s="3" t="str">
        <x:v>not_applicable</x:v>
      </x:c>
      <x:c r="N371" s="3" t="str">
        <x:v>not_applicable</x:v>
      </x:c>
      <x:c r="O371" s="3" t="str">
        <x:v>not_applicable</x:v>
      </x:c>
      <x:c r="P371" s="30" t="n">
        <x:v>5469.63</x:v>
      </x:c>
      <x:c r="Q371" s="30" t="n">
        <x:v>0</x:v>
      </x:c>
      <x:c r="R371" s="19" t="n">
        <x:f>P371-Q371</x:f>
        <x:v>5469.63</x:v>
      </x:c>
      <x:c r="S371" s="22" t="n">
        <x:f>'D03_Accounts'!D11</x:f>
        <x:v>0</x:v>
      </x:c>
      <x:c r="T371" s="19" t="n">
        <x:f>R371*S371</x:f>
        <x:v>0</x:v>
      </x:c>
      <x:c r="U371" s="20" t="str">
        <x:f>'D03_Mappings'!E266</x:f>
        <x:v>cash</x:v>
      </x:c>
      <x:c r="V371" s="19" t="str">
        <x:f>IF(I371="",IF(U371="people","PAYROLL","UNMAPPED"),I371)</x:f>
        <x:v>TAX_AUTHORITY</x:v>
      </x:c>
      <x:c r="W371" s="19" t="n">
        <x:f>IF(AND(G371="GL.CASH",L371="operating"),Q371,0)</x:f>
        <x:v>0</x:v>
      </x:c>
      <x:c r="X371" s="19" t="n">
        <x:f>IF(AND(G371="GL.CASH",L371="operating"),P371,0)</x:f>
        <x:v>5469.63</x:v>
      </x:c>
      <x:c r="Y371" s="19" t="n">
        <x:f>IF(AND(G371="GL.CASH",L371="investing"),Q371-P371,0)</x:f>
        <x:v>0</x:v>
      </x:c>
      <x:c r="Z371" s="19" t="n">
        <x:f>IF(AND(G371="GL.CASH",L371="financing"),P371,0)</x:f>
        <x:v>0</x:v>
      </x:c>
      <x:c r="AA371" s="19" t="n">
        <x:f>IF(AND(G371="GL.CASH",L371="financing"),Q371,0)</x:f>
        <x:v>0</x:v>
      </x:c>
    </x:row>
    <x:row r="372" ht="25" customHeight="1">
      <x:c r="A372" s="3" t="str">
        <x:v>ACT/VAT-REFUND-M04/6</x:v>
      </x:c>
      <x:c r="B372" s="3" t="str">
        <x:v>VAT-REFUND-M04</x:v>
      </x:c>
      <x:c r="C372" s="21" t="n">
        <x:v>4</x:v>
      </x:c>
      <x:c r="D372" s="39" t="n">
        <x:v>46487</x:v>
      </x:c>
      <x:c r="E372" s="39" t="n">
        <x:v>46447</x:v>
      </x:c>
      <x:c r="F372" s="39" t="n">
        <x:v>46487</x:v>
      </x:c>
      <x:c r="G372" s="3" t="str">
        <x:v>GL.VAT.DOM_ASSET</x:v>
      </x:c>
      <x:c r="H372" s="3" t="str">
        <x:v>ENG</x:v>
      </x:c>
      <x:c r="I372" s="3" t="str">
        <x:v>TAX_AUTHORITY</x:v>
      </x:c>
      <x:c r="J372" s="3" t="str">
        <x:v>MAP.ACTUAL.VAT.SETTLE.DOM.REFUND.TAX_AUTHORITY.ENG</x:v>
      </x:c>
      <x:c r="K372" s="3" t="str">
        <x:v>VAT.DOM_PAID</x:v>
      </x:c>
      <x:c r="L372" s="3" t="str">
        <x:v>operating</x:v>
      </x:c>
      <x:c r="M372" s="3" t="str">
        <x:v>not_applicable</x:v>
      </x:c>
      <x:c r="N372" s="3" t="str">
        <x:v>not_applicable</x:v>
      </x:c>
      <x:c r="O372" s="3" t="str">
        <x:v>not_applicable</x:v>
      </x:c>
      <x:c r="P372" s="30" t="n">
        <x:v>0</x:v>
      </x:c>
      <x:c r="Q372" s="30" t="n">
        <x:v>5469.63</x:v>
      </x:c>
      <x:c r="R372" s="19" t="n">
        <x:f>P372-Q372</x:f>
        <x:v>-5469.63</x:v>
      </x:c>
      <x:c r="S372" s="22" t="n">
        <x:f>'D03_Accounts'!D15</x:f>
        <x:v>0</x:v>
      </x:c>
      <x:c r="T372" s="19" t="n">
        <x:f>R372*S372</x:f>
        <x:v>0</x:v>
      </x:c>
      <x:c r="U372" s="20" t="str">
        <x:f>'D03_Mappings'!E267</x:f>
        <x:v>tax_assets</x:v>
      </x:c>
      <x:c r="V372" s="19" t="str">
        <x:f>IF(I372="",IF(U372="people","PAYROLL","UNMAPPED"),I372)</x:f>
        <x:v>TAX_AUTHORITY</x:v>
      </x:c>
      <x:c r="W372" s="19" t="n">
        <x:f>IF(AND(G372="GL.CASH",L372="operating"),Q372,0)</x:f>
        <x:v>0</x:v>
      </x:c>
      <x:c r="X372" s="19" t="n">
        <x:f>IF(AND(G372="GL.CASH",L372="operating"),P372,0)</x:f>
        <x:v>0</x:v>
      </x:c>
      <x:c r="Y372" s="19" t="n">
        <x:f>IF(AND(G372="GL.CASH",L372="investing"),Q372-P372,0)</x:f>
        <x:v>0</x:v>
      </x:c>
      <x:c r="Z372" s="19" t="n">
        <x:f>IF(AND(G372="GL.CASH",L372="financing"),P372,0)</x:f>
        <x:v>0</x:v>
      </x:c>
      <x:c r="AA372" s="19" t="n">
        <x:f>IF(AND(G372="GL.CASH",L372="financing"),Q372,0)</x:f>
        <x:v>0</x:v>
      </x:c>
    </x:row>
    <x:row r="373" ht="25" customHeight="1">
      <x:c r="A373" s="3" t="str">
        <x:v>ACT/VAT-REFUND-M04/7</x:v>
      </x:c>
      <x:c r="B373" s="3" t="str">
        <x:v>VAT-REFUND-M04</x:v>
      </x:c>
      <x:c r="C373" s="21" t="n">
        <x:v>4</x:v>
      </x:c>
      <x:c r="D373" s="39" t="n">
        <x:v>46487</x:v>
      </x:c>
      <x:c r="E373" s="39" t="n">
        <x:v>46447</x:v>
      </x:c>
      <x:c r="F373" s="39" t="n">
        <x:v>46487</x:v>
      </x:c>
      <x:c r="G373" s="3" t="str">
        <x:v>GL.CASH</x:v>
      </x:c>
      <x:c r="H373" s="3" t="str">
        <x:v>FIN</x:v>
      </x:c>
      <x:c r="I373" s="3" t="str">
        <x:v>TAX_AUTHORITY</x:v>
      </x:c>
      <x:c r="J373" s="3" t="str">
        <x:v>MAP.ACTUAL.VAT.SETTLE.DOM.REFUND.TAX_AUTHORITY.FIN</x:v>
      </x:c>
      <x:c r="K373" s="3" t="str">
        <x:v>VAT.DOM_PAID</x:v>
      </x:c>
      <x:c r="L373" s="3" t="str">
        <x:v>operating</x:v>
      </x:c>
      <x:c r="M373" s="3" t="str">
        <x:v>not_applicable</x:v>
      </x:c>
      <x:c r="N373" s="3" t="str">
        <x:v>not_applicable</x:v>
      </x:c>
      <x:c r="O373" s="3" t="str">
        <x:v>not_applicable</x:v>
      </x:c>
      <x:c r="P373" s="30" t="n">
        <x:v>118.75</x:v>
      </x:c>
      <x:c r="Q373" s="30" t="n">
        <x:v>0</x:v>
      </x:c>
      <x:c r="R373" s="19" t="n">
        <x:f>P373-Q373</x:f>
        <x:v>118.75</x:v>
      </x:c>
      <x:c r="S373" s="22" t="n">
        <x:f>'D03_Accounts'!D11</x:f>
        <x:v>0</x:v>
      </x:c>
      <x:c r="T373" s="19" t="n">
        <x:f>R373*S373</x:f>
        <x:v>0</x:v>
      </x:c>
      <x:c r="U373" s="20" t="str">
        <x:f>'D03_Mappings'!E268</x:f>
        <x:v>cash</x:v>
      </x:c>
      <x:c r="V373" s="19" t="str">
        <x:f>IF(I373="",IF(U373="people","PAYROLL","UNMAPPED"),I373)</x:f>
        <x:v>TAX_AUTHORITY</x:v>
      </x:c>
      <x:c r="W373" s="19" t="n">
        <x:f>IF(AND(G373="GL.CASH",L373="operating"),Q373,0)</x:f>
        <x:v>0</x:v>
      </x:c>
      <x:c r="X373" s="19" t="n">
        <x:f>IF(AND(G373="GL.CASH",L373="operating"),P373,0)</x:f>
        <x:v>118.75</x:v>
      </x:c>
      <x:c r="Y373" s="19" t="n">
        <x:f>IF(AND(G373="GL.CASH",L373="investing"),Q373-P373,0)</x:f>
        <x:v>0</x:v>
      </x:c>
      <x:c r="Z373" s="19" t="n">
        <x:f>IF(AND(G373="GL.CASH",L373="financing"),P373,0)</x:f>
        <x:v>0</x:v>
      </x:c>
      <x:c r="AA373" s="19" t="n">
        <x:f>IF(AND(G373="GL.CASH",L373="financing"),Q373,0)</x:f>
        <x:v>0</x:v>
      </x:c>
    </x:row>
    <x:row r="374" ht="25" customHeight="1">
      <x:c r="A374" s="3" t="str">
        <x:v>ACT/VAT-REFUND-M04/8</x:v>
      </x:c>
      <x:c r="B374" s="3" t="str">
        <x:v>VAT-REFUND-M04</x:v>
      </x:c>
      <x:c r="C374" s="21" t="n">
        <x:v>4</x:v>
      </x:c>
      <x:c r="D374" s="39" t="n">
        <x:v>46487</x:v>
      </x:c>
      <x:c r="E374" s="39" t="n">
        <x:v>46447</x:v>
      </x:c>
      <x:c r="F374" s="39" t="n">
        <x:v>46487</x:v>
      </x:c>
      <x:c r="G374" s="3" t="str">
        <x:v>GL.VAT.DOM_ASSET</x:v>
      </x:c>
      <x:c r="H374" s="3" t="str">
        <x:v>FIN</x:v>
      </x:c>
      <x:c r="I374" s="3" t="str">
        <x:v>TAX_AUTHORITY</x:v>
      </x:c>
      <x:c r="J374" s="3" t="str">
        <x:v>MAP.ACTUAL.VAT.SETTLE.DOM.REFUND.TAX_AUTHORITY.FIN</x:v>
      </x:c>
      <x:c r="K374" s="3" t="str">
        <x:v>VAT.DOM_PAID</x:v>
      </x:c>
      <x:c r="L374" s="3" t="str">
        <x:v>operating</x:v>
      </x:c>
      <x:c r="M374" s="3" t="str">
        <x:v>not_applicable</x:v>
      </x:c>
      <x:c r="N374" s="3" t="str">
        <x:v>not_applicable</x:v>
      </x:c>
      <x:c r="O374" s="3" t="str">
        <x:v>not_applicable</x:v>
      </x:c>
      <x:c r="P374" s="30" t="n">
        <x:v>0</x:v>
      </x:c>
      <x:c r="Q374" s="30" t="n">
        <x:v>118.75</x:v>
      </x:c>
      <x:c r="R374" s="19" t="n">
        <x:f>P374-Q374</x:f>
        <x:v>-118.75</x:v>
      </x:c>
      <x:c r="S374" s="22" t="n">
        <x:f>'D03_Accounts'!D15</x:f>
        <x:v>0</x:v>
      </x:c>
      <x:c r="T374" s="19" t="n">
        <x:f>R374*S374</x:f>
        <x:v>0</x:v>
      </x:c>
      <x:c r="U374" s="20" t="str">
        <x:f>'D03_Mappings'!E269</x:f>
        <x:v>tax_assets</x:v>
      </x:c>
      <x:c r="V374" s="19" t="str">
        <x:f>IF(I374="",IF(U374="people","PAYROLL","UNMAPPED"),I374)</x:f>
        <x:v>TAX_AUTHORITY</x:v>
      </x:c>
      <x:c r="W374" s="19" t="n">
        <x:f>IF(AND(G374="GL.CASH",L374="operating"),Q374,0)</x:f>
        <x:v>0</x:v>
      </x:c>
      <x:c r="X374" s="19" t="n">
        <x:f>IF(AND(G374="GL.CASH",L374="operating"),P374,0)</x:f>
        <x:v>0</x:v>
      </x:c>
      <x:c r="Y374" s="19" t="n">
        <x:f>IF(AND(G374="GL.CASH",L374="investing"),Q374-P374,0)</x:f>
        <x:v>0</x:v>
      </x:c>
      <x:c r="Z374" s="19" t="n">
        <x:f>IF(AND(G374="GL.CASH",L374="financing"),P374,0)</x:f>
        <x:v>0</x:v>
      </x:c>
      <x:c r="AA374" s="19" t="n">
        <x:f>IF(AND(G374="GL.CASH",L374="financing"),Q374,0)</x:f>
        <x:v>0</x:v>
      </x:c>
    </x:row>
    <x:row r="375" ht="25" customHeight="1">
      <x:c r="A375" s="3" t="str">
        <x:v>ACT/PAY-BOOK-M03/1</x:v>
      </x:c>
      <x:c r="B375" s="3" t="str">
        <x:v>PAY-BOOK-M03</x:v>
      </x:c>
      <x:c r="C375" s="21" t="n">
        <x:v>4</x:v>
      </x:c>
      <x:c r="D375" s="39" t="n">
        <x:v>46496</x:v>
      </x:c>
      <x:c r="E375" s="39" t="n">
        <x:v>46447</x:v>
      </x:c>
      <x:c r="F375" s="39" t="n">
        <x:v>46496</x:v>
      </x:c>
      <x:c r="G375" s="3" t="str">
        <x:v>GL.AP.SUPPLIER</x:v>
      </x:c>
      <x:c r="H375" s="3" t="str">
        <x:v>FIN</x:v>
      </x:c>
      <x:c r="I375" s="3" t="str">
        <x:v>V.ACCOUNTS</x:v>
      </x:c>
      <x:c r="J375" s="3" t="str">
        <x:v>MAP.ACTUAL.COST.PAY.V.ACCOUNTS.FIN</x:v>
      </x:c>
      <x:c r="K375" s="3" t="str">
        <x:v>WC.SUPPLIER_AP</x:v>
      </x:c>
      <x:c r="L375" s="3" t="str">
        <x:v>operating</x:v>
      </x:c>
      <x:c r="M375" s="3" t="str">
        <x:v>not_applicable</x:v>
      </x:c>
      <x:c r="N375" s="3" t="str">
        <x:v>not_applicable</x:v>
      </x:c>
      <x:c r="O375" s="3" t="str">
        <x:v>not_applicable</x:v>
      </x:c>
      <x:c r="P375" s="30" t="n">
        <x:v>595</x:v>
      </x:c>
      <x:c r="Q375" s="30" t="n">
        <x:v>0</x:v>
      </x:c>
      <x:c r="R375" s="19" t="n">
        <x:f>P375-Q375</x:f>
        <x:v>595</x:v>
      </x:c>
      <x:c r="S375" s="22" t="n">
        <x:f>'D03_Accounts'!D23</x:f>
        <x:v>0</x:v>
      </x:c>
      <x:c r="T375" s="19" t="n">
        <x:f>R375*S375</x:f>
        <x:v>0</x:v>
      </x:c>
      <x:c r="U375" s="20" t="str">
        <x:f>'D03_Mappings'!E57</x:f>
        <x:v>ap</x:v>
      </x:c>
      <x:c r="V375" s="19" t="str">
        <x:f>IF(I375="",IF(U375="people","PAYROLL","UNMAPPED"),I375)</x:f>
        <x:v>V.ACCOUNTS</x:v>
      </x:c>
      <x:c r="W375" s="19" t="n">
        <x:f>IF(AND(G375="GL.CASH",L375="operating"),Q375,0)</x:f>
        <x:v>0</x:v>
      </x:c>
      <x:c r="X375" s="19" t="n">
        <x:f>IF(AND(G375="GL.CASH",L375="operating"),P375,0)</x:f>
        <x:v>0</x:v>
      </x:c>
      <x:c r="Y375" s="19" t="n">
        <x:f>IF(AND(G375="GL.CASH",L375="investing"),Q375-P375,0)</x:f>
        <x:v>0</x:v>
      </x:c>
      <x:c r="Z375" s="19" t="n">
        <x:f>IF(AND(G375="GL.CASH",L375="financing"),P375,0)</x:f>
        <x:v>0</x:v>
      </x:c>
      <x:c r="AA375" s="19" t="n">
        <x:f>IF(AND(G375="GL.CASH",L375="financing"),Q375,0)</x:f>
        <x:v>0</x:v>
      </x:c>
    </x:row>
    <x:row r="376" ht="25" customHeight="1">
      <x:c r="A376" s="3" t="str">
        <x:v>ACT/PAY-BOOK-M03/2</x:v>
      </x:c>
      <x:c r="B376" s="3" t="str">
        <x:v>PAY-BOOK-M03</x:v>
      </x:c>
      <x:c r="C376" s="21" t="n">
        <x:v>4</x:v>
      </x:c>
      <x:c r="D376" s="39" t="n">
        <x:v>46496</x:v>
      </x:c>
      <x:c r="E376" s="39" t="n">
        <x:v>46447</x:v>
      </x:c>
      <x:c r="F376" s="39" t="n">
        <x:v>46496</x:v>
      </x:c>
      <x:c r="G376" s="3" t="str">
        <x:v>GL.CASH</x:v>
      </x:c>
      <x:c r="H376" s="3" t="str">
        <x:v>FIN</x:v>
      </x:c>
      <x:c r="I376" s="3" t="str">
        <x:v>V.ACCOUNTS</x:v>
      </x:c>
      <x:c r="J376" s="3" t="str">
        <x:v>MAP.ACTUAL.COST.PAY.V.ACCOUNTS.FIN</x:v>
      </x:c>
      <x:c r="K376" s="3" t="str">
        <x:v>WC.SUPPLIER_AP</x:v>
      </x:c>
      <x:c r="L376" s="3" t="str">
        <x:v>operating</x:v>
      </x:c>
      <x:c r="M376" s="3" t="str">
        <x:v>not_applicable</x:v>
      </x:c>
      <x:c r="N376" s="3" t="str">
        <x:v>not_applicable</x:v>
      </x:c>
      <x:c r="O376" s="3" t="str">
        <x:v>not_applicable</x:v>
      </x:c>
      <x:c r="P376" s="30" t="n">
        <x:v>0</x:v>
      </x:c>
      <x:c r="Q376" s="30" t="n">
        <x:v>595</x:v>
      </x:c>
      <x:c r="R376" s="19" t="n">
        <x:f>P376-Q376</x:f>
        <x:v>-595</x:v>
      </x:c>
      <x:c r="S376" s="22" t="n">
        <x:f>'D03_Accounts'!D11</x:f>
        <x:v>0</x:v>
      </x:c>
      <x:c r="T376" s="19" t="n">
        <x:f>R376*S376</x:f>
        <x:v>0</x:v>
      </x:c>
      <x:c r="U376" s="20" t="str">
        <x:f>'D03_Mappings'!E58</x:f>
        <x:v>cash</x:v>
      </x:c>
      <x:c r="V376" s="19" t="str">
        <x:f>IF(I376="",IF(U376="people","PAYROLL","UNMAPPED"),I376)</x:f>
        <x:v>V.ACCOUNTS</x:v>
      </x:c>
      <x:c r="W376" s="19" t="n">
        <x:f>IF(AND(G376="GL.CASH",L376="operating"),Q376,0)</x:f>
        <x:v>595</x:v>
      </x:c>
      <x:c r="X376" s="19" t="n">
        <x:f>IF(AND(G376="GL.CASH",L376="operating"),P376,0)</x:f>
        <x:v>0</x:v>
      </x:c>
      <x:c r="Y376" s="19" t="n">
        <x:f>IF(AND(G376="GL.CASH",L376="investing"),Q376-P376,0)</x:f>
        <x:v>0</x:v>
      </x:c>
      <x:c r="Z376" s="19" t="n">
        <x:f>IF(AND(G376="GL.CASH",L376="financing"),P376,0)</x:f>
        <x:v>0</x:v>
      </x:c>
      <x:c r="AA376" s="19" t="n">
        <x:f>IF(AND(G376="GL.CASH",L376="financing"),Q376,0)</x:f>
        <x:v>0</x:v>
      </x:c>
    </x:row>
    <x:row r="377" ht="25" customHeight="1">
      <x:c r="A377" s="3" t="str">
        <x:v>ACT/PAY-CHAMBER-M03/1</x:v>
      </x:c>
      <x:c r="B377" s="3" t="str">
        <x:v>PAY-CHAMBER-M03</x:v>
      </x:c>
      <x:c r="C377" s="21" t="n">
        <x:v>4</x:v>
      </x:c>
      <x:c r="D377" s="39" t="n">
        <x:v>46496</x:v>
      </x:c>
      <x:c r="E377" s="39" t="n">
        <x:v>46447</x:v>
      </x:c>
      <x:c r="F377" s="39" t="n">
        <x:v>46496</x:v>
      </x:c>
      <x:c r="G377" s="3" t="str">
        <x:v>GL.AP.SUPPLIER</x:v>
      </x:c>
      <x:c r="H377" s="3" t="str">
        <x:v>CORP</x:v>
      </x:c>
      <x:c r="I377" s="3" t="str">
        <x:v>V.CHAMBER</x:v>
      </x:c>
      <x:c r="J377" s="3" t="str">
        <x:v>MAP.ACTUAL.COST.PAY.V.CHAMBER.CORP</x:v>
      </x:c>
      <x:c r="K377" s="3" t="str">
        <x:v>WC.SUPPLIER_AP</x:v>
      </x:c>
      <x:c r="L377" s="3" t="str">
        <x:v>operating</x:v>
      </x:c>
      <x:c r="M377" s="3" t="str">
        <x:v>not_applicable</x:v>
      </x:c>
      <x:c r="N377" s="3" t="str">
        <x:v>not_applicable</x:v>
      </x:c>
      <x:c r="O377" s="3" t="str">
        <x:v>not_applicable</x:v>
      </x:c>
      <x:c r="P377" s="30" t="n">
        <x:v>9.17</x:v>
      </x:c>
      <x:c r="Q377" s="30" t="n">
        <x:v>0</x:v>
      </x:c>
      <x:c r="R377" s="19" t="n">
        <x:f>P377-Q377</x:f>
        <x:v>9.17</x:v>
      </x:c>
      <x:c r="S377" s="22" t="n">
        <x:f>'D03_Accounts'!D23</x:f>
        <x:v>0</x:v>
      </x:c>
      <x:c r="T377" s="19" t="n">
        <x:f>R377*S377</x:f>
        <x:v>0</x:v>
      </x:c>
      <x:c r="U377" s="20" t="str">
        <x:f>'D03_Mappings'!E59</x:f>
        <x:v>ap</x:v>
      </x:c>
      <x:c r="V377" s="19" t="str">
        <x:f>IF(I377="",IF(U377="people","PAYROLL","UNMAPPED"),I377)</x:f>
        <x:v>V.CHAMBER</x:v>
      </x:c>
      <x:c r="W377" s="19" t="n">
        <x:f>IF(AND(G377="GL.CASH",L377="operating"),Q377,0)</x:f>
        <x:v>0</x:v>
      </x:c>
      <x:c r="X377" s="19" t="n">
        <x:f>IF(AND(G377="GL.CASH",L377="operating"),P377,0)</x:f>
        <x:v>0</x:v>
      </x:c>
      <x:c r="Y377" s="19" t="n">
        <x:f>IF(AND(G377="GL.CASH",L377="investing"),Q377-P377,0)</x:f>
        <x:v>0</x:v>
      </x:c>
      <x:c r="Z377" s="19" t="n">
        <x:f>IF(AND(G377="GL.CASH",L377="financing"),P377,0)</x:f>
        <x:v>0</x:v>
      </x:c>
      <x:c r="AA377" s="19" t="n">
        <x:f>IF(AND(G377="GL.CASH",L377="financing"),Q377,0)</x:f>
        <x:v>0</x:v>
      </x:c>
    </x:row>
    <x:row r="378" ht="25" customHeight="1">
      <x:c r="A378" s="3" t="str">
        <x:v>ACT/PAY-CHAMBER-M03/2</x:v>
      </x:c>
      <x:c r="B378" s="3" t="str">
        <x:v>PAY-CHAMBER-M03</x:v>
      </x:c>
      <x:c r="C378" s="21" t="n">
        <x:v>4</x:v>
      </x:c>
      <x:c r="D378" s="39" t="n">
        <x:v>46496</x:v>
      </x:c>
      <x:c r="E378" s="39" t="n">
        <x:v>46447</x:v>
      </x:c>
      <x:c r="F378" s="39" t="n">
        <x:v>46496</x:v>
      </x:c>
      <x:c r="G378" s="3" t="str">
        <x:v>GL.CASH</x:v>
      </x:c>
      <x:c r="H378" s="3" t="str">
        <x:v>CORP</x:v>
      </x:c>
      <x:c r="I378" s="3" t="str">
        <x:v>V.CHAMBER</x:v>
      </x:c>
      <x:c r="J378" s="3" t="str">
        <x:v>MAP.ACTUAL.COST.PAY.V.CHAMBER.CORP</x:v>
      </x:c>
      <x:c r="K378" s="3" t="str">
        <x:v>WC.SUPPLIER_AP</x:v>
      </x:c>
      <x:c r="L378" s="3" t="str">
        <x:v>operating</x:v>
      </x:c>
      <x:c r="M378" s="3" t="str">
        <x:v>not_applicable</x:v>
      </x:c>
      <x:c r="N378" s="3" t="str">
        <x:v>not_applicable</x:v>
      </x:c>
      <x:c r="O378" s="3" t="str">
        <x:v>not_applicable</x:v>
      </x:c>
      <x:c r="P378" s="30" t="n">
        <x:v>0</x:v>
      </x:c>
      <x:c r="Q378" s="30" t="n">
        <x:v>9.17</x:v>
      </x:c>
      <x:c r="R378" s="19" t="n">
        <x:f>P378-Q378</x:f>
        <x:v>-9.17</x:v>
      </x:c>
      <x:c r="S378" s="22" t="n">
        <x:f>'D03_Accounts'!D11</x:f>
        <x:v>0</x:v>
      </x:c>
      <x:c r="T378" s="19" t="n">
        <x:f>R378*S378</x:f>
        <x:v>0</x:v>
      </x:c>
      <x:c r="U378" s="20" t="str">
        <x:f>'D03_Mappings'!E60</x:f>
        <x:v>cash</x:v>
      </x:c>
      <x:c r="V378" s="19" t="str">
        <x:f>IF(I378="",IF(U378="people","PAYROLL","UNMAPPED"),I378)</x:f>
        <x:v>V.CHAMBER</x:v>
      </x:c>
      <x:c r="W378" s="19" t="n">
        <x:f>IF(AND(G378="GL.CASH",L378="operating"),Q378,0)</x:f>
        <x:v>9.17</x:v>
      </x:c>
      <x:c r="X378" s="19" t="n">
        <x:f>IF(AND(G378="GL.CASH",L378="operating"),P378,0)</x:f>
        <x:v>0</x:v>
      </x:c>
      <x:c r="Y378" s="19" t="n">
        <x:f>IF(AND(G378="GL.CASH",L378="investing"),Q378-P378,0)</x:f>
        <x:v>0</x:v>
      </x:c>
      <x:c r="Z378" s="19" t="n">
        <x:f>IF(AND(G378="GL.CASH",L378="financing"),P378,0)</x:f>
        <x:v>0</x:v>
      </x:c>
      <x:c r="AA378" s="19" t="n">
        <x:f>IF(AND(G378="GL.CASH",L378="financing"),Q378,0)</x:f>
        <x:v>0</x:v>
      </x:c>
    </x:row>
    <x:row r="379" ht="25" customHeight="1">
      <x:c r="A379" s="3" t="str">
        <x:v>ACT/PAY-DESK-M03/1</x:v>
      </x:c>
      <x:c r="B379" s="3" t="str">
        <x:v>PAY-DESK-M03</x:v>
      </x:c>
      <x:c r="C379" s="21" t="n">
        <x:v>4</x:v>
      </x:c>
      <x:c r="D379" s="39" t="n">
        <x:v>46496</x:v>
      </x:c>
      <x:c r="E379" s="39" t="n">
        <x:v>46447</x:v>
      </x:c>
      <x:c r="F379" s="39" t="n">
        <x:v>46496</x:v>
      </x:c>
      <x:c r="G379" s="3" t="str">
        <x:v>GL.AP.SUPPLIER</x:v>
      </x:c>
      <x:c r="H379" s="3" t="str">
        <x:v>CORP</x:v>
      </x:c>
      <x:c r="I379" s="3" t="str">
        <x:v>V.WORKSPACE</x:v>
      </x:c>
      <x:c r="J379" s="3" t="str">
        <x:v>MAP.ACTUAL.COST.PAY.V.WORKSPACE.CORP</x:v>
      </x:c>
      <x:c r="K379" s="3" t="str">
        <x:v>WC.SUPPLIER_AP</x:v>
      </x:c>
      <x:c r="L379" s="3" t="str">
        <x:v>operating</x:v>
      </x:c>
      <x:c r="M379" s="3" t="str">
        <x:v>not_applicable</x:v>
      </x:c>
      <x:c r="N379" s="3" t="str">
        <x:v>not_applicable</x:v>
      </x:c>
      <x:c r="O379" s="3" t="str">
        <x:v>not_applicable</x:v>
      </x:c>
      <x:c r="P379" s="30" t="n">
        <x:v>1779.05</x:v>
      </x:c>
      <x:c r="Q379" s="30" t="n">
        <x:v>0</x:v>
      </x:c>
      <x:c r="R379" s="19" t="n">
        <x:f>P379-Q379</x:f>
        <x:v>1779.05</x:v>
      </x:c>
      <x:c r="S379" s="22" t="n">
        <x:f>'D03_Accounts'!D23</x:f>
        <x:v>0</x:v>
      </x:c>
      <x:c r="T379" s="19" t="n">
        <x:f>R379*S379</x:f>
        <x:v>0</x:v>
      </x:c>
      <x:c r="U379" s="20" t="str">
        <x:f>'D03_Mappings'!E91</x:f>
        <x:v>ap</x:v>
      </x:c>
      <x:c r="V379" s="19" t="str">
        <x:f>IF(I379="",IF(U379="people","PAYROLL","UNMAPPED"),I379)</x:f>
        <x:v>V.WORKSPACE</x:v>
      </x:c>
      <x:c r="W379" s="19" t="n">
        <x:f>IF(AND(G379="GL.CASH",L379="operating"),Q379,0)</x:f>
        <x:v>0</x:v>
      </x:c>
      <x:c r="X379" s="19" t="n">
        <x:f>IF(AND(G379="GL.CASH",L379="operating"),P379,0)</x:f>
        <x:v>0</x:v>
      </x:c>
      <x:c r="Y379" s="19" t="n">
        <x:f>IF(AND(G379="GL.CASH",L379="investing"),Q379-P379,0)</x:f>
        <x:v>0</x:v>
      </x:c>
      <x:c r="Z379" s="19" t="n">
        <x:f>IF(AND(G379="GL.CASH",L379="financing"),P379,0)</x:f>
        <x:v>0</x:v>
      </x:c>
      <x:c r="AA379" s="19" t="n">
        <x:f>IF(AND(G379="GL.CASH",L379="financing"),Q379,0)</x:f>
        <x:v>0</x:v>
      </x:c>
    </x:row>
    <x:row r="380" ht="25" customHeight="1">
      <x:c r="A380" s="3" t="str">
        <x:v>ACT/PAY-DESK-M03/2</x:v>
      </x:c>
      <x:c r="B380" s="3" t="str">
        <x:v>PAY-DESK-M03</x:v>
      </x:c>
      <x:c r="C380" s="21" t="n">
        <x:v>4</x:v>
      </x:c>
      <x:c r="D380" s="39" t="n">
        <x:v>46496</x:v>
      </x:c>
      <x:c r="E380" s="39" t="n">
        <x:v>46447</x:v>
      </x:c>
      <x:c r="F380" s="39" t="n">
        <x:v>46496</x:v>
      </x:c>
      <x:c r="G380" s="3" t="str">
        <x:v>GL.CASH</x:v>
      </x:c>
      <x:c r="H380" s="3" t="str">
        <x:v>CORP</x:v>
      </x:c>
      <x:c r="I380" s="3" t="str">
        <x:v>V.WORKSPACE</x:v>
      </x:c>
      <x:c r="J380" s="3" t="str">
        <x:v>MAP.ACTUAL.COST.PAY.V.WORKSPACE.CORP</x:v>
      </x:c>
      <x:c r="K380" s="3" t="str">
        <x:v>WC.SUPPLIER_AP</x:v>
      </x:c>
      <x:c r="L380" s="3" t="str">
        <x:v>operating</x:v>
      </x:c>
      <x:c r="M380" s="3" t="str">
        <x:v>not_applicable</x:v>
      </x:c>
      <x:c r="N380" s="3" t="str">
        <x:v>not_applicable</x:v>
      </x:c>
      <x:c r="O380" s="3" t="str">
        <x:v>not_applicable</x:v>
      </x:c>
      <x:c r="P380" s="30" t="n">
        <x:v>0</x:v>
      </x:c>
      <x:c r="Q380" s="30" t="n">
        <x:v>1779.05</x:v>
      </x:c>
      <x:c r="R380" s="19" t="n">
        <x:f>P380-Q380</x:f>
        <x:v>-1779.05</x:v>
      </x:c>
      <x:c r="S380" s="22" t="n">
        <x:f>'D03_Accounts'!D11</x:f>
        <x:v>0</x:v>
      </x:c>
      <x:c r="T380" s="19" t="n">
        <x:f>R380*S380</x:f>
        <x:v>0</x:v>
      </x:c>
      <x:c r="U380" s="20" t="str">
        <x:f>'D03_Mappings'!E92</x:f>
        <x:v>cash</x:v>
      </x:c>
      <x:c r="V380" s="19" t="str">
        <x:f>IF(I380="",IF(U380="people","PAYROLL","UNMAPPED"),I380)</x:f>
        <x:v>V.WORKSPACE</x:v>
      </x:c>
      <x:c r="W380" s="19" t="n">
        <x:f>IF(AND(G380="GL.CASH",L380="operating"),Q380,0)</x:f>
        <x:v>1779.05</x:v>
      </x:c>
      <x:c r="X380" s="19" t="n">
        <x:f>IF(AND(G380="GL.CASH",L380="operating"),P380,0)</x:f>
        <x:v>0</x:v>
      </x:c>
      <x:c r="Y380" s="19" t="n">
        <x:f>IF(AND(G380="GL.CASH",L380="investing"),Q380-P380,0)</x:f>
        <x:v>0</x:v>
      </x:c>
      <x:c r="Z380" s="19" t="n">
        <x:f>IF(AND(G380="GL.CASH",L380="financing"),P380,0)</x:f>
        <x:v>0</x:v>
      </x:c>
      <x:c r="AA380" s="19" t="n">
        <x:f>IF(AND(G380="GL.CASH",L380="financing"),Q380,0)</x:f>
        <x:v>0</x:v>
      </x:c>
    </x:row>
    <x:row r="381" ht="25" customHeight="1">
      <x:c r="A381" s="3" t="str">
        <x:v>ACT/PAY-HIRE-P04/1</x:v>
      </x:c>
      <x:c r="B381" s="3" t="str">
        <x:v>PAY-HIRE-P04</x:v>
      </x:c>
      <x:c r="C381" s="21" t="n">
        <x:v>4</x:v>
      </x:c>
      <x:c r="D381" s="39" t="n">
        <x:v>46496</x:v>
      </x:c>
      <x:c r="E381" s="39" t="n">
        <x:v>46447</x:v>
      </x:c>
      <x:c r="F381" s="39" t="n">
        <x:v>46496</x:v>
      </x:c>
      <x:c r="G381" s="3" t="str">
        <x:v>GL.AP.SUPPLIER</x:v>
      </x:c>
      <x:c r="H381" s="3" t="str">
        <x:v>ENG</x:v>
      </x:c>
      <x:c r="I381" s="3" t="str">
        <x:v>V.RECRUIT</x:v>
      </x:c>
      <x:c r="J381" s="3" t="str">
        <x:v>MAP.ACTUAL.COST.PAY.V.RECRUIT.ENG</x:v>
      </x:c>
      <x:c r="K381" s="3" t="str">
        <x:v>WC.SUPPLIER_AP</x:v>
      </x:c>
      <x:c r="L381" s="3" t="str">
        <x:v>operating</x:v>
      </x:c>
      <x:c r="M381" s="3" t="str">
        <x:v>not_applicable</x:v>
      </x:c>
      <x:c r="N381" s="3" t="str">
        <x:v>not_applicable</x:v>
      </x:c>
      <x:c r="O381" s="3" t="str">
        <x:v>not_applicable</x:v>
      </x:c>
      <x:c r="P381" s="30" t="n">
        <x:v>27712.13</x:v>
      </x:c>
      <x:c r="Q381" s="30" t="n">
        <x:v>0</x:v>
      </x:c>
      <x:c r="R381" s="19" t="n">
        <x:f>P381-Q381</x:f>
        <x:v>27712.13</x:v>
      </x:c>
      <x:c r="S381" s="22" t="n">
        <x:f>'D03_Accounts'!D23</x:f>
        <x:v>0</x:v>
      </x:c>
      <x:c r="T381" s="19" t="n">
        <x:f>R381*S381</x:f>
        <x:v>0</x:v>
      </x:c>
      <x:c r="U381" s="20" t="str">
        <x:f>'D03_Mappings'!E77</x:f>
        <x:v>ap</x:v>
      </x:c>
      <x:c r="V381" s="19" t="str">
        <x:f>IF(I381="",IF(U381="people","PAYROLL","UNMAPPED"),I381)</x:f>
        <x:v>V.RECRUIT</x:v>
      </x:c>
      <x:c r="W381" s="19" t="n">
        <x:f>IF(AND(G381="GL.CASH",L381="operating"),Q381,0)</x:f>
        <x:v>0</x:v>
      </x:c>
      <x:c r="X381" s="19" t="n">
        <x:f>IF(AND(G381="GL.CASH",L381="operating"),P381,0)</x:f>
        <x:v>0</x:v>
      </x:c>
      <x:c r="Y381" s="19" t="n">
        <x:f>IF(AND(G381="GL.CASH",L381="investing"),Q381-P381,0)</x:f>
        <x:v>0</x:v>
      </x:c>
      <x:c r="Z381" s="19" t="n">
        <x:f>IF(AND(G381="GL.CASH",L381="financing"),P381,0)</x:f>
        <x:v>0</x:v>
      </x:c>
      <x:c r="AA381" s="19" t="n">
        <x:f>IF(AND(G381="GL.CASH",L381="financing"),Q381,0)</x:f>
        <x:v>0</x:v>
      </x:c>
    </x:row>
    <x:row r="382" ht="25" customHeight="1">
      <x:c r="A382" s="3" t="str">
        <x:v>ACT/PAY-HIRE-P04/2</x:v>
      </x:c>
      <x:c r="B382" s="3" t="str">
        <x:v>PAY-HIRE-P04</x:v>
      </x:c>
      <x:c r="C382" s="21" t="n">
        <x:v>4</x:v>
      </x:c>
      <x:c r="D382" s="39" t="n">
        <x:v>46496</x:v>
      </x:c>
      <x:c r="E382" s="39" t="n">
        <x:v>46447</x:v>
      </x:c>
      <x:c r="F382" s="39" t="n">
        <x:v>46496</x:v>
      </x:c>
      <x:c r="G382" s="3" t="str">
        <x:v>GL.CASH</x:v>
      </x:c>
      <x:c r="H382" s="3" t="str">
        <x:v>ENG</x:v>
      </x:c>
      <x:c r="I382" s="3" t="str">
        <x:v>V.RECRUIT</x:v>
      </x:c>
      <x:c r="J382" s="3" t="str">
        <x:v>MAP.ACTUAL.COST.PAY.V.RECRUIT.ENG</x:v>
      </x:c>
      <x:c r="K382" s="3" t="str">
        <x:v>WC.SUPPLIER_AP</x:v>
      </x:c>
      <x:c r="L382" s="3" t="str">
        <x:v>operating</x:v>
      </x:c>
      <x:c r="M382" s="3" t="str">
        <x:v>not_applicable</x:v>
      </x:c>
      <x:c r="N382" s="3" t="str">
        <x:v>not_applicable</x:v>
      </x:c>
      <x:c r="O382" s="3" t="str">
        <x:v>not_applicable</x:v>
      </x:c>
      <x:c r="P382" s="30" t="n">
        <x:v>0</x:v>
      </x:c>
      <x:c r="Q382" s="30" t="n">
        <x:v>27712.13</x:v>
      </x:c>
      <x:c r="R382" s="19" t="n">
        <x:f>P382-Q382</x:f>
        <x:v>-27712.13</x:v>
      </x:c>
      <x:c r="S382" s="22" t="n">
        <x:f>'D03_Accounts'!D11</x:f>
        <x:v>0</x:v>
      </x:c>
      <x:c r="T382" s="19" t="n">
        <x:f>R382*S382</x:f>
        <x:v>0</x:v>
      </x:c>
      <x:c r="U382" s="20" t="str">
        <x:f>'D03_Mappings'!E78</x:f>
        <x:v>cash</x:v>
      </x:c>
      <x:c r="V382" s="19" t="str">
        <x:f>IF(I382="",IF(U382="people","PAYROLL","UNMAPPED"),I382)</x:f>
        <x:v>V.RECRUIT</x:v>
      </x:c>
      <x:c r="W382" s="19" t="n">
        <x:f>IF(AND(G382="GL.CASH",L382="operating"),Q382,0)</x:f>
        <x:v>27712.13</x:v>
      </x:c>
      <x:c r="X382" s="19" t="n">
        <x:f>IF(AND(G382="GL.CASH",L382="operating"),P382,0)</x:f>
        <x:v>0</x:v>
      </x:c>
      <x:c r="Y382" s="19" t="n">
        <x:f>IF(AND(G382="GL.CASH",L382="investing"),Q382-P382,0)</x:f>
        <x:v>0</x:v>
      </x:c>
      <x:c r="Z382" s="19" t="n">
        <x:f>IF(AND(G382="GL.CASH",L382="financing"),P382,0)</x:f>
        <x:v>0</x:v>
      </x:c>
      <x:c r="AA382" s="19" t="n">
        <x:f>IF(AND(G382="GL.CASH",L382="financing"),Q382,0)</x:f>
        <x:v>0</x:v>
      </x:c>
    </x:row>
    <x:row r="383" ht="25" customHeight="1">
      <x:c r="A383" s="3" t="str">
        <x:v>ACT/PAY-HIRE-P05/1</x:v>
      </x:c>
      <x:c r="B383" s="3" t="str">
        <x:v>PAY-HIRE-P05</x:v>
      </x:c>
      <x:c r="C383" s="21" t="n">
        <x:v>4</x:v>
      </x:c>
      <x:c r="D383" s="39" t="n">
        <x:v>46496</x:v>
      </x:c>
      <x:c r="E383" s="39" t="n">
        <x:v>46447</x:v>
      </x:c>
      <x:c r="F383" s="39" t="n">
        <x:v>46496</x:v>
      </x:c>
      <x:c r="G383" s="3" t="str">
        <x:v>GL.AP.SUPPLIER</x:v>
      </x:c>
      <x:c r="H383" s="3" t="str">
        <x:v>ENG</x:v>
      </x:c>
      <x:c r="I383" s="3" t="str">
        <x:v>V.RECRUIT</x:v>
      </x:c>
      <x:c r="J383" s="3" t="str">
        <x:v>MAP.ACTUAL.COST.PAY.V.RECRUIT.ENG</x:v>
      </x:c>
      <x:c r="K383" s="3" t="str">
        <x:v>WC.SUPPLIER_AP</x:v>
      </x:c>
      <x:c r="L383" s="3" t="str">
        <x:v>operating</x:v>
      </x:c>
      <x:c r="M383" s="3" t="str">
        <x:v>not_applicable</x:v>
      </x:c>
      <x:c r="N383" s="3" t="str">
        <x:v>not_applicable</x:v>
      </x:c>
      <x:c r="O383" s="3" t="str">
        <x:v>not_applicable</x:v>
      </x:c>
      <x:c r="P383" s="30" t="n">
        <x:v>595</x:v>
      </x:c>
      <x:c r="Q383" s="30" t="n">
        <x:v>0</x:v>
      </x:c>
      <x:c r="R383" s="19" t="n">
        <x:f>P383-Q383</x:f>
        <x:v>595</x:v>
      </x:c>
      <x:c r="S383" s="22" t="n">
        <x:f>'D03_Accounts'!D23</x:f>
        <x:v>0</x:v>
      </x:c>
      <x:c r="T383" s="19" t="n">
        <x:f>R383*S383</x:f>
        <x:v>0</x:v>
      </x:c>
      <x:c r="U383" s="20" t="str">
        <x:f>'D03_Mappings'!E77</x:f>
        <x:v>ap</x:v>
      </x:c>
      <x:c r="V383" s="19" t="str">
        <x:f>IF(I383="",IF(U383="people","PAYROLL","UNMAPPED"),I383)</x:f>
        <x:v>V.RECRUIT</x:v>
      </x:c>
      <x:c r="W383" s="19" t="n">
        <x:f>IF(AND(G383="GL.CASH",L383="operating"),Q383,0)</x:f>
        <x:v>0</x:v>
      </x:c>
      <x:c r="X383" s="19" t="n">
        <x:f>IF(AND(G383="GL.CASH",L383="operating"),P383,0)</x:f>
        <x:v>0</x:v>
      </x:c>
      <x:c r="Y383" s="19" t="n">
        <x:f>IF(AND(G383="GL.CASH",L383="investing"),Q383-P383,0)</x:f>
        <x:v>0</x:v>
      </x:c>
      <x:c r="Z383" s="19" t="n">
        <x:f>IF(AND(G383="GL.CASH",L383="financing"),P383,0)</x:f>
        <x:v>0</x:v>
      </x:c>
      <x:c r="AA383" s="19" t="n">
        <x:f>IF(AND(G383="GL.CASH",L383="financing"),Q383,0)</x:f>
        <x:v>0</x:v>
      </x:c>
    </x:row>
    <x:row r="384" ht="25" customHeight="1">
      <x:c r="A384" s="3" t="str">
        <x:v>ACT/PAY-HIRE-P05/2</x:v>
      </x:c>
      <x:c r="B384" s="3" t="str">
        <x:v>PAY-HIRE-P05</x:v>
      </x:c>
      <x:c r="C384" s="21" t="n">
        <x:v>4</x:v>
      </x:c>
      <x:c r="D384" s="39" t="n">
        <x:v>46496</x:v>
      </x:c>
      <x:c r="E384" s="39" t="n">
        <x:v>46447</x:v>
      </x:c>
      <x:c r="F384" s="39" t="n">
        <x:v>46496</x:v>
      </x:c>
      <x:c r="G384" s="3" t="str">
        <x:v>GL.CASH</x:v>
      </x:c>
      <x:c r="H384" s="3" t="str">
        <x:v>ENG</x:v>
      </x:c>
      <x:c r="I384" s="3" t="str">
        <x:v>V.RECRUIT</x:v>
      </x:c>
      <x:c r="J384" s="3" t="str">
        <x:v>MAP.ACTUAL.COST.PAY.V.RECRUIT.ENG</x:v>
      </x:c>
      <x:c r="K384" s="3" t="str">
        <x:v>WC.SUPPLIER_AP</x:v>
      </x:c>
      <x:c r="L384" s="3" t="str">
        <x:v>operating</x:v>
      </x:c>
      <x:c r="M384" s="3" t="str">
        <x:v>not_applicable</x:v>
      </x:c>
      <x:c r="N384" s="3" t="str">
        <x:v>not_applicable</x:v>
      </x:c>
      <x:c r="O384" s="3" t="str">
        <x:v>not_applicable</x:v>
      </x:c>
      <x:c r="P384" s="30" t="n">
        <x:v>0</x:v>
      </x:c>
      <x:c r="Q384" s="30" t="n">
        <x:v>595</x:v>
      </x:c>
      <x:c r="R384" s="19" t="n">
        <x:f>P384-Q384</x:f>
        <x:v>-595</x:v>
      </x:c>
      <x:c r="S384" s="22" t="n">
        <x:f>'D03_Accounts'!D11</x:f>
        <x:v>0</x:v>
      </x:c>
      <x:c r="T384" s="19" t="n">
        <x:f>R384*S384</x:f>
        <x:v>0</x:v>
      </x:c>
      <x:c r="U384" s="20" t="str">
        <x:f>'D03_Mappings'!E78</x:f>
        <x:v>cash</x:v>
      </x:c>
      <x:c r="V384" s="19" t="str">
        <x:f>IF(I384="",IF(U384="people","PAYROLL","UNMAPPED"),I384)</x:f>
        <x:v>V.RECRUIT</x:v>
      </x:c>
      <x:c r="W384" s="19" t="n">
        <x:f>IF(AND(G384="GL.CASH",L384="operating"),Q384,0)</x:f>
        <x:v>595</x:v>
      </x:c>
      <x:c r="X384" s="19" t="n">
        <x:f>IF(AND(G384="GL.CASH",L384="operating"),P384,0)</x:f>
        <x:v>0</x:v>
      </x:c>
      <x:c r="Y384" s="19" t="n">
        <x:f>IF(AND(G384="GL.CASH",L384="investing"),Q384-P384,0)</x:f>
        <x:v>0</x:v>
      </x:c>
      <x:c r="Z384" s="19" t="n">
        <x:f>IF(AND(G384="GL.CASH",L384="financing"),P384,0)</x:f>
        <x:v>0</x:v>
      </x:c>
      <x:c r="AA384" s="19" t="n">
        <x:f>IF(AND(G384="GL.CASH",L384="financing"),Q384,0)</x:f>
        <x:v>0</x:v>
      </x:c>
    </x:row>
    <x:row r="385" ht="25" customHeight="1">
      <x:c r="A385" s="3" t="str">
        <x:v>ACT/PAY-INSURANCE-M03/1</x:v>
      </x:c>
      <x:c r="B385" s="3" t="str">
        <x:v>PAY-INSURANCE-M03</x:v>
      </x:c>
      <x:c r="C385" s="21" t="n">
        <x:v>4</x:v>
      </x:c>
      <x:c r="D385" s="39" t="n">
        <x:v>46496</x:v>
      </x:c>
      <x:c r="E385" s="39" t="n">
        <x:v>46447</x:v>
      </x:c>
      <x:c r="F385" s="39" t="n">
        <x:v>46496</x:v>
      </x:c>
      <x:c r="G385" s="3" t="str">
        <x:v>GL.AP.SUPPLIER</x:v>
      </x:c>
      <x:c r="H385" s="3" t="str">
        <x:v>CORP</x:v>
      </x:c>
      <x:c r="I385" s="3" t="str">
        <x:v>V.INSURANCE</x:v>
      </x:c>
      <x:c r="J385" s="3" t="str">
        <x:v>MAP.ACTUAL.COST.PAY.V.INSURANCE.CORP</x:v>
      </x:c>
      <x:c r="K385" s="3" t="str">
        <x:v>WC.SUPPLIER_AP</x:v>
      </x:c>
      <x:c r="L385" s="3" t="str">
        <x:v>operating</x:v>
      </x:c>
      <x:c r="M385" s="3" t="str">
        <x:v>not_applicable</x:v>
      </x:c>
      <x:c r="N385" s="3" t="str">
        <x:v>not_applicable</x:v>
      </x:c>
      <x:c r="O385" s="3" t="str">
        <x:v>not_applicable</x:v>
      </x:c>
      <x:c r="P385" s="30" t="n">
        <x:v>1250</x:v>
      </x:c>
      <x:c r="Q385" s="30" t="n">
        <x:v>0</x:v>
      </x:c>
      <x:c r="R385" s="19" t="n">
        <x:f>P385-Q385</x:f>
        <x:v>1250</x:v>
      </x:c>
      <x:c r="S385" s="22" t="n">
        <x:f>'D03_Accounts'!D23</x:f>
        <x:v>0</x:v>
      </x:c>
      <x:c r="T385" s="19" t="n">
        <x:f>R385*S385</x:f>
        <x:v>0</x:v>
      </x:c>
      <x:c r="U385" s="20" t="str">
        <x:f>'D03_Mappings'!E67</x:f>
        <x:v>ap</x:v>
      </x:c>
      <x:c r="V385" s="19" t="str">
        <x:f>IF(I385="",IF(U385="people","PAYROLL","UNMAPPED"),I385)</x:f>
        <x:v>V.INSURANCE</x:v>
      </x:c>
      <x:c r="W385" s="19" t="n">
        <x:f>IF(AND(G385="GL.CASH",L385="operating"),Q385,0)</x:f>
        <x:v>0</x:v>
      </x:c>
      <x:c r="X385" s="19" t="n">
        <x:f>IF(AND(G385="GL.CASH",L385="operating"),P385,0)</x:f>
        <x:v>0</x:v>
      </x:c>
      <x:c r="Y385" s="19" t="n">
        <x:f>IF(AND(G385="GL.CASH",L385="investing"),Q385-P385,0)</x:f>
        <x:v>0</x:v>
      </x:c>
      <x:c r="Z385" s="19" t="n">
        <x:f>IF(AND(G385="GL.CASH",L385="financing"),P385,0)</x:f>
        <x:v>0</x:v>
      </x:c>
      <x:c r="AA385" s="19" t="n">
        <x:f>IF(AND(G385="GL.CASH",L385="financing"),Q385,0)</x:f>
        <x:v>0</x:v>
      </x:c>
    </x:row>
    <x:row r="386" ht="25" customHeight="1">
      <x:c r="A386" s="3" t="str">
        <x:v>ACT/PAY-INSURANCE-M03/2</x:v>
      </x:c>
      <x:c r="B386" s="3" t="str">
        <x:v>PAY-INSURANCE-M03</x:v>
      </x:c>
      <x:c r="C386" s="21" t="n">
        <x:v>4</x:v>
      </x:c>
      <x:c r="D386" s="39" t="n">
        <x:v>46496</x:v>
      </x:c>
      <x:c r="E386" s="39" t="n">
        <x:v>46447</x:v>
      </x:c>
      <x:c r="F386" s="39" t="n">
        <x:v>46496</x:v>
      </x:c>
      <x:c r="G386" s="3" t="str">
        <x:v>GL.CASH</x:v>
      </x:c>
      <x:c r="H386" s="3" t="str">
        <x:v>CORP</x:v>
      </x:c>
      <x:c r="I386" s="3" t="str">
        <x:v>V.INSURANCE</x:v>
      </x:c>
      <x:c r="J386" s="3" t="str">
        <x:v>MAP.ACTUAL.COST.PAY.V.INSURANCE.CORP</x:v>
      </x:c>
      <x:c r="K386" s="3" t="str">
        <x:v>WC.SUPPLIER_AP</x:v>
      </x:c>
      <x:c r="L386" s="3" t="str">
        <x:v>operating</x:v>
      </x:c>
      <x:c r="M386" s="3" t="str">
        <x:v>not_applicable</x:v>
      </x:c>
      <x:c r="N386" s="3" t="str">
        <x:v>not_applicable</x:v>
      </x:c>
      <x:c r="O386" s="3" t="str">
        <x:v>not_applicable</x:v>
      </x:c>
      <x:c r="P386" s="30" t="n">
        <x:v>0</x:v>
      </x:c>
      <x:c r="Q386" s="30" t="n">
        <x:v>1250</x:v>
      </x:c>
      <x:c r="R386" s="19" t="n">
        <x:f>P386-Q386</x:f>
        <x:v>-1250</x:v>
      </x:c>
      <x:c r="S386" s="22" t="n">
        <x:f>'D03_Accounts'!D11</x:f>
        <x:v>0</x:v>
      </x:c>
      <x:c r="T386" s="19" t="n">
        <x:f>R386*S386</x:f>
        <x:v>0</x:v>
      </x:c>
      <x:c r="U386" s="20" t="str">
        <x:f>'D03_Mappings'!E68</x:f>
        <x:v>cash</x:v>
      </x:c>
      <x:c r="V386" s="19" t="str">
        <x:f>IF(I386="",IF(U386="people","PAYROLL","UNMAPPED"),I386)</x:f>
        <x:v>V.INSURANCE</x:v>
      </x:c>
      <x:c r="W386" s="19" t="n">
        <x:f>IF(AND(G386="GL.CASH",L386="operating"),Q386,0)</x:f>
        <x:v>1250</x:v>
      </x:c>
      <x:c r="X386" s="19" t="n">
        <x:f>IF(AND(G386="GL.CASH",L386="operating"),P386,0)</x:f>
        <x:v>0</x:v>
      </x:c>
      <x:c r="Y386" s="19" t="n">
        <x:f>IF(AND(G386="GL.CASH",L386="investing"),Q386-P386,0)</x:f>
        <x:v>0</x:v>
      </x:c>
      <x:c r="Z386" s="19" t="n">
        <x:f>IF(AND(G386="GL.CASH",L386="financing"),P386,0)</x:f>
        <x:v>0</x:v>
      </x:c>
      <x:c r="AA386" s="19" t="n">
        <x:f>IF(AND(G386="GL.CASH",L386="financing"),Q386,0)</x:f>
        <x:v>0</x:v>
      </x:c>
    </x:row>
    <x:row r="387" ht="25" customHeight="1">
      <x:c r="A387" s="3" t="str">
        <x:v>ACT/PAY-IT-P04/1</x:v>
      </x:c>
      <x:c r="B387" s="3" t="str">
        <x:v>PAY-IT-P04</x:v>
      </x:c>
      <x:c r="C387" s="21" t="n">
        <x:v>4</x:v>
      </x:c>
      <x:c r="D387" s="39" t="n">
        <x:v>46496</x:v>
      </x:c>
      <x:c r="E387" s="39" t="n">
        <x:v>46447</x:v>
      </x:c>
      <x:c r="F387" s="39" t="n">
        <x:v>46496</x:v>
      </x:c>
      <x:c r="G387" s="3" t="str">
        <x:v>GL.AP.CAPEX</x:v>
      </x:c>
      <x:c r="H387" s="3" t="str">
        <x:v>ENG</x:v>
      </x:c>
      <x:c r="I387" s="3" t="str">
        <x:v>V.EQUIPMENT</x:v>
      </x:c>
      <x:c r="J387" s="3" t="str">
        <x:v>MAP.ACTUAL.CAPEX.PAY.V.EQUIPMENT.ENG</x:v>
      </x:c>
      <x:c r="K387" s="3" t="str">
        <x:v>CAP.PAID</x:v>
      </x:c>
      <x:c r="L387" s="3" t="str">
        <x:v>investing</x:v>
      </x:c>
      <x:c r="M387" s="3" t="str">
        <x:v>not_applicable</x:v>
      </x:c>
      <x:c r="N387" s="3" t="str">
        <x:v>not_applicable</x:v>
      </x:c>
      <x:c r="O387" s="3" t="str">
        <x:v>not_applicable</x:v>
      </x:c>
      <x:c r="P387" s="30" t="n">
        <x:v>2975</x:v>
      </x:c>
      <x:c r="Q387" s="30" t="n">
        <x:v>0</x:v>
      </x:c>
      <x:c r="R387" s="19" t="n">
        <x:f>P387-Q387</x:f>
        <x:v>2975</x:v>
      </x:c>
      <x:c r="S387" s="22" t="n">
        <x:f>'D03_Accounts'!D24</x:f>
        <x:v>0</x:v>
      </x:c>
      <x:c r="T387" s="19" t="n">
        <x:f>R387*S387</x:f>
        <x:v>0</x:v>
      </x:c>
      <x:c r="U387" s="20" t="str">
        <x:f>'D03_Mappings'!E15</x:f>
        <x:v>ap</x:v>
      </x:c>
      <x:c r="V387" s="19" t="str">
        <x:f>IF(I387="",IF(U387="people","PAYROLL","UNMAPPED"),I387)</x:f>
        <x:v>V.EQUIPMENT</x:v>
      </x:c>
      <x:c r="W387" s="19" t="n">
        <x:f>IF(AND(G387="GL.CASH",L387="operating"),Q387,0)</x:f>
        <x:v>0</x:v>
      </x:c>
      <x:c r="X387" s="19" t="n">
        <x:f>IF(AND(G387="GL.CASH",L387="operating"),P387,0)</x:f>
        <x:v>0</x:v>
      </x:c>
      <x:c r="Y387" s="19" t="n">
        <x:f>IF(AND(G387="GL.CASH",L387="investing"),Q387-P387,0)</x:f>
        <x:v>0</x:v>
      </x:c>
      <x:c r="Z387" s="19" t="n">
        <x:f>IF(AND(G387="GL.CASH",L387="financing"),P387,0)</x:f>
        <x:v>0</x:v>
      </x:c>
      <x:c r="AA387" s="19" t="n">
        <x:f>IF(AND(G387="GL.CASH",L387="financing"),Q387,0)</x:f>
        <x:v>0</x:v>
      </x:c>
    </x:row>
    <x:row r="388" ht="25" customHeight="1">
      <x:c r="A388" s="3" t="str">
        <x:v>ACT/PAY-IT-P04/2</x:v>
      </x:c>
      <x:c r="B388" s="3" t="str">
        <x:v>PAY-IT-P04</x:v>
      </x:c>
      <x:c r="C388" s="21" t="n">
        <x:v>4</x:v>
      </x:c>
      <x:c r="D388" s="39" t="n">
        <x:v>46496</x:v>
      </x:c>
      <x:c r="E388" s="39" t="n">
        <x:v>46447</x:v>
      </x:c>
      <x:c r="F388" s="39" t="n">
        <x:v>46496</x:v>
      </x:c>
      <x:c r="G388" s="3" t="str">
        <x:v>GL.CASH</x:v>
      </x:c>
      <x:c r="H388" s="3" t="str">
        <x:v>ENG</x:v>
      </x:c>
      <x:c r="I388" s="3" t="str">
        <x:v>V.EQUIPMENT</x:v>
      </x:c>
      <x:c r="J388" s="3" t="str">
        <x:v>MAP.ACTUAL.CAPEX.PAY.V.EQUIPMENT.ENG</x:v>
      </x:c>
      <x:c r="K388" s="3" t="str">
        <x:v>CAP.PAID</x:v>
      </x:c>
      <x:c r="L388" s="3" t="str">
        <x:v>investing</x:v>
      </x:c>
      <x:c r="M388" s="3" t="str">
        <x:v>not_applicable</x:v>
      </x:c>
      <x:c r="N388" s="3" t="str">
        <x:v>not_applicable</x:v>
      </x:c>
      <x:c r="O388" s="3" t="str">
        <x:v>not_applicable</x:v>
      </x:c>
      <x:c r="P388" s="30" t="n">
        <x:v>0</x:v>
      </x:c>
      <x:c r="Q388" s="30" t="n">
        <x:v>2975</x:v>
      </x:c>
      <x:c r="R388" s="19" t="n">
        <x:f>P388-Q388</x:f>
        <x:v>-2975</x:v>
      </x:c>
      <x:c r="S388" s="22" t="n">
        <x:f>'D03_Accounts'!D11</x:f>
        <x:v>0</x:v>
      </x:c>
      <x:c r="T388" s="19" t="n">
        <x:f>R388*S388</x:f>
        <x:v>0</x:v>
      </x:c>
      <x:c r="U388" s="20" t="str">
        <x:f>'D03_Mappings'!E16</x:f>
        <x:v>cash</x:v>
      </x:c>
      <x:c r="V388" s="19" t="str">
        <x:f>IF(I388="",IF(U388="people","PAYROLL","UNMAPPED"),I388)</x:f>
        <x:v>V.EQUIPMENT</x:v>
      </x:c>
      <x:c r="W388" s="19" t="n">
        <x:f>IF(AND(G388="GL.CASH",L388="operating"),Q388,0)</x:f>
        <x:v>0</x:v>
      </x:c>
      <x:c r="X388" s="19" t="n">
        <x:f>IF(AND(G388="GL.CASH",L388="operating"),P388,0)</x:f>
        <x:v>0</x:v>
      </x:c>
      <x:c r="Y388" s="19" t="n">
        <x:f>IF(AND(G388="GL.CASH",L388="investing"),Q388-P388,0)</x:f>
        <x:v>2975</x:v>
      </x:c>
      <x:c r="Z388" s="19" t="n">
        <x:f>IF(AND(G388="GL.CASH",L388="financing"),P388,0)</x:f>
        <x:v>0</x:v>
      </x:c>
      <x:c r="AA388" s="19" t="n">
        <x:f>IF(AND(G388="GL.CASH",L388="financing"),Q388,0)</x:f>
        <x:v>0</x:v>
      </x:c>
    </x:row>
    <x:row r="389" ht="25" customHeight="1">
      <x:c r="A389" s="3" t="str">
        <x:v>ACT/PAY-IT-P05/1</x:v>
      </x:c>
      <x:c r="B389" s="3" t="str">
        <x:v>PAY-IT-P05</x:v>
      </x:c>
      <x:c r="C389" s="21" t="n">
        <x:v>4</x:v>
      </x:c>
      <x:c r="D389" s="39" t="n">
        <x:v>46496</x:v>
      </x:c>
      <x:c r="E389" s="39" t="n">
        <x:v>46447</x:v>
      </x:c>
      <x:c r="F389" s="39" t="n">
        <x:v>46496</x:v>
      </x:c>
      <x:c r="G389" s="3" t="str">
        <x:v>GL.AP.CAPEX</x:v>
      </x:c>
      <x:c r="H389" s="3" t="str">
        <x:v>ENG</x:v>
      </x:c>
      <x:c r="I389" s="3" t="str">
        <x:v>V.EQUIPMENT</x:v>
      </x:c>
      <x:c r="J389" s="3" t="str">
        <x:v>MAP.ACTUAL.CAPEX.PAY.V.EQUIPMENT.ENG</x:v>
      </x:c>
      <x:c r="K389" s="3" t="str">
        <x:v>CAP.PAID</x:v>
      </x:c>
      <x:c r="L389" s="3" t="str">
        <x:v>investing</x:v>
      </x:c>
      <x:c r="M389" s="3" t="str">
        <x:v>not_applicable</x:v>
      </x:c>
      <x:c r="N389" s="3" t="str">
        <x:v>not_applicable</x:v>
      </x:c>
      <x:c r="O389" s="3" t="str">
        <x:v>not_applicable</x:v>
      </x:c>
      <x:c r="P389" s="30" t="n">
        <x:v>2975</x:v>
      </x:c>
      <x:c r="Q389" s="30" t="n">
        <x:v>0</x:v>
      </x:c>
      <x:c r="R389" s="19" t="n">
        <x:f>P389-Q389</x:f>
        <x:v>2975</x:v>
      </x:c>
      <x:c r="S389" s="22" t="n">
        <x:f>'D03_Accounts'!D24</x:f>
        <x:v>0</x:v>
      </x:c>
      <x:c r="T389" s="19" t="n">
        <x:f>R389*S389</x:f>
        <x:v>0</x:v>
      </x:c>
      <x:c r="U389" s="20" t="str">
        <x:f>'D03_Mappings'!E15</x:f>
        <x:v>ap</x:v>
      </x:c>
      <x:c r="V389" s="19" t="str">
        <x:f>IF(I389="",IF(U389="people","PAYROLL","UNMAPPED"),I389)</x:f>
        <x:v>V.EQUIPMENT</x:v>
      </x:c>
      <x:c r="W389" s="19" t="n">
        <x:f>IF(AND(G389="GL.CASH",L389="operating"),Q389,0)</x:f>
        <x:v>0</x:v>
      </x:c>
      <x:c r="X389" s="19" t="n">
        <x:f>IF(AND(G389="GL.CASH",L389="operating"),P389,0)</x:f>
        <x:v>0</x:v>
      </x:c>
      <x:c r="Y389" s="19" t="n">
        <x:f>IF(AND(G389="GL.CASH",L389="investing"),Q389-P389,0)</x:f>
        <x:v>0</x:v>
      </x:c>
      <x:c r="Z389" s="19" t="n">
        <x:f>IF(AND(G389="GL.CASH",L389="financing"),P389,0)</x:f>
        <x:v>0</x:v>
      </x:c>
      <x:c r="AA389" s="19" t="n">
        <x:f>IF(AND(G389="GL.CASH",L389="financing"),Q389,0)</x:f>
        <x:v>0</x:v>
      </x:c>
    </x:row>
    <x:row r="390" ht="25" customHeight="1">
      <x:c r="A390" s="3" t="str">
        <x:v>ACT/PAY-IT-P05/2</x:v>
      </x:c>
      <x:c r="B390" s="3" t="str">
        <x:v>PAY-IT-P05</x:v>
      </x:c>
      <x:c r="C390" s="21" t="n">
        <x:v>4</x:v>
      </x:c>
      <x:c r="D390" s="39" t="n">
        <x:v>46496</x:v>
      </x:c>
      <x:c r="E390" s="39" t="n">
        <x:v>46447</x:v>
      </x:c>
      <x:c r="F390" s="39" t="n">
        <x:v>46496</x:v>
      </x:c>
      <x:c r="G390" s="3" t="str">
        <x:v>GL.CASH</x:v>
      </x:c>
      <x:c r="H390" s="3" t="str">
        <x:v>ENG</x:v>
      </x:c>
      <x:c r="I390" s="3" t="str">
        <x:v>V.EQUIPMENT</x:v>
      </x:c>
      <x:c r="J390" s="3" t="str">
        <x:v>MAP.ACTUAL.CAPEX.PAY.V.EQUIPMENT.ENG</x:v>
      </x:c>
      <x:c r="K390" s="3" t="str">
        <x:v>CAP.PAID</x:v>
      </x:c>
      <x:c r="L390" s="3" t="str">
        <x:v>investing</x:v>
      </x:c>
      <x:c r="M390" s="3" t="str">
        <x:v>not_applicable</x:v>
      </x:c>
      <x:c r="N390" s="3" t="str">
        <x:v>not_applicable</x:v>
      </x:c>
      <x:c r="O390" s="3" t="str">
        <x:v>not_applicable</x:v>
      </x:c>
      <x:c r="P390" s="30" t="n">
        <x:v>0</x:v>
      </x:c>
      <x:c r="Q390" s="30" t="n">
        <x:v>2975</x:v>
      </x:c>
      <x:c r="R390" s="19" t="n">
        <x:f>P390-Q390</x:f>
        <x:v>-2975</x:v>
      </x:c>
      <x:c r="S390" s="22" t="n">
        <x:f>'D03_Accounts'!D11</x:f>
        <x:v>0</x:v>
      </x:c>
      <x:c r="T390" s="19" t="n">
        <x:f>R390*S390</x:f>
        <x:v>0</x:v>
      </x:c>
      <x:c r="U390" s="20" t="str">
        <x:f>'D03_Mappings'!E16</x:f>
        <x:v>cash</x:v>
      </x:c>
      <x:c r="V390" s="19" t="str">
        <x:f>IF(I390="",IF(U390="people","PAYROLL","UNMAPPED"),I390)</x:f>
        <x:v>V.EQUIPMENT</x:v>
      </x:c>
      <x:c r="W390" s="19" t="n">
        <x:f>IF(AND(G390="GL.CASH",L390="operating"),Q390,0)</x:f>
        <x:v>0</x:v>
      </x:c>
      <x:c r="X390" s="19" t="n">
        <x:f>IF(AND(G390="GL.CASH",L390="operating"),P390,0)</x:f>
        <x:v>0</x:v>
      </x:c>
      <x:c r="Y390" s="19" t="n">
        <x:f>IF(AND(G390="GL.CASH",L390="investing"),Q390-P390,0)</x:f>
        <x:v>2975</x:v>
      </x:c>
      <x:c r="Z390" s="19" t="n">
        <x:f>IF(AND(G390="GL.CASH",L390="financing"),P390,0)</x:f>
        <x:v>0</x:v>
      </x:c>
      <x:c r="AA390" s="19" t="n">
        <x:f>IF(AND(G390="GL.CASH",L390="financing"),Q390,0)</x:f>
        <x:v>0</x:v>
      </x:c>
    </x:row>
    <x:row r="391" ht="25" customHeight="1">
      <x:c r="A391" s="3" t="str">
        <x:v>ACT/PAY-LEGAL-M03/1</x:v>
      </x:c>
      <x:c r="B391" s="3" t="str">
        <x:v>PAY-LEGAL-M03</x:v>
      </x:c>
      <x:c r="C391" s="21" t="n">
        <x:v>4</x:v>
      </x:c>
      <x:c r="D391" s="39" t="n">
        <x:v>46496</x:v>
      </x:c>
      <x:c r="E391" s="39" t="n">
        <x:v>46447</x:v>
      </x:c>
      <x:c r="F391" s="39" t="n">
        <x:v>46496</x:v>
      </x:c>
      <x:c r="G391" s="3" t="str">
        <x:v>GL.AP.SUPPLIER</x:v>
      </x:c>
      <x:c r="H391" s="3" t="str">
        <x:v>COMP</x:v>
      </x:c>
      <x:c r="I391" s="3" t="str">
        <x:v>V.LEGAL</x:v>
      </x:c>
      <x:c r="J391" s="3" t="str">
        <x:v>MAP.ACTUAL.COST.PAY.V.LEGAL.COMP</x:v>
      </x:c>
      <x:c r="K391" s="3" t="str">
        <x:v>WC.SUPPLIER_AP</x:v>
      </x:c>
      <x:c r="L391" s="3" t="str">
        <x:v>operating</x:v>
      </x:c>
      <x:c r="M391" s="3" t="str">
        <x:v>not_applicable</x:v>
      </x:c>
      <x:c r="N391" s="3" t="str">
        <x:v>not_applicable</x:v>
      </x:c>
      <x:c r="O391" s="3" t="str">
        <x:v>not_applicable</x:v>
      </x:c>
      <x:c r="P391" s="30" t="n">
        <x:v>11900</x:v>
      </x:c>
      <x:c r="Q391" s="30" t="n">
        <x:v>0</x:v>
      </x:c>
      <x:c r="R391" s="19" t="n">
        <x:f>P391-Q391</x:f>
        <x:v>11900</x:v>
      </x:c>
      <x:c r="S391" s="22" t="n">
        <x:f>'D03_Accounts'!D23</x:f>
        <x:v>0</x:v>
      </x:c>
      <x:c r="T391" s="19" t="n">
        <x:f>R391*S391</x:f>
        <x:v>0</x:v>
      </x:c>
      <x:c r="U391" s="20" t="str">
        <x:f>'D03_Mappings'!E69</x:f>
        <x:v>ap</x:v>
      </x:c>
      <x:c r="V391" s="19" t="str">
        <x:f>IF(I391="",IF(U391="people","PAYROLL","UNMAPPED"),I391)</x:f>
        <x:v>V.LEGAL</x:v>
      </x:c>
      <x:c r="W391" s="19" t="n">
        <x:f>IF(AND(G391="GL.CASH",L391="operating"),Q391,0)</x:f>
        <x:v>0</x:v>
      </x:c>
      <x:c r="X391" s="19" t="n">
        <x:f>IF(AND(G391="GL.CASH",L391="operating"),P391,0)</x:f>
        <x:v>0</x:v>
      </x:c>
      <x:c r="Y391" s="19" t="n">
        <x:f>IF(AND(G391="GL.CASH",L391="investing"),Q391-P391,0)</x:f>
        <x:v>0</x:v>
      </x:c>
      <x:c r="Z391" s="19" t="n">
        <x:f>IF(AND(G391="GL.CASH",L391="financing"),P391,0)</x:f>
        <x:v>0</x:v>
      </x:c>
      <x:c r="AA391" s="19" t="n">
        <x:f>IF(AND(G391="GL.CASH",L391="financing"),Q391,0)</x:f>
        <x:v>0</x:v>
      </x:c>
    </x:row>
    <x:row r="392" ht="25" customHeight="1">
      <x:c r="A392" s="3" t="str">
        <x:v>ACT/PAY-LEGAL-M03/2</x:v>
      </x:c>
      <x:c r="B392" s="3" t="str">
        <x:v>PAY-LEGAL-M03</x:v>
      </x:c>
      <x:c r="C392" s="21" t="n">
        <x:v>4</x:v>
      </x:c>
      <x:c r="D392" s="39" t="n">
        <x:v>46496</x:v>
      </x:c>
      <x:c r="E392" s="39" t="n">
        <x:v>46447</x:v>
      </x:c>
      <x:c r="F392" s="39" t="n">
        <x:v>46496</x:v>
      </x:c>
      <x:c r="G392" s="3" t="str">
        <x:v>GL.CASH</x:v>
      </x:c>
      <x:c r="H392" s="3" t="str">
        <x:v>COMP</x:v>
      </x:c>
      <x:c r="I392" s="3" t="str">
        <x:v>V.LEGAL</x:v>
      </x:c>
      <x:c r="J392" s="3" t="str">
        <x:v>MAP.ACTUAL.COST.PAY.V.LEGAL.COMP</x:v>
      </x:c>
      <x:c r="K392" s="3" t="str">
        <x:v>WC.SUPPLIER_AP</x:v>
      </x:c>
      <x:c r="L392" s="3" t="str">
        <x:v>operating</x:v>
      </x:c>
      <x:c r="M392" s="3" t="str">
        <x:v>not_applicable</x:v>
      </x:c>
      <x:c r="N392" s="3" t="str">
        <x:v>not_applicable</x:v>
      </x:c>
      <x:c r="O392" s="3" t="str">
        <x:v>not_applicable</x:v>
      </x:c>
      <x:c r="P392" s="30" t="n">
        <x:v>0</x:v>
      </x:c>
      <x:c r="Q392" s="30" t="n">
        <x:v>11900</x:v>
      </x:c>
      <x:c r="R392" s="19" t="n">
        <x:f>P392-Q392</x:f>
        <x:v>-11900</x:v>
      </x:c>
      <x:c r="S392" s="22" t="n">
        <x:f>'D03_Accounts'!D11</x:f>
        <x:v>0</x:v>
      </x:c>
      <x:c r="T392" s="19" t="n">
        <x:f>R392*S392</x:f>
        <x:v>0</x:v>
      </x:c>
      <x:c r="U392" s="20" t="str">
        <x:f>'D03_Mappings'!E70</x:f>
        <x:v>cash</x:v>
      </x:c>
      <x:c r="V392" s="19" t="str">
        <x:f>IF(I392="",IF(U392="people","PAYROLL","UNMAPPED"),I392)</x:f>
        <x:v>V.LEGAL</x:v>
      </x:c>
      <x:c r="W392" s="19" t="n">
        <x:f>IF(AND(G392="GL.CASH",L392="operating"),Q392,0)</x:f>
        <x:v>11900</x:v>
      </x:c>
      <x:c r="X392" s="19" t="n">
        <x:f>IF(AND(G392="GL.CASH",L392="operating"),P392,0)</x:f>
        <x:v>0</x:v>
      </x:c>
      <x:c r="Y392" s="19" t="n">
        <x:f>IF(AND(G392="GL.CASH",L392="investing"),Q392-P392,0)</x:f>
        <x:v>0</x:v>
      </x:c>
      <x:c r="Z392" s="19" t="n">
        <x:f>IF(AND(G392="GL.CASH",L392="financing"),P392,0)</x:f>
        <x:v>0</x:v>
      </x:c>
      <x:c r="AA392" s="19" t="n">
        <x:f>IF(AND(G392="GL.CASH",L392="financing"),Q392,0)</x:f>
        <x:v>0</x:v>
      </x:c>
    </x:row>
    <x:row r="393" ht="25" customHeight="1">
      <x:c r="A393" s="3" t="str">
        <x:v>ACT/PAY-OFFICE-M03/1</x:v>
      </x:c>
      <x:c r="B393" s="3" t="str">
        <x:v>PAY-OFFICE-M03</x:v>
      </x:c>
      <x:c r="C393" s="21" t="n">
        <x:v>4</x:v>
      </x:c>
      <x:c r="D393" s="39" t="n">
        <x:v>46496</x:v>
      </x:c>
      <x:c r="E393" s="39" t="n">
        <x:v>46447</x:v>
      </x:c>
      <x:c r="F393" s="39" t="n">
        <x:v>46496</x:v>
      </x:c>
      <x:c r="G393" s="3" t="str">
        <x:v>GL.AP.SUPPLIER</x:v>
      </x:c>
      <x:c r="H393" s="3" t="str">
        <x:v>CORP</x:v>
      </x:c>
      <x:c r="I393" s="3" t="str">
        <x:v>V.OFFICE</x:v>
      </x:c>
      <x:c r="J393" s="3" t="str">
        <x:v>MAP.ACTUAL.COST.PAY.V.OFFICE.CORP</x:v>
      </x:c>
      <x:c r="K393" s="3" t="str">
        <x:v>WC.SUPPLIER_AP</x:v>
      </x:c>
      <x:c r="L393" s="3" t="str">
        <x:v>operating</x:v>
      </x:c>
      <x:c r="M393" s="3" t="str">
        <x:v>not_applicable</x:v>
      </x:c>
      <x:c r="N393" s="3" t="str">
        <x:v>not_applicable</x:v>
      </x:c>
      <x:c r="O393" s="3" t="str">
        <x:v>not_applicable</x:v>
      </x:c>
      <x:c r="P393" s="30" t="n">
        <x:v>4547.17</x:v>
      </x:c>
      <x:c r="Q393" s="30" t="n">
        <x:v>0</x:v>
      </x:c>
      <x:c r="R393" s="19" t="n">
        <x:f>P393-Q393</x:f>
        <x:v>4547.17</x:v>
      </x:c>
      <x:c r="S393" s="22" t="n">
        <x:f>'D03_Accounts'!D23</x:f>
        <x:v>0</x:v>
      </x:c>
      <x:c r="T393" s="19" t="n">
        <x:f>R393*S393</x:f>
        <x:v>0</x:v>
      </x:c>
      <x:c r="U393" s="20" t="str">
        <x:f>'D03_Mappings'!E73</x:f>
        <x:v>ap</x:v>
      </x:c>
      <x:c r="V393" s="19" t="str">
        <x:f>IF(I393="",IF(U393="people","PAYROLL","UNMAPPED"),I393)</x:f>
        <x:v>V.OFFICE</x:v>
      </x:c>
      <x:c r="W393" s="19" t="n">
        <x:f>IF(AND(G393="GL.CASH",L393="operating"),Q393,0)</x:f>
        <x:v>0</x:v>
      </x:c>
      <x:c r="X393" s="19" t="n">
        <x:f>IF(AND(G393="GL.CASH",L393="operating"),P393,0)</x:f>
        <x:v>0</x:v>
      </x:c>
      <x:c r="Y393" s="19" t="n">
        <x:f>IF(AND(G393="GL.CASH",L393="investing"),Q393-P393,0)</x:f>
        <x:v>0</x:v>
      </x:c>
      <x:c r="Z393" s="19" t="n">
        <x:f>IF(AND(G393="GL.CASH",L393="financing"),P393,0)</x:f>
        <x:v>0</x:v>
      </x:c>
      <x:c r="AA393" s="19" t="n">
        <x:f>IF(AND(G393="GL.CASH",L393="financing"),Q393,0)</x:f>
        <x:v>0</x:v>
      </x:c>
    </x:row>
    <x:row r="394" ht="25" customHeight="1">
      <x:c r="A394" s="3" t="str">
        <x:v>ACT/PAY-OFFICE-M03/2</x:v>
      </x:c>
      <x:c r="B394" s="3" t="str">
        <x:v>PAY-OFFICE-M03</x:v>
      </x:c>
      <x:c r="C394" s="21" t="n">
        <x:v>4</x:v>
      </x:c>
      <x:c r="D394" s="39" t="n">
        <x:v>46496</x:v>
      </x:c>
      <x:c r="E394" s="39" t="n">
        <x:v>46447</x:v>
      </x:c>
      <x:c r="F394" s="39" t="n">
        <x:v>46496</x:v>
      </x:c>
      <x:c r="G394" s="3" t="str">
        <x:v>GL.CASH</x:v>
      </x:c>
      <x:c r="H394" s="3" t="str">
        <x:v>CORP</x:v>
      </x:c>
      <x:c r="I394" s="3" t="str">
        <x:v>V.OFFICE</x:v>
      </x:c>
      <x:c r="J394" s="3" t="str">
        <x:v>MAP.ACTUAL.COST.PAY.V.OFFICE.CORP</x:v>
      </x:c>
      <x:c r="K394" s="3" t="str">
        <x:v>WC.SUPPLIER_AP</x:v>
      </x:c>
      <x:c r="L394" s="3" t="str">
        <x:v>operating</x:v>
      </x:c>
      <x:c r="M394" s="3" t="str">
        <x:v>not_applicable</x:v>
      </x:c>
      <x:c r="N394" s="3" t="str">
        <x:v>not_applicable</x:v>
      </x:c>
      <x:c r="O394" s="3" t="str">
        <x:v>not_applicable</x:v>
      </x:c>
      <x:c r="P394" s="30" t="n">
        <x:v>0</x:v>
      </x:c>
      <x:c r="Q394" s="30" t="n">
        <x:v>4547.17</x:v>
      </x:c>
      <x:c r="R394" s="19" t="n">
        <x:f>P394-Q394</x:f>
        <x:v>-4547.17</x:v>
      </x:c>
      <x:c r="S394" s="22" t="n">
        <x:f>'D03_Accounts'!D11</x:f>
        <x:v>0</x:v>
      </x:c>
      <x:c r="T394" s="19" t="n">
        <x:f>R394*S394</x:f>
        <x:v>0</x:v>
      </x:c>
      <x:c r="U394" s="20" t="str">
        <x:f>'D03_Mappings'!E74</x:f>
        <x:v>cash</x:v>
      </x:c>
      <x:c r="V394" s="19" t="str">
        <x:f>IF(I394="",IF(U394="people","PAYROLL","UNMAPPED"),I394)</x:f>
        <x:v>V.OFFICE</x:v>
      </x:c>
      <x:c r="W394" s="19" t="n">
        <x:f>IF(AND(G394="GL.CASH",L394="operating"),Q394,0)</x:f>
        <x:v>4547.17</x:v>
      </x:c>
      <x:c r="X394" s="19" t="n">
        <x:f>IF(AND(G394="GL.CASH",L394="operating"),P394,0)</x:f>
        <x:v>0</x:v>
      </x:c>
      <x:c r="Y394" s="19" t="n">
        <x:f>IF(AND(G394="GL.CASH",L394="investing"),Q394-P394,0)</x:f>
        <x:v>0</x:v>
      </x:c>
      <x:c r="Z394" s="19" t="n">
        <x:f>IF(AND(G394="GL.CASH",L394="financing"),P394,0)</x:f>
        <x:v>0</x:v>
      </x:c>
      <x:c r="AA394" s="19" t="n">
        <x:f>IF(AND(G394="GL.CASH",L394="financing"),Q394,0)</x:f>
        <x:v>0</x:v>
      </x:c>
    </x:row>
    <x:row r="395" ht="25" customHeight="1">
      <x:c r="A395" s="3" t="str">
        <x:v>ACT/PAY-PAYADMIN-M03/1</x:v>
      </x:c>
      <x:c r="B395" s="3" t="str">
        <x:v>PAY-PAYADMIN-M03</x:v>
      </x:c>
      <x:c r="C395" s="21" t="n">
        <x:v>4</x:v>
      </x:c>
      <x:c r="D395" s="39" t="n">
        <x:v>46496</x:v>
      </x:c>
      <x:c r="E395" s="39" t="n">
        <x:v>46447</x:v>
      </x:c>
      <x:c r="F395" s="39" t="n">
        <x:v>46496</x:v>
      </x:c>
      <x:c r="G395" s="3" t="str">
        <x:v>GL.AP.SUPPLIER</x:v>
      </x:c>
      <x:c r="H395" s="3" t="str">
        <x:v>FIN</x:v>
      </x:c>
      <x:c r="I395" s="3" t="str">
        <x:v>V.ACCOUNTS</x:v>
      </x:c>
      <x:c r="J395" s="3" t="str">
        <x:v>MAP.ACTUAL.COST.PAY.V.ACCOUNTS.FIN</x:v>
      </x:c>
      <x:c r="K395" s="3" t="str">
        <x:v>WC.SUPPLIER_AP</x:v>
      </x:c>
      <x:c r="L395" s="3" t="str">
        <x:v>operating</x:v>
      </x:c>
      <x:c r="M395" s="3" t="str">
        <x:v>not_applicable</x:v>
      </x:c>
      <x:c r="N395" s="3" t="str">
        <x:v>not_applicable</x:v>
      </x:c>
      <x:c r="O395" s="3" t="str">
        <x:v>not_applicable</x:v>
      </x:c>
      <x:c r="P395" s="30" t="n">
        <x:v>148.75</x:v>
      </x:c>
      <x:c r="Q395" s="30" t="n">
        <x:v>0</x:v>
      </x:c>
      <x:c r="R395" s="19" t="n">
        <x:f>P395-Q395</x:f>
        <x:v>148.75</x:v>
      </x:c>
      <x:c r="S395" s="22" t="n">
        <x:f>'D03_Accounts'!D23</x:f>
        <x:v>0</x:v>
      </x:c>
      <x:c r="T395" s="19" t="n">
        <x:f>R395*S395</x:f>
        <x:v>0</x:v>
      </x:c>
      <x:c r="U395" s="20" t="str">
        <x:f>'D03_Mappings'!E57</x:f>
        <x:v>ap</x:v>
      </x:c>
      <x:c r="V395" s="19" t="str">
        <x:f>IF(I395="",IF(U395="people","PAYROLL","UNMAPPED"),I395)</x:f>
        <x:v>V.ACCOUNTS</x:v>
      </x:c>
      <x:c r="W395" s="19" t="n">
        <x:f>IF(AND(G395="GL.CASH",L395="operating"),Q395,0)</x:f>
        <x:v>0</x:v>
      </x:c>
      <x:c r="X395" s="19" t="n">
        <x:f>IF(AND(G395="GL.CASH",L395="operating"),P395,0)</x:f>
        <x:v>0</x:v>
      </x:c>
      <x:c r="Y395" s="19" t="n">
        <x:f>IF(AND(G395="GL.CASH",L395="investing"),Q395-P395,0)</x:f>
        <x:v>0</x:v>
      </x:c>
      <x:c r="Z395" s="19" t="n">
        <x:f>IF(AND(G395="GL.CASH",L395="financing"),P395,0)</x:f>
        <x:v>0</x:v>
      </x:c>
      <x:c r="AA395" s="19" t="n">
        <x:f>IF(AND(G395="GL.CASH",L395="financing"),Q395,0)</x:f>
        <x:v>0</x:v>
      </x:c>
    </x:row>
    <x:row r="396" ht="25" customHeight="1">
      <x:c r="A396" s="3" t="str">
        <x:v>ACT/PAY-PAYADMIN-M03/2</x:v>
      </x:c>
      <x:c r="B396" s="3" t="str">
        <x:v>PAY-PAYADMIN-M03</x:v>
      </x:c>
      <x:c r="C396" s="21" t="n">
        <x:v>4</x:v>
      </x:c>
      <x:c r="D396" s="39" t="n">
        <x:v>46496</x:v>
      </x:c>
      <x:c r="E396" s="39" t="n">
        <x:v>46447</x:v>
      </x:c>
      <x:c r="F396" s="39" t="n">
        <x:v>46496</x:v>
      </x:c>
      <x:c r="G396" s="3" t="str">
        <x:v>GL.CASH</x:v>
      </x:c>
      <x:c r="H396" s="3" t="str">
        <x:v>FIN</x:v>
      </x:c>
      <x:c r="I396" s="3" t="str">
        <x:v>V.ACCOUNTS</x:v>
      </x:c>
      <x:c r="J396" s="3" t="str">
        <x:v>MAP.ACTUAL.COST.PAY.V.ACCOUNTS.FIN</x:v>
      </x:c>
      <x:c r="K396" s="3" t="str">
        <x:v>WC.SUPPLIER_AP</x:v>
      </x:c>
      <x:c r="L396" s="3" t="str">
        <x:v>operating</x:v>
      </x:c>
      <x:c r="M396" s="3" t="str">
        <x:v>not_applicable</x:v>
      </x:c>
      <x:c r="N396" s="3" t="str">
        <x:v>not_applicable</x:v>
      </x:c>
      <x:c r="O396" s="3" t="str">
        <x:v>not_applicable</x:v>
      </x:c>
      <x:c r="P396" s="30" t="n">
        <x:v>0</x:v>
      </x:c>
      <x:c r="Q396" s="30" t="n">
        <x:v>148.75</x:v>
      </x:c>
      <x:c r="R396" s="19" t="n">
        <x:f>P396-Q396</x:f>
        <x:v>-148.75</x:v>
      </x:c>
      <x:c r="S396" s="22" t="n">
        <x:f>'D03_Accounts'!D11</x:f>
        <x:v>0</x:v>
      </x:c>
      <x:c r="T396" s="19" t="n">
        <x:f>R396*S396</x:f>
        <x:v>0</x:v>
      </x:c>
      <x:c r="U396" s="20" t="str">
        <x:f>'D03_Mappings'!E58</x:f>
        <x:v>cash</x:v>
      </x:c>
      <x:c r="V396" s="19" t="str">
        <x:f>IF(I396="",IF(U396="people","PAYROLL","UNMAPPED"),I396)</x:f>
        <x:v>V.ACCOUNTS</x:v>
      </x:c>
      <x:c r="W396" s="19" t="n">
        <x:f>IF(AND(G396="GL.CASH",L396="operating"),Q396,0)</x:f>
        <x:v>148.75</x:v>
      </x:c>
      <x:c r="X396" s="19" t="n">
        <x:f>IF(AND(G396="GL.CASH",L396="operating"),P396,0)</x:f>
        <x:v>0</x:v>
      </x:c>
      <x:c r="Y396" s="19" t="n">
        <x:f>IF(AND(G396="GL.CASH",L396="investing"),Q396-P396,0)</x:f>
        <x:v>0</x:v>
      </x:c>
      <x:c r="Z396" s="19" t="n">
        <x:f>IF(AND(G396="GL.CASH",L396="financing"),P396,0)</x:f>
        <x:v>0</x:v>
      </x:c>
      <x:c r="AA396" s="19" t="n">
        <x:f>IF(AND(G396="GL.CASH",L396="financing"),Q396,0)</x:f>
        <x:v>0</x:v>
      </x:c>
    </x:row>
    <x:row r="397" ht="25" customHeight="1">
      <x:c r="A397" s="3" t="str">
        <x:v>ACT/PAY-SW-M03-P01/1</x:v>
      </x:c>
      <x:c r="B397" s="3" t="str">
        <x:v>PAY-SW-M03-P01</x:v>
      </x:c>
      <x:c r="C397" s="21" t="n">
        <x:v>4</x:v>
      </x:c>
      <x:c r="D397" s="39" t="n">
        <x:v>46496</x:v>
      </x:c>
      <x:c r="E397" s="39" t="n">
        <x:v>46447</x:v>
      </x:c>
      <x:c r="F397" s="39" t="n">
        <x:v>46496</x:v>
      </x:c>
      <x:c r="G397" s="3" t="str">
        <x:v>GL.AP.SUPPLIER</x:v>
      </x:c>
      <x:c r="H397" s="3" t="str">
        <x:v>MGMT</x:v>
      </x:c>
      <x:c r="I397" s="3" t="str">
        <x:v>V.SOFTWARE</x:v>
      </x:c>
      <x:c r="J397" s="3" t="str">
        <x:v>MAP.ACTUAL.COST.PAY.V.SOFTWARE.MGMT</x:v>
      </x:c>
      <x:c r="K397" s="3" t="str">
        <x:v>WC.SUPPLIER_AP</x:v>
      </x:c>
      <x:c r="L397" s="3" t="str">
        <x:v>operating</x:v>
      </x:c>
      <x:c r="M397" s="3" t="str">
        <x:v>not_applicable</x:v>
      </x:c>
      <x:c r="N397" s="3" t="str">
        <x:v>not_applicable</x:v>
      </x:c>
      <x:c r="O397" s="3" t="str">
        <x:v>not_applicable</x:v>
      </x:c>
      <x:c r="P397" s="30" t="n">
        <x:v>450</x:v>
      </x:c>
      <x:c r="Q397" s="30" t="n">
        <x:v>0</x:v>
      </x:c>
      <x:c r="R397" s="19" t="n">
        <x:f>P397-Q397</x:f>
        <x:v>450</x:v>
      </x:c>
      <x:c r="S397" s="22" t="n">
        <x:f>'D03_Accounts'!D23</x:f>
        <x:v>0</x:v>
      </x:c>
      <x:c r="T397" s="19" t="n">
        <x:f>R397*S397</x:f>
        <x:v>0</x:v>
      </x:c>
      <x:c r="U397" s="20" t="str">
        <x:f>'D03_Mappings'!E87</x:f>
        <x:v>ap</x:v>
      </x:c>
      <x:c r="V397" s="19" t="str">
        <x:f>IF(I397="",IF(U397="people","PAYROLL","UNMAPPED"),I397)</x:f>
        <x:v>V.SOFTWARE</x:v>
      </x:c>
      <x:c r="W397" s="19" t="n">
        <x:f>IF(AND(G397="GL.CASH",L397="operating"),Q397,0)</x:f>
        <x:v>0</x:v>
      </x:c>
      <x:c r="X397" s="19" t="n">
        <x:f>IF(AND(G397="GL.CASH",L397="operating"),P397,0)</x:f>
        <x:v>0</x:v>
      </x:c>
      <x:c r="Y397" s="19" t="n">
        <x:f>IF(AND(G397="GL.CASH",L397="investing"),Q397-P397,0)</x:f>
        <x:v>0</x:v>
      </x:c>
      <x:c r="Z397" s="19" t="n">
        <x:f>IF(AND(G397="GL.CASH",L397="financing"),P397,0)</x:f>
        <x:v>0</x:v>
      </x:c>
      <x:c r="AA397" s="19" t="n">
        <x:f>IF(AND(G397="GL.CASH",L397="financing"),Q397,0)</x:f>
        <x:v>0</x:v>
      </x:c>
    </x:row>
    <x:row r="398" ht="25" customHeight="1">
      <x:c r="A398" s="3" t="str">
        <x:v>ACT/PAY-SW-M03-P01/2</x:v>
      </x:c>
      <x:c r="B398" s="3" t="str">
        <x:v>PAY-SW-M03-P01</x:v>
      </x:c>
      <x:c r="C398" s="21" t="n">
        <x:v>4</x:v>
      </x:c>
      <x:c r="D398" s="39" t="n">
        <x:v>46496</x:v>
      </x:c>
      <x:c r="E398" s="39" t="n">
        <x:v>46447</x:v>
      </x:c>
      <x:c r="F398" s="39" t="n">
        <x:v>46496</x:v>
      </x:c>
      <x:c r="G398" s="3" t="str">
        <x:v>GL.CASH</x:v>
      </x:c>
      <x:c r="H398" s="3" t="str">
        <x:v>MGMT</x:v>
      </x:c>
      <x:c r="I398" s="3" t="str">
        <x:v>V.SOFTWARE</x:v>
      </x:c>
      <x:c r="J398" s="3" t="str">
        <x:v>MAP.ACTUAL.COST.PAY.V.SOFTWARE.MGMT</x:v>
      </x:c>
      <x:c r="K398" s="3" t="str">
        <x:v>WC.SUPPLIER_AP</x:v>
      </x:c>
      <x:c r="L398" s="3" t="str">
        <x:v>operating</x:v>
      </x:c>
      <x:c r="M398" s="3" t="str">
        <x:v>not_applicable</x:v>
      </x:c>
      <x:c r="N398" s="3" t="str">
        <x:v>not_applicable</x:v>
      </x:c>
      <x:c r="O398" s="3" t="str">
        <x:v>not_applicable</x:v>
      </x:c>
      <x:c r="P398" s="30" t="n">
        <x:v>0</x:v>
      </x:c>
      <x:c r="Q398" s="30" t="n">
        <x:v>450</x:v>
      </x:c>
      <x:c r="R398" s="19" t="n">
        <x:f>P398-Q398</x:f>
        <x:v>-450</x:v>
      </x:c>
      <x:c r="S398" s="22" t="n">
        <x:f>'D03_Accounts'!D11</x:f>
        <x:v>0</x:v>
      </x:c>
      <x:c r="T398" s="19" t="n">
        <x:f>R398*S398</x:f>
        <x:v>0</x:v>
      </x:c>
      <x:c r="U398" s="20" t="str">
        <x:f>'D03_Mappings'!E88</x:f>
        <x:v>cash</x:v>
      </x:c>
      <x:c r="V398" s="19" t="str">
        <x:f>IF(I398="",IF(U398="people","PAYROLL","UNMAPPED"),I398)</x:f>
        <x:v>V.SOFTWARE</x:v>
      </x:c>
      <x:c r="W398" s="19" t="n">
        <x:f>IF(AND(G398="GL.CASH",L398="operating"),Q398,0)</x:f>
        <x:v>450</x:v>
      </x:c>
      <x:c r="X398" s="19" t="n">
        <x:f>IF(AND(G398="GL.CASH",L398="operating"),P398,0)</x:f>
        <x:v>0</x:v>
      </x:c>
      <x:c r="Y398" s="19" t="n">
        <x:f>IF(AND(G398="GL.CASH",L398="investing"),Q398-P398,0)</x:f>
        <x:v>0</x:v>
      </x:c>
      <x:c r="Z398" s="19" t="n">
        <x:f>IF(AND(G398="GL.CASH",L398="financing"),P398,0)</x:f>
        <x:v>0</x:v>
      </x:c>
      <x:c r="AA398" s="19" t="n">
        <x:f>IF(AND(G398="GL.CASH",L398="financing"),Q398,0)</x:f>
        <x:v>0</x:v>
      </x:c>
    </x:row>
    <x:row r="399" ht="25" customHeight="1">
      <x:c r="A399" s="3" t="str">
        <x:v>ACT/PAY-SW-M03-P02/1</x:v>
      </x:c>
      <x:c r="B399" s="3" t="str">
        <x:v>PAY-SW-M03-P02</x:v>
      </x:c>
      <x:c r="C399" s="21" t="n">
        <x:v>4</x:v>
      </x:c>
      <x:c r="D399" s="39" t="n">
        <x:v>46496</x:v>
      </x:c>
      <x:c r="E399" s="39" t="n">
        <x:v>46447</x:v>
      </x:c>
      <x:c r="F399" s="39" t="n">
        <x:v>46496</x:v>
      </x:c>
      <x:c r="G399" s="3" t="str">
        <x:v>GL.AP.SUPPLIER</x:v>
      </x:c>
      <x:c r="H399" s="3" t="str">
        <x:v>ENG</x:v>
      </x:c>
      <x:c r="I399" s="3" t="str">
        <x:v>V.SOFTWARE</x:v>
      </x:c>
      <x:c r="J399" s="3" t="str">
        <x:v>MAP.ACTUAL.COST.PAY.V.SOFTWARE.ENG</x:v>
      </x:c>
      <x:c r="K399" s="3" t="str">
        <x:v>WC.SUPPLIER_AP</x:v>
      </x:c>
      <x:c r="L399" s="3" t="str">
        <x:v>operating</x:v>
      </x:c>
      <x:c r="M399" s="3" t="str">
        <x:v>not_applicable</x:v>
      </x:c>
      <x:c r="N399" s="3" t="str">
        <x:v>not_applicable</x:v>
      </x:c>
      <x:c r="O399" s="3" t="str">
        <x:v>not_applicable</x:v>
      </x:c>
      <x:c r="P399" s="30" t="n">
        <x:v>450</x:v>
      </x:c>
      <x:c r="Q399" s="30" t="n">
        <x:v>0</x:v>
      </x:c>
      <x:c r="R399" s="19" t="n">
        <x:f>P399-Q399</x:f>
        <x:v>450</x:v>
      </x:c>
      <x:c r="S399" s="22" t="n">
        <x:f>'D03_Accounts'!D23</x:f>
        <x:v>0</x:v>
      </x:c>
      <x:c r="T399" s="19" t="n">
        <x:f>R399*S399</x:f>
        <x:v>0</x:v>
      </x:c>
      <x:c r="U399" s="20" t="str">
        <x:f>'D03_Mappings'!E85</x:f>
        <x:v>ap</x:v>
      </x:c>
      <x:c r="V399" s="19" t="str">
        <x:f>IF(I399="",IF(U399="people","PAYROLL","UNMAPPED"),I399)</x:f>
        <x:v>V.SOFTWARE</x:v>
      </x:c>
      <x:c r="W399" s="19" t="n">
        <x:f>IF(AND(G399="GL.CASH",L399="operating"),Q399,0)</x:f>
        <x:v>0</x:v>
      </x:c>
      <x:c r="X399" s="19" t="n">
        <x:f>IF(AND(G399="GL.CASH",L399="operating"),P399,0)</x:f>
        <x:v>0</x:v>
      </x:c>
      <x:c r="Y399" s="19" t="n">
        <x:f>IF(AND(G399="GL.CASH",L399="investing"),Q399-P399,0)</x:f>
        <x:v>0</x:v>
      </x:c>
      <x:c r="Z399" s="19" t="n">
        <x:f>IF(AND(G399="GL.CASH",L399="financing"),P399,0)</x:f>
        <x:v>0</x:v>
      </x:c>
      <x:c r="AA399" s="19" t="n">
        <x:f>IF(AND(G399="GL.CASH",L399="financing"),Q399,0)</x:f>
        <x:v>0</x:v>
      </x:c>
    </x:row>
    <x:row r="400" ht="25" customHeight="1">
      <x:c r="A400" s="3" t="str">
        <x:v>ACT/PAY-SW-M03-P02/2</x:v>
      </x:c>
      <x:c r="B400" s="3" t="str">
        <x:v>PAY-SW-M03-P02</x:v>
      </x:c>
      <x:c r="C400" s="21" t="n">
        <x:v>4</x:v>
      </x:c>
      <x:c r="D400" s="39" t="n">
        <x:v>46496</x:v>
      </x:c>
      <x:c r="E400" s="39" t="n">
        <x:v>46447</x:v>
      </x:c>
      <x:c r="F400" s="39" t="n">
        <x:v>46496</x:v>
      </x:c>
      <x:c r="G400" s="3" t="str">
        <x:v>GL.CASH</x:v>
      </x:c>
      <x:c r="H400" s="3" t="str">
        <x:v>ENG</x:v>
      </x:c>
      <x:c r="I400" s="3" t="str">
        <x:v>V.SOFTWARE</x:v>
      </x:c>
      <x:c r="J400" s="3" t="str">
        <x:v>MAP.ACTUAL.COST.PAY.V.SOFTWARE.ENG</x:v>
      </x:c>
      <x:c r="K400" s="3" t="str">
        <x:v>WC.SUPPLIER_AP</x:v>
      </x:c>
      <x:c r="L400" s="3" t="str">
        <x:v>operating</x:v>
      </x:c>
      <x:c r="M400" s="3" t="str">
        <x:v>not_applicable</x:v>
      </x:c>
      <x:c r="N400" s="3" t="str">
        <x:v>not_applicable</x:v>
      </x:c>
      <x:c r="O400" s="3" t="str">
        <x:v>not_applicable</x:v>
      </x:c>
      <x:c r="P400" s="30" t="n">
        <x:v>0</x:v>
      </x:c>
      <x:c r="Q400" s="30" t="n">
        <x:v>450</x:v>
      </x:c>
      <x:c r="R400" s="19" t="n">
        <x:f>P400-Q400</x:f>
        <x:v>-450</x:v>
      </x:c>
      <x:c r="S400" s="22" t="n">
        <x:f>'D03_Accounts'!D11</x:f>
        <x:v>0</x:v>
      </x:c>
      <x:c r="T400" s="19" t="n">
        <x:f>R400*S400</x:f>
        <x:v>0</x:v>
      </x:c>
      <x:c r="U400" s="20" t="str">
        <x:f>'D03_Mappings'!E86</x:f>
        <x:v>cash</x:v>
      </x:c>
      <x:c r="V400" s="19" t="str">
        <x:f>IF(I400="",IF(U400="people","PAYROLL","UNMAPPED"),I400)</x:f>
        <x:v>V.SOFTWARE</x:v>
      </x:c>
      <x:c r="W400" s="19" t="n">
        <x:f>IF(AND(G400="GL.CASH",L400="operating"),Q400,0)</x:f>
        <x:v>450</x:v>
      </x:c>
      <x:c r="X400" s="19" t="n">
        <x:f>IF(AND(G400="GL.CASH",L400="operating"),P400,0)</x:f>
        <x:v>0</x:v>
      </x:c>
      <x:c r="Y400" s="19" t="n">
        <x:f>IF(AND(G400="GL.CASH",L400="investing"),Q400-P400,0)</x:f>
        <x:v>0</x:v>
      </x:c>
      <x:c r="Z400" s="19" t="n">
        <x:f>IF(AND(G400="GL.CASH",L400="financing"),P400,0)</x:f>
        <x:v>0</x:v>
      </x:c>
      <x:c r="AA400" s="19" t="n">
        <x:f>IF(AND(G400="GL.CASH",L400="financing"),Q400,0)</x:f>
        <x:v>0</x:v>
      </x:c>
    </x:row>
    <x:row r="401" ht="25" customHeight="1">
      <x:c r="A401" s="3" t="str">
        <x:v>ACT/PAY-SW-M03-P03/1</x:v>
      </x:c>
      <x:c r="B401" s="3" t="str">
        <x:v>PAY-SW-M03-P03</x:v>
      </x:c>
      <x:c r="C401" s="21" t="n">
        <x:v>4</x:v>
      </x:c>
      <x:c r="D401" s="39" t="n">
        <x:v>46496</x:v>
      </x:c>
      <x:c r="E401" s="39" t="n">
        <x:v>46447</x:v>
      </x:c>
      <x:c r="F401" s="39" t="n">
        <x:v>46496</x:v>
      </x:c>
      <x:c r="G401" s="3" t="str">
        <x:v>GL.AP.SUPPLIER</x:v>
      </x:c>
      <x:c r="H401" s="3" t="str">
        <x:v>ENG</x:v>
      </x:c>
      <x:c r="I401" s="3" t="str">
        <x:v>V.SOFTWARE</x:v>
      </x:c>
      <x:c r="J401" s="3" t="str">
        <x:v>MAP.ACTUAL.COST.PAY.V.SOFTWARE.ENG</x:v>
      </x:c>
      <x:c r="K401" s="3" t="str">
        <x:v>WC.SUPPLIER_AP</x:v>
      </x:c>
      <x:c r="L401" s="3" t="str">
        <x:v>operating</x:v>
      </x:c>
      <x:c r="M401" s="3" t="str">
        <x:v>not_applicable</x:v>
      </x:c>
      <x:c r="N401" s="3" t="str">
        <x:v>not_applicable</x:v>
      </x:c>
      <x:c r="O401" s="3" t="str">
        <x:v>not_applicable</x:v>
      </x:c>
      <x:c r="P401" s="30" t="n">
        <x:v>450</x:v>
      </x:c>
      <x:c r="Q401" s="30" t="n">
        <x:v>0</x:v>
      </x:c>
      <x:c r="R401" s="19" t="n">
        <x:f>P401-Q401</x:f>
        <x:v>450</x:v>
      </x:c>
      <x:c r="S401" s="22" t="n">
        <x:f>'D03_Accounts'!D23</x:f>
        <x:v>0</x:v>
      </x:c>
      <x:c r="T401" s="19" t="n">
        <x:f>R401*S401</x:f>
        <x:v>0</x:v>
      </x:c>
      <x:c r="U401" s="20" t="str">
        <x:f>'D03_Mappings'!E85</x:f>
        <x:v>ap</x:v>
      </x:c>
      <x:c r="V401" s="19" t="str">
        <x:f>IF(I401="",IF(U401="people","PAYROLL","UNMAPPED"),I401)</x:f>
        <x:v>V.SOFTWARE</x:v>
      </x:c>
      <x:c r="W401" s="19" t="n">
        <x:f>IF(AND(G401="GL.CASH",L401="operating"),Q401,0)</x:f>
        <x:v>0</x:v>
      </x:c>
      <x:c r="X401" s="19" t="n">
        <x:f>IF(AND(G401="GL.CASH",L401="operating"),P401,0)</x:f>
        <x:v>0</x:v>
      </x:c>
      <x:c r="Y401" s="19" t="n">
        <x:f>IF(AND(G401="GL.CASH",L401="investing"),Q401-P401,0)</x:f>
        <x:v>0</x:v>
      </x:c>
      <x:c r="Z401" s="19" t="n">
        <x:f>IF(AND(G401="GL.CASH",L401="financing"),P401,0)</x:f>
        <x:v>0</x:v>
      </x:c>
      <x:c r="AA401" s="19" t="n">
        <x:f>IF(AND(G401="GL.CASH",L401="financing"),Q401,0)</x:f>
        <x:v>0</x:v>
      </x:c>
    </x:row>
    <x:row r="402" ht="25" customHeight="1">
      <x:c r="A402" s="3" t="str">
        <x:v>ACT/PAY-SW-M03-P03/2</x:v>
      </x:c>
      <x:c r="B402" s="3" t="str">
        <x:v>PAY-SW-M03-P03</x:v>
      </x:c>
      <x:c r="C402" s="21" t="n">
        <x:v>4</x:v>
      </x:c>
      <x:c r="D402" s="39" t="n">
        <x:v>46496</x:v>
      </x:c>
      <x:c r="E402" s="39" t="n">
        <x:v>46447</x:v>
      </x:c>
      <x:c r="F402" s="39" t="n">
        <x:v>46496</x:v>
      </x:c>
      <x:c r="G402" s="3" t="str">
        <x:v>GL.CASH</x:v>
      </x:c>
      <x:c r="H402" s="3" t="str">
        <x:v>ENG</x:v>
      </x:c>
      <x:c r="I402" s="3" t="str">
        <x:v>V.SOFTWARE</x:v>
      </x:c>
      <x:c r="J402" s="3" t="str">
        <x:v>MAP.ACTUAL.COST.PAY.V.SOFTWARE.ENG</x:v>
      </x:c>
      <x:c r="K402" s="3" t="str">
        <x:v>WC.SUPPLIER_AP</x:v>
      </x:c>
      <x:c r="L402" s="3" t="str">
        <x:v>operating</x:v>
      </x:c>
      <x:c r="M402" s="3" t="str">
        <x:v>not_applicable</x:v>
      </x:c>
      <x:c r="N402" s="3" t="str">
        <x:v>not_applicable</x:v>
      </x:c>
      <x:c r="O402" s="3" t="str">
        <x:v>not_applicable</x:v>
      </x:c>
      <x:c r="P402" s="30" t="n">
        <x:v>0</x:v>
      </x:c>
      <x:c r="Q402" s="30" t="n">
        <x:v>450</x:v>
      </x:c>
      <x:c r="R402" s="19" t="n">
        <x:f>P402-Q402</x:f>
        <x:v>-450</x:v>
      </x:c>
      <x:c r="S402" s="22" t="n">
        <x:f>'D03_Accounts'!D11</x:f>
        <x:v>0</x:v>
      </x:c>
      <x:c r="T402" s="19" t="n">
        <x:f>R402*S402</x:f>
        <x:v>0</x:v>
      </x:c>
      <x:c r="U402" s="20" t="str">
        <x:f>'D03_Mappings'!E86</x:f>
        <x:v>cash</x:v>
      </x:c>
      <x:c r="V402" s="19" t="str">
        <x:f>IF(I402="",IF(U402="people","PAYROLL","UNMAPPED"),I402)</x:f>
        <x:v>V.SOFTWARE</x:v>
      </x:c>
      <x:c r="W402" s="19" t="n">
        <x:f>IF(AND(G402="GL.CASH",L402="operating"),Q402,0)</x:f>
        <x:v>450</x:v>
      </x:c>
      <x:c r="X402" s="19" t="n">
        <x:f>IF(AND(G402="GL.CASH",L402="operating"),P402,0)</x:f>
        <x:v>0</x:v>
      </x:c>
      <x:c r="Y402" s="19" t="n">
        <x:f>IF(AND(G402="GL.CASH",L402="investing"),Q402-P402,0)</x:f>
        <x:v>0</x:v>
      </x:c>
      <x:c r="Z402" s="19" t="n">
        <x:f>IF(AND(G402="GL.CASH",L402="financing"),P402,0)</x:f>
        <x:v>0</x:v>
      </x:c>
      <x:c r="AA402" s="19" t="n">
        <x:f>IF(AND(G402="GL.CASH",L402="financing"),Q402,0)</x:f>
        <x:v>0</x:v>
      </x:c>
    </x:row>
    <x:row r="403" ht="25" customHeight="1">
      <x:c r="A403" s="3" t="str">
        <x:v>ACT/PAY-SW-M03-P04/1</x:v>
      </x:c>
      <x:c r="B403" s="3" t="str">
        <x:v>PAY-SW-M03-P04</x:v>
      </x:c>
      <x:c r="C403" s="21" t="n">
        <x:v>4</x:v>
      </x:c>
      <x:c r="D403" s="39" t="n">
        <x:v>46496</x:v>
      </x:c>
      <x:c r="E403" s="39" t="n">
        <x:v>46447</x:v>
      </x:c>
      <x:c r="F403" s="39" t="n">
        <x:v>46496</x:v>
      </x:c>
      <x:c r="G403" s="3" t="str">
        <x:v>GL.AP.SUPPLIER</x:v>
      </x:c>
      <x:c r="H403" s="3" t="str">
        <x:v>ENG</x:v>
      </x:c>
      <x:c r="I403" s="3" t="str">
        <x:v>V.SOFTWARE</x:v>
      </x:c>
      <x:c r="J403" s="3" t="str">
        <x:v>MAP.ACTUAL.COST.PAY.V.SOFTWARE.ENG</x:v>
      </x:c>
      <x:c r="K403" s="3" t="str">
        <x:v>WC.SUPPLIER_AP</x:v>
      </x:c>
      <x:c r="L403" s="3" t="str">
        <x:v>operating</x:v>
      </x:c>
      <x:c r="M403" s="3" t="str">
        <x:v>not_applicable</x:v>
      </x:c>
      <x:c r="N403" s="3" t="str">
        <x:v>not_applicable</x:v>
      </x:c>
      <x:c r="O403" s="3" t="str">
        <x:v>not_applicable</x:v>
      </x:c>
      <x:c r="P403" s="30" t="n">
        <x:v>450</x:v>
      </x:c>
      <x:c r="Q403" s="30" t="n">
        <x:v>0</x:v>
      </x:c>
      <x:c r="R403" s="19" t="n">
        <x:f>P403-Q403</x:f>
        <x:v>450</x:v>
      </x:c>
      <x:c r="S403" s="22" t="n">
        <x:f>'D03_Accounts'!D23</x:f>
        <x:v>0</x:v>
      </x:c>
      <x:c r="T403" s="19" t="n">
        <x:f>R403*S403</x:f>
        <x:v>0</x:v>
      </x:c>
      <x:c r="U403" s="20" t="str">
        <x:f>'D03_Mappings'!E85</x:f>
        <x:v>ap</x:v>
      </x:c>
      <x:c r="V403" s="19" t="str">
        <x:f>IF(I403="",IF(U403="people","PAYROLL","UNMAPPED"),I403)</x:f>
        <x:v>V.SOFTWARE</x:v>
      </x:c>
      <x:c r="W403" s="19" t="n">
        <x:f>IF(AND(G403="GL.CASH",L403="operating"),Q403,0)</x:f>
        <x:v>0</x:v>
      </x:c>
      <x:c r="X403" s="19" t="n">
        <x:f>IF(AND(G403="GL.CASH",L403="operating"),P403,0)</x:f>
        <x:v>0</x:v>
      </x:c>
      <x:c r="Y403" s="19" t="n">
        <x:f>IF(AND(G403="GL.CASH",L403="investing"),Q403-P403,0)</x:f>
        <x:v>0</x:v>
      </x:c>
      <x:c r="Z403" s="19" t="n">
        <x:f>IF(AND(G403="GL.CASH",L403="financing"),P403,0)</x:f>
        <x:v>0</x:v>
      </x:c>
      <x:c r="AA403" s="19" t="n">
        <x:f>IF(AND(G403="GL.CASH",L403="financing"),Q403,0)</x:f>
        <x:v>0</x:v>
      </x:c>
    </x:row>
    <x:row r="404" ht="25" customHeight="1">
      <x:c r="A404" s="3" t="str">
        <x:v>ACT/PAY-SW-M03-P04/2</x:v>
      </x:c>
      <x:c r="B404" s="3" t="str">
        <x:v>PAY-SW-M03-P04</x:v>
      </x:c>
      <x:c r="C404" s="21" t="n">
        <x:v>4</x:v>
      </x:c>
      <x:c r="D404" s="39" t="n">
        <x:v>46496</x:v>
      </x:c>
      <x:c r="E404" s="39" t="n">
        <x:v>46447</x:v>
      </x:c>
      <x:c r="F404" s="39" t="n">
        <x:v>46496</x:v>
      </x:c>
      <x:c r="G404" s="3" t="str">
        <x:v>GL.CASH</x:v>
      </x:c>
      <x:c r="H404" s="3" t="str">
        <x:v>ENG</x:v>
      </x:c>
      <x:c r="I404" s="3" t="str">
        <x:v>V.SOFTWARE</x:v>
      </x:c>
      <x:c r="J404" s="3" t="str">
        <x:v>MAP.ACTUAL.COST.PAY.V.SOFTWARE.ENG</x:v>
      </x:c>
      <x:c r="K404" s="3" t="str">
        <x:v>WC.SUPPLIER_AP</x:v>
      </x:c>
      <x:c r="L404" s="3" t="str">
        <x:v>operating</x:v>
      </x:c>
      <x:c r="M404" s="3" t="str">
        <x:v>not_applicable</x:v>
      </x:c>
      <x:c r="N404" s="3" t="str">
        <x:v>not_applicable</x:v>
      </x:c>
      <x:c r="O404" s="3" t="str">
        <x:v>not_applicable</x:v>
      </x:c>
      <x:c r="P404" s="30" t="n">
        <x:v>0</x:v>
      </x:c>
      <x:c r="Q404" s="30" t="n">
        <x:v>450</x:v>
      </x:c>
      <x:c r="R404" s="19" t="n">
        <x:f>P404-Q404</x:f>
        <x:v>-450</x:v>
      </x:c>
      <x:c r="S404" s="22" t="n">
        <x:f>'D03_Accounts'!D11</x:f>
        <x:v>0</x:v>
      </x:c>
      <x:c r="T404" s="19" t="n">
        <x:f>R404*S404</x:f>
        <x:v>0</x:v>
      </x:c>
      <x:c r="U404" s="20" t="str">
        <x:f>'D03_Mappings'!E86</x:f>
        <x:v>cash</x:v>
      </x:c>
      <x:c r="V404" s="19" t="str">
        <x:f>IF(I404="",IF(U404="people","PAYROLL","UNMAPPED"),I404)</x:f>
        <x:v>V.SOFTWARE</x:v>
      </x:c>
      <x:c r="W404" s="19" t="n">
        <x:f>IF(AND(G404="GL.CASH",L404="operating"),Q404,0)</x:f>
        <x:v>450</x:v>
      </x:c>
      <x:c r="X404" s="19" t="n">
        <x:f>IF(AND(G404="GL.CASH",L404="operating"),P404,0)</x:f>
        <x:v>0</x:v>
      </x:c>
      <x:c r="Y404" s="19" t="n">
        <x:f>IF(AND(G404="GL.CASH",L404="investing"),Q404-P404,0)</x:f>
        <x:v>0</x:v>
      </x:c>
      <x:c r="Z404" s="19" t="n">
        <x:f>IF(AND(G404="GL.CASH",L404="financing"),P404,0)</x:f>
        <x:v>0</x:v>
      </x:c>
      <x:c r="AA404" s="19" t="n">
        <x:f>IF(AND(G404="GL.CASH",L404="financing"),Q404,0)</x:f>
        <x:v>0</x:v>
      </x:c>
    </x:row>
    <x:row r="405" ht="25" customHeight="1">
      <x:c r="A405" s="3" t="str">
        <x:v>ACT/PAY-SW-M03-P05/1</x:v>
      </x:c>
      <x:c r="B405" s="3" t="str">
        <x:v>PAY-SW-M03-P05</x:v>
      </x:c>
      <x:c r="C405" s="21" t="n">
        <x:v>4</x:v>
      </x:c>
      <x:c r="D405" s="39" t="n">
        <x:v>46496</x:v>
      </x:c>
      <x:c r="E405" s="39" t="n">
        <x:v>46447</x:v>
      </x:c>
      <x:c r="F405" s="39" t="n">
        <x:v>46496</x:v>
      </x:c>
      <x:c r="G405" s="3" t="str">
        <x:v>GL.AP.SUPPLIER</x:v>
      </x:c>
      <x:c r="H405" s="3" t="str">
        <x:v>ENG</x:v>
      </x:c>
      <x:c r="I405" s="3" t="str">
        <x:v>V.SOFTWARE</x:v>
      </x:c>
      <x:c r="J405" s="3" t="str">
        <x:v>MAP.ACTUAL.COST.PAY.V.SOFTWARE.ENG</x:v>
      </x:c>
      <x:c r="K405" s="3" t="str">
        <x:v>WC.SUPPLIER_AP</x:v>
      </x:c>
      <x:c r="L405" s="3" t="str">
        <x:v>operating</x:v>
      </x:c>
      <x:c r="M405" s="3" t="str">
        <x:v>not_applicable</x:v>
      </x:c>
      <x:c r="N405" s="3" t="str">
        <x:v>not_applicable</x:v>
      </x:c>
      <x:c r="O405" s="3" t="str">
        <x:v>not_applicable</x:v>
      </x:c>
      <x:c r="P405" s="30" t="n">
        <x:v>450</x:v>
      </x:c>
      <x:c r="Q405" s="30" t="n">
        <x:v>0</x:v>
      </x:c>
      <x:c r="R405" s="19" t="n">
        <x:f>P405-Q405</x:f>
        <x:v>450</x:v>
      </x:c>
      <x:c r="S405" s="22" t="n">
        <x:f>'D03_Accounts'!D23</x:f>
        <x:v>0</x:v>
      </x:c>
      <x:c r="T405" s="19" t="n">
        <x:f>R405*S405</x:f>
        <x:v>0</x:v>
      </x:c>
      <x:c r="U405" s="20" t="str">
        <x:f>'D03_Mappings'!E85</x:f>
        <x:v>ap</x:v>
      </x:c>
      <x:c r="V405" s="19" t="str">
        <x:f>IF(I405="",IF(U405="people","PAYROLL","UNMAPPED"),I405)</x:f>
        <x:v>V.SOFTWARE</x:v>
      </x:c>
      <x:c r="W405" s="19" t="n">
        <x:f>IF(AND(G405="GL.CASH",L405="operating"),Q405,0)</x:f>
        <x:v>0</x:v>
      </x:c>
      <x:c r="X405" s="19" t="n">
        <x:f>IF(AND(G405="GL.CASH",L405="operating"),P405,0)</x:f>
        <x:v>0</x:v>
      </x:c>
      <x:c r="Y405" s="19" t="n">
        <x:f>IF(AND(G405="GL.CASH",L405="investing"),Q405-P405,0)</x:f>
        <x:v>0</x:v>
      </x:c>
      <x:c r="Z405" s="19" t="n">
        <x:f>IF(AND(G405="GL.CASH",L405="financing"),P405,0)</x:f>
        <x:v>0</x:v>
      </x:c>
      <x:c r="AA405" s="19" t="n">
        <x:f>IF(AND(G405="GL.CASH",L405="financing"),Q405,0)</x:f>
        <x:v>0</x:v>
      </x:c>
    </x:row>
    <x:row r="406" ht="25" customHeight="1">
      <x:c r="A406" s="3" t="str">
        <x:v>ACT/PAY-SW-M03-P05/2</x:v>
      </x:c>
      <x:c r="B406" s="3" t="str">
        <x:v>PAY-SW-M03-P05</x:v>
      </x:c>
      <x:c r="C406" s="21" t="n">
        <x:v>4</x:v>
      </x:c>
      <x:c r="D406" s="39" t="n">
        <x:v>46496</x:v>
      </x:c>
      <x:c r="E406" s="39" t="n">
        <x:v>46447</x:v>
      </x:c>
      <x:c r="F406" s="39" t="n">
        <x:v>46496</x:v>
      </x:c>
      <x:c r="G406" s="3" t="str">
        <x:v>GL.CASH</x:v>
      </x:c>
      <x:c r="H406" s="3" t="str">
        <x:v>ENG</x:v>
      </x:c>
      <x:c r="I406" s="3" t="str">
        <x:v>V.SOFTWARE</x:v>
      </x:c>
      <x:c r="J406" s="3" t="str">
        <x:v>MAP.ACTUAL.COST.PAY.V.SOFTWARE.ENG</x:v>
      </x:c>
      <x:c r="K406" s="3" t="str">
        <x:v>WC.SUPPLIER_AP</x:v>
      </x:c>
      <x:c r="L406" s="3" t="str">
        <x:v>operating</x:v>
      </x:c>
      <x:c r="M406" s="3" t="str">
        <x:v>not_applicable</x:v>
      </x:c>
      <x:c r="N406" s="3" t="str">
        <x:v>not_applicable</x:v>
      </x:c>
      <x:c r="O406" s="3" t="str">
        <x:v>not_applicable</x:v>
      </x:c>
      <x:c r="P406" s="30" t="n">
        <x:v>0</x:v>
      </x:c>
      <x:c r="Q406" s="30" t="n">
        <x:v>450</x:v>
      </x:c>
      <x:c r="R406" s="19" t="n">
        <x:f>P406-Q406</x:f>
        <x:v>-450</x:v>
      </x:c>
      <x:c r="S406" s="22" t="n">
        <x:f>'D03_Accounts'!D11</x:f>
        <x:v>0</x:v>
      </x:c>
      <x:c r="T406" s="19" t="n">
        <x:f>R406*S406</x:f>
        <x:v>0</x:v>
      </x:c>
      <x:c r="U406" s="20" t="str">
        <x:f>'D03_Mappings'!E86</x:f>
        <x:v>cash</x:v>
      </x:c>
      <x:c r="V406" s="19" t="str">
        <x:f>IF(I406="",IF(U406="people","PAYROLL","UNMAPPED"),I406)</x:f>
        <x:v>V.SOFTWARE</x:v>
      </x:c>
      <x:c r="W406" s="19" t="n">
        <x:f>IF(AND(G406="GL.CASH",L406="operating"),Q406,0)</x:f>
        <x:v>450</x:v>
      </x:c>
      <x:c r="X406" s="19" t="n">
        <x:f>IF(AND(G406="GL.CASH",L406="operating"),P406,0)</x:f>
        <x:v>0</x:v>
      </x:c>
      <x:c r="Y406" s="19" t="n">
        <x:f>IF(AND(G406="GL.CASH",L406="investing"),Q406-P406,0)</x:f>
        <x:v>0</x:v>
      </x:c>
      <x:c r="Z406" s="19" t="n">
        <x:f>IF(AND(G406="GL.CASH",L406="financing"),P406,0)</x:f>
        <x:v>0</x:v>
      </x:c>
      <x:c r="AA406" s="19" t="n">
        <x:f>IF(AND(G406="GL.CASH",L406="financing"),Q406,0)</x:f>
        <x:v>0</x:v>
      </x:c>
    </x:row>
    <x:row r="407" ht="25" customHeight="1">
      <x:c r="A407" s="3" t="str">
        <x:v>ACT/BOOK-M04/1</x:v>
      </x:c>
      <x:c r="B407" s="3" t="str">
        <x:v>BOOK-M04</x:v>
      </x:c>
      <x:c r="C407" s="21" t="n">
        <x:v>4</x:v>
      </x:c>
      <x:c r="D407" s="39" t="n">
        <x:v>46497</x:v>
      </x:c>
      <x:c r="E407" s="39" t="n">
        <x:v>46478</x:v>
      </x:c>
      <x:c r="F407" s="39" t="n">
        <x:v>46527</x:v>
      </x:c>
      <x:c r="G407" s="3" t="str">
        <x:v>GL.OPEX.OPX.BOOKKEEP</x:v>
      </x:c>
      <x:c r="H407" s="3" t="str">
        <x:v>FIN</x:v>
      </x:c>
      <x:c r="I407" s="3" t="str">
        <x:v>V.ACCOUNTS</x:v>
      </x:c>
      <x:c r="J407" s="3" t="str">
        <x:v>MAP.ACTUAL.COST.OPX.BOOKKEEP.V.ACCOUNTS.FIN</x:v>
      </x:c>
      <x:c r="K407" s="3" t="str">
        <x:v>OPX.BOOKKEEP</x:v>
      </x:c>
      <x:c r="L407" s="3" t="str">
        <x:v>operating</x:v>
      </x:c>
      <x:c r="M407" s="3" t="str">
        <x:v>recurring</x:v>
      </x:c>
      <x:c r="N407" s="3" t="str">
        <x:v>committed</x:v>
      </x:c>
      <x:c r="O407" s="3" t="str">
        <x:v>fixed</x:v>
      </x:c>
      <x:c r="P407" s="30" t="n">
        <x:v>500</x:v>
      </x:c>
      <x:c r="Q407" s="30" t="n">
        <x:v>0</x:v>
      </x:c>
      <x:c r="R407" s="19" t="n">
        <x:f>P407-Q407</x:f>
        <x:v>500</x:v>
      </x:c>
      <x:c r="S407" s="22" t="n">
        <x:f>'D03_Accounts'!D54</x:f>
        <x:v>1</x:v>
      </x:c>
      <x:c r="T407" s="19" t="n">
        <x:f>R407*S407</x:f>
        <x:v>500</x:v>
      </x:c>
      <x:c r="U407" s="20" t="str">
        <x:f>'D03_Mappings'!E36</x:f>
        <x:v>operating_expense</x:v>
      </x:c>
      <x:c r="V407" s="19" t="str">
        <x:f>IF(I407="",IF(U407="people","PAYROLL","UNMAPPED"),I407)</x:f>
        <x:v>V.ACCOUNTS</x:v>
      </x:c>
      <x:c r="W407" s="19" t="n">
        <x:f>IF(AND(G407="GL.CASH",L407="operating"),Q407,0)</x:f>
        <x:v>0</x:v>
      </x:c>
      <x:c r="X407" s="19" t="n">
        <x:f>IF(AND(G407="GL.CASH",L407="operating"),P407,0)</x:f>
        <x:v>0</x:v>
      </x:c>
      <x:c r="Y407" s="19" t="n">
        <x:f>IF(AND(G407="GL.CASH",L407="investing"),Q407-P407,0)</x:f>
        <x:v>0</x:v>
      </x:c>
      <x:c r="Z407" s="19" t="n">
        <x:f>IF(AND(G407="GL.CASH",L407="financing"),P407,0)</x:f>
        <x:v>0</x:v>
      </x:c>
      <x:c r="AA407" s="19" t="n">
        <x:f>IF(AND(G407="GL.CASH",L407="financing"),Q407,0)</x:f>
        <x:v>0</x:v>
      </x:c>
    </x:row>
    <x:row r="408" ht="25" customHeight="1">
      <x:c r="A408" s="3" t="str">
        <x:v>ACT/BOOK-M04/2</x:v>
      </x:c>
      <x:c r="B408" s="3" t="str">
        <x:v>BOOK-M04</x:v>
      </x:c>
      <x:c r="C408" s="21" t="n">
        <x:v>4</x:v>
      </x:c>
      <x:c r="D408" s="39" t="n">
        <x:v>46497</x:v>
      </x:c>
      <x:c r="E408" s="39" t="n">
        <x:v>46478</x:v>
      </x:c>
      <x:c r="F408" s="39" t="n">
        <x:v>46527</x:v>
      </x:c>
      <x:c r="G408" s="3" t="str">
        <x:v>GL.VAT.DOM_ASSET</x:v>
      </x:c>
      <x:c r="H408" s="3" t="str">
        <x:v>FIN</x:v>
      </x:c>
      <x:c r="I408" s="3" t="str">
        <x:v>V.ACCOUNTS</x:v>
      </x:c>
      <x:c r="J408" s="3" t="str">
        <x:v>MAP.ACTUAL.COST.OPX.BOOKKEEP.V.ACCOUNTS.FIN</x:v>
      </x:c>
      <x:c r="K408" s="3" t="str">
        <x:v>OPX.BOOKKEEP</x:v>
      </x:c>
      <x:c r="L408" s="3" t="str">
        <x:v>operating</x:v>
      </x:c>
      <x:c r="M408" s="3" t="str">
        <x:v>not_applicable</x:v>
      </x:c>
      <x:c r="N408" s="3" t="str">
        <x:v>not_applicable</x:v>
      </x:c>
      <x:c r="O408" s="3" t="str">
        <x:v>not_applicable</x:v>
      </x:c>
      <x:c r="P408" s="30" t="n">
        <x:v>95</x:v>
      </x:c>
      <x:c r="Q408" s="30" t="n">
        <x:v>0</x:v>
      </x:c>
      <x:c r="R408" s="19" t="n">
        <x:f>P408-Q408</x:f>
        <x:v>95</x:v>
      </x:c>
      <x:c r="S408" s="22" t="n">
        <x:f>'D03_Accounts'!D15</x:f>
        <x:v>0</x:v>
      </x:c>
      <x:c r="T408" s="19" t="n">
        <x:f>R408*S408</x:f>
        <x:v>0</x:v>
      </x:c>
      <x:c r="U408" s="20" t="str">
        <x:f>'D03_Mappings'!E37</x:f>
        <x:v>tax_assets</x:v>
      </x:c>
      <x:c r="V408" s="19" t="str">
        <x:f>IF(I408="",IF(U408="people","PAYROLL","UNMAPPED"),I408)</x:f>
        <x:v>V.ACCOUNTS</x:v>
      </x:c>
      <x:c r="W408" s="19" t="n">
        <x:f>IF(AND(G408="GL.CASH",L408="operating"),Q408,0)</x:f>
        <x:v>0</x:v>
      </x:c>
      <x:c r="X408" s="19" t="n">
        <x:f>IF(AND(G408="GL.CASH",L408="operating"),P408,0)</x:f>
        <x:v>0</x:v>
      </x:c>
      <x:c r="Y408" s="19" t="n">
        <x:f>IF(AND(G408="GL.CASH",L408="investing"),Q408-P408,0)</x:f>
        <x:v>0</x:v>
      </x:c>
      <x:c r="Z408" s="19" t="n">
        <x:f>IF(AND(G408="GL.CASH",L408="financing"),P408,0)</x:f>
        <x:v>0</x:v>
      </x:c>
      <x:c r="AA408" s="19" t="n">
        <x:f>IF(AND(G408="GL.CASH",L408="financing"),Q408,0)</x:f>
        <x:v>0</x:v>
      </x:c>
    </x:row>
    <x:row r="409" ht="25" customHeight="1">
      <x:c r="A409" s="3" t="str">
        <x:v>ACT/BOOK-M04/3</x:v>
      </x:c>
      <x:c r="B409" s="3" t="str">
        <x:v>BOOK-M04</x:v>
      </x:c>
      <x:c r="C409" s="21" t="n">
        <x:v>4</x:v>
      </x:c>
      <x:c r="D409" s="39" t="n">
        <x:v>46497</x:v>
      </x:c>
      <x:c r="E409" s="39" t="n">
        <x:v>46478</x:v>
      </x:c>
      <x:c r="F409" s="39" t="n">
        <x:v>46527</x:v>
      </x:c>
      <x:c r="G409" s="3" t="str">
        <x:v>GL.AP.SUPPLIER</x:v>
      </x:c>
      <x:c r="H409" s="3" t="str">
        <x:v>FIN</x:v>
      </x:c>
      <x:c r="I409" s="3" t="str">
        <x:v>V.ACCOUNTS</x:v>
      </x:c>
      <x:c r="J409" s="3" t="str">
        <x:v>MAP.ACTUAL.COST.OPX.BOOKKEEP.V.ACCOUNTS.FIN</x:v>
      </x:c>
      <x:c r="K409" s="3" t="str">
        <x:v>OPX.BOOKKEEP</x:v>
      </x:c>
      <x:c r="L409" s="3" t="str">
        <x:v>operating</x:v>
      </x:c>
      <x:c r="M409" s="3" t="str">
        <x:v>not_applicable</x:v>
      </x:c>
      <x:c r="N409" s="3" t="str">
        <x:v>not_applicable</x:v>
      </x:c>
      <x:c r="O409" s="3" t="str">
        <x:v>not_applicable</x:v>
      </x:c>
      <x:c r="P409" s="30" t="n">
        <x:v>0</x:v>
      </x:c>
      <x:c r="Q409" s="30" t="n">
        <x:v>595</x:v>
      </x:c>
      <x:c r="R409" s="19" t="n">
        <x:f>P409-Q409</x:f>
        <x:v>-595</x:v>
      </x:c>
      <x:c r="S409" s="22" t="n">
        <x:f>'D03_Accounts'!D23</x:f>
        <x:v>0</x:v>
      </x:c>
      <x:c r="T409" s="19" t="n">
        <x:f>R409*S409</x:f>
        <x:v>0</x:v>
      </x:c>
      <x:c r="U409" s="20" t="str">
        <x:f>'D03_Mappings'!E38</x:f>
        <x:v>ap</x:v>
      </x:c>
      <x:c r="V409" s="19" t="str">
        <x:f>IF(I409="",IF(U409="people","PAYROLL","UNMAPPED"),I409)</x:f>
        <x:v>V.ACCOUNTS</x:v>
      </x:c>
      <x:c r="W409" s="19" t="n">
        <x:f>IF(AND(G409="GL.CASH",L409="operating"),Q409,0)</x:f>
        <x:v>0</x:v>
      </x:c>
      <x:c r="X409" s="19" t="n">
        <x:f>IF(AND(G409="GL.CASH",L409="operating"),P409,0)</x:f>
        <x:v>0</x:v>
      </x:c>
      <x:c r="Y409" s="19" t="n">
        <x:f>IF(AND(G409="GL.CASH",L409="investing"),Q409-P409,0)</x:f>
        <x:v>0</x:v>
      </x:c>
      <x:c r="Z409" s="19" t="n">
        <x:f>IF(AND(G409="GL.CASH",L409="financing"),P409,0)</x:f>
        <x:v>0</x:v>
      </x:c>
      <x:c r="AA409" s="19" t="n">
        <x:f>IF(AND(G409="GL.CASH",L409="financing"),Q409,0)</x:f>
        <x:v>0</x:v>
      </x:c>
    </x:row>
    <x:row r="410" ht="25" customHeight="1">
      <x:c r="A410" s="3" t="str">
        <x:v>ACT/CHAMBER-M04/1</x:v>
      </x:c>
      <x:c r="B410" s="3" t="str">
        <x:v>CHAMBER-M04</x:v>
      </x:c>
      <x:c r="C410" s="21" t="n">
        <x:v>4</x:v>
      </x:c>
      <x:c r="D410" s="39" t="n">
        <x:v>46497</x:v>
      </x:c>
      <x:c r="E410" s="39" t="n">
        <x:v>46478</x:v>
      </x:c>
      <x:c r="F410" s="39" t="n">
        <x:v>46527</x:v>
      </x:c>
      <x:c r="G410" s="3" t="str">
        <x:v>GL.OPEX.OPX.IHK</x:v>
      </x:c>
      <x:c r="H410" s="3" t="str">
        <x:v>CORP</x:v>
      </x:c>
      <x:c r="I410" s="3" t="str">
        <x:v>V.CHAMBER</x:v>
      </x:c>
      <x:c r="J410" s="3" t="str">
        <x:v>MAP.ACTUAL.COST.OPX.IHK.V.CHAMBER.CORP</x:v>
      </x:c>
      <x:c r="K410" s="3" t="str">
        <x:v>OPX.IHK</x:v>
      </x:c>
      <x:c r="L410" s="3" t="str">
        <x:v>operating</x:v>
      </x:c>
      <x:c r="M410" s="3" t="str">
        <x:v>recurring</x:v>
      </x:c>
      <x:c r="N410" s="3" t="str">
        <x:v>committed</x:v>
      </x:c>
      <x:c r="O410" s="3" t="str">
        <x:v>fixed</x:v>
      </x:c>
      <x:c r="P410" s="30" t="n">
        <x:v>9.17</x:v>
      </x:c>
      <x:c r="Q410" s="30" t="n">
        <x:v>0</x:v>
      </x:c>
      <x:c r="R410" s="19" t="n">
        <x:f>P410-Q410</x:f>
        <x:v>9.17</x:v>
      </x:c>
      <x:c r="S410" s="22" t="n">
        <x:f>'D03_Accounts'!D59</x:f>
        <x:v>1</x:v>
      </x:c>
      <x:c r="T410" s="19" t="n">
        <x:f>R410*S410</x:f>
        <x:v>9.17</x:v>
      </x:c>
      <x:c r="U410" s="20" t="str">
        <x:f>'D03_Mappings'!E47</x:f>
        <x:v>operating_expense</x:v>
      </x:c>
      <x:c r="V410" s="19" t="str">
        <x:f>IF(I410="",IF(U410="people","PAYROLL","UNMAPPED"),I410)</x:f>
        <x:v>V.CHAMBER</x:v>
      </x:c>
      <x:c r="W410" s="19" t="n">
        <x:f>IF(AND(G410="GL.CASH",L410="operating"),Q410,0)</x:f>
        <x:v>0</x:v>
      </x:c>
      <x:c r="X410" s="19" t="n">
        <x:f>IF(AND(G410="GL.CASH",L410="operating"),P410,0)</x:f>
        <x:v>0</x:v>
      </x:c>
      <x:c r="Y410" s="19" t="n">
        <x:f>IF(AND(G410="GL.CASH",L410="investing"),Q410-P410,0)</x:f>
        <x:v>0</x:v>
      </x:c>
      <x:c r="Z410" s="19" t="n">
        <x:f>IF(AND(G410="GL.CASH",L410="financing"),P410,0)</x:f>
        <x:v>0</x:v>
      </x:c>
      <x:c r="AA410" s="19" t="n">
        <x:f>IF(AND(G410="GL.CASH",L410="financing"),Q410,0)</x:f>
        <x:v>0</x:v>
      </x:c>
    </x:row>
    <x:row r="411" ht="25" customHeight="1">
      <x:c r="A411" s="3" t="str">
        <x:v>ACT/CHAMBER-M04/2</x:v>
      </x:c>
      <x:c r="B411" s="3" t="str">
        <x:v>CHAMBER-M04</x:v>
      </x:c>
      <x:c r="C411" s="21" t="n">
        <x:v>4</x:v>
      </x:c>
      <x:c r="D411" s="39" t="n">
        <x:v>46497</x:v>
      </x:c>
      <x:c r="E411" s="39" t="n">
        <x:v>46478</x:v>
      </x:c>
      <x:c r="F411" s="39" t="n">
        <x:v>46527</x:v>
      </x:c>
      <x:c r="G411" s="3" t="str">
        <x:v>GL.AP.SUPPLIER</x:v>
      </x:c>
      <x:c r="H411" s="3" t="str">
        <x:v>CORP</x:v>
      </x:c>
      <x:c r="I411" s="3" t="str">
        <x:v>V.CHAMBER</x:v>
      </x:c>
      <x:c r="J411" s="3" t="str">
        <x:v>MAP.ACTUAL.COST.OPX.IHK.V.CHAMBER.CORP</x:v>
      </x:c>
      <x:c r="K411" s="3" t="str">
        <x:v>OPX.IHK</x:v>
      </x:c>
      <x:c r="L411" s="3" t="str">
        <x:v>operating</x:v>
      </x:c>
      <x:c r="M411" s="3" t="str">
        <x:v>not_applicable</x:v>
      </x:c>
      <x:c r="N411" s="3" t="str">
        <x:v>not_applicable</x:v>
      </x:c>
      <x:c r="O411" s="3" t="str">
        <x:v>not_applicable</x:v>
      </x:c>
      <x:c r="P411" s="30" t="n">
        <x:v>0</x:v>
      </x:c>
      <x:c r="Q411" s="30" t="n">
        <x:v>9.17</x:v>
      </x:c>
      <x:c r="R411" s="19" t="n">
        <x:f>P411-Q411</x:f>
        <x:v>-9.17</x:v>
      </x:c>
      <x:c r="S411" s="22" t="n">
        <x:f>'D03_Accounts'!D23</x:f>
        <x:v>0</x:v>
      </x:c>
      <x:c r="T411" s="19" t="n">
        <x:f>R411*S411</x:f>
        <x:v>0</x:v>
      </x:c>
      <x:c r="U411" s="20" t="str">
        <x:f>'D03_Mappings'!E48</x:f>
        <x:v>ap</x:v>
      </x:c>
      <x:c r="V411" s="19" t="str">
        <x:f>IF(I411="",IF(U411="people","PAYROLL","UNMAPPED"),I411)</x:f>
        <x:v>V.CHAMBER</x:v>
      </x:c>
      <x:c r="W411" s="19" t="n">
        <x:f>IF(AND(G411="GL.CASH",L411="operating"),Q411,0)</x:f>
        <x:v>0</x:v>
      </x:c>
      <x:c r="X411" s="19" t="n">
        <x:f>IF(AND(G411="GL.CASH",L411="operating"),P411,0)</x:f>
        <x:v>0</x:v>
      </x:c>
      <x:c r="Y411" s="19" t="n">
        <x:f>IF(AND(G411="GL.CASH",L411="investing"),Q411-P411,0)</x:f>
        <x:v>0</x:v>
      </x:c>
      <x:c r="Z411" s="19" t="n">
        <x:f>IF(AND(G411="GL.CASH",L411="financing"),P411,0)</x:f>
        <x:v>0</x:v>
      </x:c>
      <x:c r="AA411" s="19" t="n">
        <x:f>IF(AND(G411="GL.CASH",L411="financing"),Q411,0)</x:f>
        <x:v>0</x:v>
      </x:c>
    </x:row>
    <x:row r="412" ht="25" customHeight="1">
      <x:c r="A412" s="3" t="str">
        <x:v>ACT/CLOUD-M04/1</x:v>
      </x:c>
      <x:c r="B412" s="3" t="str">
        <x:v>CLOUD-M04</x:v>
      </x:c>
      <x:c r="C412" s="21" t="n">
        <x:v>4</x:v>
      </x:c>
      <x:c r="D412" s="39" t="n">
        <x:v>46497</x:v>
      </x:c>
      <x:c r="E412" s="39" t="n">
        <x:v>46478</x:v>
      </x:c>
      <x:c r="F412" s="39" t="n">
        <x:v>46527</x:v>
      </x:c>
      <x:c r="G412" s="3" t="str">
        <x:v>GL.COGS.CLOUD_FIXED</x:v>
      </x:c>
      <x:c r="H412" s="3" t="str">
        <x:v>ENG</x:v>
      </x:c>
      <x:c r="I412" s="3" t="str">
        <x:v>V.CLOUD</x:v>
      </x:c>
      <x:c r="J412" s="3" t="str">
        <x:v>MAP.ACTUAL.COST.RC.COGS.CLOUD_FIXED.V.CLOUD.ENG</x:v>
      </x:c>
      <x:c r="K412" s="3" t="str">
        <x:v>COGS.CLOUD_FIXED</x:v>
      </x:c>
      <x:c r="L412" s="3" t="str">
        <x:v>operating</x:v>
      </x:c>
      <x:c r="M412" s="3" t="str">
        <x:v>recurring</x:v>
      </x:c>
      <x:c r="N412" s="3" t="str">
        <x:v>committed</x:v>
      </x:c>
      <x:c r="O412" s="3" t="str">
        <x:v>fixed</x:v>
      </x:c>
      <x:c r="P412" s="30" t="n">
        <x:v>1500</x:v>
      </x:c>
      <x:c r="Q412" s="30" t="n">
        <x:v>0</x:v>
      </x:c>
      <x:c r="R412" s="19" t="n">
        <x:f>P412-Q412</x:f>
        <x:v>1500</x:v>
      </x:c>
      <x:c r="S412" s="22" t="n">
        <x:f>'D03_Accounts'!D77</x:f>
        <x:v>1</x:v>
      </x:c>
      <x:c r="T412" s="19" t="n">
        <x:f>R412*S412</x:f>
        <x:v>1500</x:v>
      </x:c>
      <x:c r="U412" s="20" t="str">
        <x:f>'D03_Mappings'!E105</x:f>
        <x:v>cost_of_revenue</x:v>
      </x:c>
      <x:c r="V412" s="19" t="str">
        <x:f>IF(I412="",IF(U412="people","PAYROLL","UNMAPPED"),I412)</x:f>
        <x:v>V.CLOUD</x:v>
      </x:c>
      <x:c r="W412" s="19" t="n">
        <x:f>IF(AND(G412="GL.CASH",L412="operating"),Q412,0)</x:f>
        <x:v>0</x:v>
      </x:c>
      <x:c r="X412" s="19" t="n">
        <x:f>IF(AND(G412="GL.CASH",L412="operating"),P412,0)</x:f>
        <x:v>0</x:v>
      </x:c>
      <x:c r="Y412" s="19" t="n">
        <x:f>IF(AND(G412="GL.CASH",L412="investing"),Q412-P412,0)</x:f>
        <x:v>0</x:v>
      </x:c>
      <x:c r="Z412" s="19" t="n">
        <x:f>IF(AND(G412="GL.CASH",L412="financing"),P412,0)</x:f>
        <x:v>0</x:v>
      </x:c>
      <x:c r="AA412" s="19" t="n">
        <x:f>IF(AND(G412="GL.CASH",L412="financing"),Q412,0)</x:f>
        <x:v>0</x:v>
      </x:c>
    </x:row>
    <x:row r="413" ht="25" customHeight="1">
      <x:c r="A413" s="3" t="str">
        <x:v>ACT/CLOUD-M04/2</x:v>
      </x:c>
      <x:c r="B413" s="3" t="str">
        <x:v>CLOUD-M04</x:v>
      </x:c>
      <x:c r="C413" s="21" t="n">
        <x:v>4</x:v>
      </x:c>
      <x:c r="D413" s="39" t="n">
        <x:v>46497</x:v>
      </x:c>
      <x:c r="E413" s="39" t="n">
        <x:v>46478</x:v>
      </x:c>
      <x:c r="F413" s="39" t="n">
        <x:v>46527</x:v>
      </x:c>
      <x:c r="G413" s="3" t="str">
        <x:v>GL.VAT.DOM_ASSET</x:v>
      </x:c>
      <x:c r="H413" s="3" t="str">
        <x:v>ENG</x:v>
      </x:c>
      <x:c r="I413" s="3" t="str">
        <x:v>V.CLOUD</x:v>
      </x:c>
      <x:c r="J413" s="3" t="str">
        <x:v>MAP.ACTUAL.COST.RC.COGS.CLOUD_FIXED.V.CLOUD.ENG</x:v>
      </x:c>
      <x:c r="K413" s="3" t="str">
        <x:v>COGS.CLOUD_FIXED</x:v>
      </x:c>
      <x:c r="L413" s="3" t="str">
        <x:v>operating</x:v>
      </x:c>
      <x:c r="M413" s="3" t="str">
        <x:v>not_applicable</x:v>
      </x:c>
      <x:c r="N413" s="3" t="str">
        <x:v>not_applicable</x:v>
      </x:c>
      <x:c r="O413" s="3" t="str">
        <x:v>not_applicable</x:v>
      </x:c>
      <x:c r="P413" s="30" t="n">
        <x:v>285</x:v>
      </x:c>
      <x:c r="Q413" s="30" t="n">
        <x:v>0</x:v>
      </x:c>
      <x:c r="R413" s="19" t="n">
        <x:f>P413-Q413</x:f>
        <x:v>285</x:v>
      </x:c>
      <x:c r="S413" s="22" t="n">
        <x:f>'D03_Accounts'!D15</x:f>
        <x:v>0</x:v>
      </x:c>
      <x:c r="T413" s="19" t="n">
        <x:f>R413*S413</x:f>
        <x:v>0</x:v>
      </x:c>
      <x:c r="U413" s="20" t="str">
        <x:f>'D03_Mappings'!E106</x:f>
        <x:v>tax_assets</x:v>
      </x:c>
      <x:c r="V413" s="19" t="str">
        <x:f>IF(I413="",IF(U413="people","PAYROLL","UNMAPPED"),I413)</x:f>
        <x:v>V.CLOUD</x:v>
      </x:c>
      <x:c r="W413" s="19" t="n">
        <x:f>IF(AND(G413="GL.CASH",L413="operating"),Q413,0)</x:f>
        <x:v>0</x:v>
      </x:c>
      <x:c r="X413" s="19" t="n">
        <x:f>IF(AND(G413="GL.CASH",L413="operating"),P413,0)</x:f>
        <x:v>0</x:v>
      </x:c>
      <x:c r="Y413" s="19" t="n">
        <x:f>IF(AND(G413="GL.CASH",L413="investing"),Q413-P413,0)</x:f>
        <x:v>0</x:v>
      </x:c>
      <x:c r="Z413" s="19" t="n">
        <x:f>IF(AND(G413="GL.CASH",L413="financing"),P413,0)</x:f>
        <x:v>0</x:v>
      </x:c>
      <x:c r="AA413" s="19" t="n">
        <x:f>IF(AND(G413="GL.CASH",L413="financing"),Q413,0)</x:f>
        <x:v>0</x:v>
      </x:c>
    </x:row>
    <x:row r="414" ht="25" customHeight="1">
      <x:c r="A414" s="3" t="str">
        <x:v>ACT/CLOUD-M04/3</x:v>
      </x:c>
      <x:c r="B414" s="3" t="str">
        <x:v>CLOUD-M04</x:v>
      </x:c>
      <x:c r="C414" s="21" t="n">
        <x:v>4</x:v>
      </x:c>
      <x:c r="D414" s="39" t="n">
        <x:v>46497</x:v>
      </x:c>
      <x:c r="E414" s="39" t="n">
        <x:v>46478</x:v>
      </x:c>
      <x:c r="F414" s="39" t="n">
        <x:v>46527</x:v>
      </x:c>
      <x:c r="G414" s="3" t="str">
        <x:v>GL.AP.SUPPLIER</x:v>
      </x:c>
      <x:c r="H414" s="3" t="str">
        <x:v>ENG</x:v>
      </x:c>
      <x:c r="I414" s="3" t="str">
        <x:v>V.CLOUD</x:v>
      </x:c>
      <x:c r="J414" s="3" t="str">
        <x:v>MAP.ACTUAL.COST.RC.COGS.CLOUD_FIXED.V.CLOUD.ENG</x:v>
      </x:c>
      <x:c r="K414" s="3" t="str">
        <x:v>COGS.CLOUD_FIXED</x:v>
      </x:c>
      <x:c r="L414" s="3" t="str">
        <x:v>operating</x:v>
      </x:c>
      <x:c r="M414" s="3" t="str">
        <x:v>not_applicable</x:v>
      </x:c>
      <x:c r="N414" s="3" t="str">
        <x:v>not_applicable</x:v>
      </x:c>
      <x:c r="O414" s="3" t="str">
        <x:v>not_applicable</x:v>
      </x:c>
      <x:c r="P414" s="30" t="n">
        <x:v>0</x:v>
      </x:c>
      <x:c r="Q414" s="30" t="n">
        <x:v>1500</x:v>
      </x:c>
      <x:c r="R414" s="19" t="n">
        <x:f>P414-Q414</x:f>
        <x:v>-1500</x:v>
      </x:c>
      <x:c r="S414" s="22" t="n">
        <x:f>'D03_Accounts'!D23</x:f>
        <x:v>0</x:v>
      </x:c>
      <x:c r="T414" s="19" t="n">
        <x:f>R414*S414</x:f>
        <x:v>0</x:v>
      </x:c>
      <x:c r="U414" s="20" t="str">
        <x:f>'D03_Mappings'!E107</x:f>
        <x:v>ap</x:v>
      </x:c>
      <x:c r="V414" s="19" t="str">
        <x:f>IF(I414="",IF(U414="people","PAYROLL","UNMAPPED"),I414)</x:f>
        <x:v>V.CLOUD</x:v>
      </x:c>
      <x:c r="W414" s="19" t="n">
        <x:f>IF(AND(G414="GL.CASH",L414="operating"),Q414,0)</x:f>
        <x:v>0</x:v>
      </x:c>
      <x:c r="X414" s="19" t="n">
        <x:f>IF(AND(G414="GL.CASH",L414="operating"),P414,0)</x:f>
        <x:v>0</x:v>
      </x:c>
      <x:c r="Y414" s="19" t="n">
        <x:f>IF(AND(G414="GL.CASH",L414="investing"),Q414-P414,0)</x:f>
        <x:v>0</x:v>
      </x:c>
      <x:c r="Z414" s="19" t="n">
        <x:f>IF(AND(G414="GL.CASH",L414="financing"),P414,0)</x:f>
        <x:v>0</x:v>
      </x:c>
      <x:c r="AA414" s="19" t="n">
        <x:f>IF(AND(G414="GL.CASH",L414="financing"),Q414,0)</x:f>
        <x:v>0</x:v>
      </x:c>
    </x:row>
    <x:row r="415" ht="25" customHeight="1">
      <x:c r="A415" s="3" t="str">
        <x:v>ACT/CLOUD-M04/4</x:v>
      </x:c>
      <x:c r="B415" s="3" t="str">
        <x:v>CLOUD-M04</x:v>
      </x:c>
      <x:c r="C415" s="21" t="n">
        <x:v>4</x:v>
      </x:c>
      <x:c r="D415" s="39" t="n">
        <x:v>46497</x:v>
      </x:c>
      <x:c r="E415" s="39" t="n">
        <x:v>46478</x:v>
      </x:c>
      <x:c r="F415" s="39" t="n">
        <x:v>46527</x:v>
      </x:c>
      <x:c r="G415" s="3" t="str">
        <x:v>GL.VAT.DOM_LIAB</x:v>
      </x:c>
      <x:c r="H415" s="3" t="str">
        <x:v>ENG</x:v>
      </x:c>
      <x:c r="I415" s="3" t="str">
        <x:v>V.CLOUD</x:v>
      </x:c>
      <x:c r="J415" s="3" t="str">
        <x:v>MAP.ACTUAL.COST.RC.COGS.CLOUD_FIXED.V.CLOUD.ENG</x:v>
      </x:c>
      <x:c r="K415" s="3" t="str">
        <x:v>COGS.CLOUD_FIXED</x:v>
      </x:c>
      <x:c r="L415" s="3" t="str">
        <x:v>operating</x:v>
      </x:c>
      <x:c r="M415" s="3" t="str">
        <x:v>not_applicable</x:v>
      </x:c>
      <x:c r="N415" s="3" t="str">
        <x:v>not_applicable</x:v>
      </x:c>
      <x:c r="O415" s="3" t="str">
        <x:v>not_applicable</x:v>
      </x:c>
      <x:c r="P415" s="30" t="n">
        <x:v>0</x:v>
      </x:c>
      <x:c r="Q415" s="30" t="n">
        <x:v>285</x:v>
      </x:c>
      <x:c r="R415" s="19" t="n">
        <x:f>P415-Q415</x:f>
        <x:v>-285</x:v>
      </x:c>
      <x:c r="S415" s="22" t="n">
        <x:f>'D03_Accounts'!D29</x:f>
        <x:v>0</x:v>
      </x:c>
      <x:c r="T415" s="19" t="n">
        <x:f>R415*S415</x:f>
        <x:v>0</x:v>
      </x:c>
      <x:c r="U415" s="20" t="str">
        <x:f>'D03_Mappings'!E108</x:f>
        <x:v>tax_liabilities</x:v>
      </x:c>
      <x:c r="V415" s="19" t="str">
        <x:f>IF(I415="",IF(U415="people","PAYROLL","UNMAPPED"),I415)</x:f>
        <x:v>V.CLOUD</x:v>
      </x:c>
      <x:c r="W415" s="19" t="n">
        <x:f>IF(AND(G415="GL.CASH",L415="operating"),Q415,0)</x:f>
        <x:v>0</x:v>
      </x:c>
      <x:c r="X415" s="19" t="n">
        <x:f>IF(AND(G415="GL.CASH",L415="operating"),P415,0)</x:f>
        <x:v>0</x:v>
      </x:c>
      <x:c r="Y415" s="19" t="n">
        <x:f>IF(AND(G415="GL.CASH",L415="investing"),Q415-P415,0)</x:f>
        <x:v>0</x:v>
      </x:c>
      <x:c r="Z415" s="19" t="n">
        <x:f>IF(AND(G415="GL.CASH",L415="financing"),P415,0)</x:f>
        <x:v>0</x:v>
      </x:c>
      <x:c r="AA415" s="19" t="n">
        <x:f>IF(AND(G415="GL.CASH",L415="financing"),Q415,0)</x:f>
        <x:v>0</x:v>
      </x:c>
    </x:row>
    <x:row r="416" ht="25" customHeight="1">
      <x:c r="A416" s="3" t="str">
        <x:v>ACT/DATA-M04/1</x:v>
      </x:c>
      <x:c r="B416" s="3" t="str">
        <x:v>DATA-M04</x:v>
      </x:c>
      <x:c r="C416" s="21" t="n">
        <x:v>4</x:v>
      </x:c>
      <x:c r="D416" s="39" t="n">
        <x:v>46497</x:v>
      </x:c>
      <x:c r="E416" s="39" t="n">
        <x:v>46478</x:v>
      </x:c>
      <x:c r="F416" s="39" t="n">
        <x:v>46527</x:v>
      </x:c>
      <x:c r="G416" s="3" t="str">
        <x:v>GL.COGS.MDATA</x:v>
      </x:c>
      <x:c r="H416" s="3" t="str">
        <x:v>ENG</x:v>
      </x:c>
      <x:c r="I416" s="3" t="str">
        <x:v>V.DATA</x:v>
      </x:c>
      <x:c r="J416" s="3" t="str">
        <x:v>MAP.ACTUAL.COST.RC.COGS.MDATA.V.DATA.ENG</x:v>
      </x:c>
      <x:c r="K416" s="3" t="str">
        <x:v>COGS.MDATA</x:v>
      </x:c>
      <x:c r="L416" s="3" t="str">
        <x:v>operating</x:v>
      </x:c>
      <x:c r="M416" s="3" t="str">
        <x:v>recurring</x:v>
      </x:c>
      <x:c r="N416" s="3" t="str">
        <x:v>committed</x:v>
      </x:c>
      <x:c r="O416" s="3" t="str">
        <x:v>fixed</x:v>
      </x:c>
      <x:c r="P416" s="30" t="n">
        <x:v>433.91</x:v>
      </x:c>
      <x:c r="Q416" s="30" t="n">
        <x:v>0</x:v>
      </x:c>
      <x:c r="R416" s="19" t="n">
        <x:f>P416-Q416</x:f>
        <x:v>433.91</x:v>
      </x:c>
      <x:c r="S416" s="22" t="n">
        <x:f>'D03_Accounts'!D79</x:f>
        <x:v>1</x:v>
      </x:c>
      <x:c r="T416" s="19" t="n">
        <x:f>R416*S416</x:f>
        <x:v>433.91</x:v>
      </x:c>
      <x:c r="U416" s="20" t="str">
        <x:f>'D03_Mappings'!E109</x:f>
        <x:v>cost_of_revenue</x:v>
      </x:c>
      <x:c r="V416" s="19" t="str">
        <x:f>IF(I416="",IF(U416="people","PAYROLL","UNMAPPED"),I416)</x:f>
        <x:v>V.DATA</x:v>
      </x:c>
      <x:c r="W416" s="19" t="n">
        <x:f>IF(AND(G416="GL.CASH",L416="operating"),Q416,0)</x:f>
        <x:v>0</x:v>
      </x:c>
      <x:c r="X416" s="19" t="n">
        <x:f>IF(AND(G416="GL.CASH",L416="operating"),P416,0)</x:f>
        <x:v>0</x:v>
      </x:c>
      <x:c r="Y416" s="19" t="n">
        <x:f>IF(AND(G416="GL.CASH",L416="investing"),Q416-P416,0)</x:f>
        <x:v>0</x:v>
      </x:c>
      <x:c r="Z416" s="19" t="n">
        <x:f>IF(AND(G416="GL.CASH",L416="financing"),P416,0)</x:f>
        <x:v>0</x:v>
      </x:c>
      <x:c r="AA416" s="19" t="n">
        <x:f>IF(AND(G416="GL.CASH",L416="financing"),Q416,0)</x:f>
        <x:v>0</x:v>
      </x:c>
    </x:row>
    <x:row r="417" ht="25" customHeight="1">
      <x:c r="A417" s="3" t="str">
        <x:v>ACT/DATA-M04/2</x:v>
      </x:c>
      <x:c r="B417" s="3" t="str">
        <x:v>DATA-M04</x:v>
      </x:c>
      <x:c r="C417" s="21" t="n">
        <x:v>4</x:v>
      </x:c>
      <x:c r="D417" s="39" t="n">
        <x:v>46497</x:v>
      </x:c>
      <x:c r="E417" s="39" t="n">
        <x:v>46478</x:v>
      </x:c>
      <x:c r="F417" s="39" t="n">
        <x:v>46527</x:v>
      </x:c>
      <x:c r="G417" s="3" t="str">
        <x:v>GL.VAT.DOM_ASSET</x:v>
      </x:c>
      <x:c r="H417" s="3" t="str">
        <x:v>ENG</x:v>
      </x:c>
      <x:c r="I417" s="3" t="str">
        <x:v>V.DATA</x:v>
      </x:c>
      <x:c r="J417" s="3" t="str">
        <x:v>MAP.ACTUAL.COST.RC.COGS.MDATA.V.DATA.ENG</x:v>
      </x:c>
      <x:c r="K417" s="3" t="str">
        <x:v>COGS.MDATA</x:v>
      </x:c>
      <x:c r="L417" s="3" t="str">
        <x:v>operating</x:v>
      </x:c>
      <x:c r="M417" s="3" t="str">
        <x:v>not_applicable</x:v>
      </x:c>
      <x:c r="N417" s="3" t="str">
        <x:v>not_applicable</x:v>
      </x:c>
      <x:c r="O417" s="3" t="str">
        <x:v>not_applicable</x:v>
      </x:c>
      <x:c r="P417" s="30" t="n">
        <x:v>82.44</x:v>
      </x:c>
      <x:c r="Q417" s="30" t="n">
        <x:v>0</x:v>
      </x:c>
      <x:c r="R417" s="19" t="n">
        <x:f>P417-Q417</x:f>
        <x:v>82.44</x:v>
      </x:c>
      <x:c r="S417" s="22" t="n">
        <x:f>'D03_Accounts'!D15</x:f>
        <x:v>0</x:v>
      </x:c>
      <x:c r="T417" s="19" t="n">
        <x:f>R417*S417</x:f>
        <x:v>0</x:v>
      </x:c>
      <x:c r="U417" s="20" t="str">
        <x:f>'D03_Mappings'!E110</x:f>
        <x:v>tax_assets</x:v>
      </x:c>
      <x:c r="V417" s="19" t="str">
        <x:f>IF(I417="",IF(U417="people","PAYROLL","UNMAPPED"),I417)</x:f>
        <x:v>V.DATA</x:v>
      </x:c>
      <x:c r="W417" s="19" t="n">
        <x:f>IF(AND(G417="GL.CASH",L417="operating"),Q417,0)</x:f>
        <x:v>0</x:v>
      </x:c>
      <x:c r="X417" s="19" t="n">
        <x:f>IF(AND(G417="GL.CASH",L417="operating"),P417,0)</x:f>
        <x:v>0</x:v>
      </x:c>
      <x:c r="Y417" s="19" t="n">
        <x:f>IF(AND(G417="GL.CASH",L417="investing"),Q417-P417,0)</x:f>
        <x:v>0</x:v>
      </x:c>
      <x:c r="Z417" s="19" t="n">
        <x:f>IF(AND(G417="GL.CASH",L417="financing"),P417,0)</x:f>
        <x:v>0</x:v>
      </x:c>
      <x:c r="AA417" s="19" t="n">
        <x:f>IF(AND(G417="GL.CASH",L417="financing"),Q417,0)</x:f>
        <x:v>0</x:v>
      </x:c>
    </x:row>
    <x:row r="418" ht="25" customHeight="1">
      <x:c r="A418" s="3" t="str">
        <x:v>ACT/DATA-M04/3</x:v>
      </x:c>
      <x:c r="B418" s="3" t="str">
        <x:v>DATA-M04</x:v>
      </x:c>
      <x:c r="C418" s="21" t="n">
        <x:v>4</x:v>
      </x:c>
      <x:c r="D418" s="39" t="n">
        <x:v>46497</x:v>
      </x:c>
      <x:c r="E418" s="39" t="n">
        <x:v>46478</x:v>
      </x:c>
      <x:c r="F418" s="39" t="n">
        <x:v>46527</x:v>
      </x:c>
      <x:c r="G418" s="3" t="str">
        <x:v>GL.AP.SUPPLIER</x:v>
      </x:c>
      <x:c r="H418" s="3" t="str">
        <x:v>ENG</x:v>
      </x:c>
      <x:c r="I418" s="3" t="str">
        <x:v>V.DATA</x:v>
      </x:c>
      <x:c r="J418" s="3" t="str">
        <x:v>MAP.ACTUAL.COST.RC.COGS.MDATA.V.DATA.ENG</x:v>
      </x:c>
      <x:c r="K418" s="3" t="str">
        <x:v>COGS.MDATA</x:v>
      </x:c>
      <x:c r="L418" s="3" t="str">
        <x:v>operating</x:v>
      </x:c>
      <x:c r="M418" s="3" t="str">
        <x:v>not_applicable</x:v>
      </x:c>
      <x:c r="N418" s="3" t="str">
        <x:v>not_applicable</x:v>
      </x:c>
      <x:c r="O418" s="3" t="str">
        <x:v>not_applicable</x:v>
      </x:c>
      <x:c r="P418" s="30" t="n">
        <x:v>0</x:v>
      </x:c>
      <x:c r="Q418" s="30" t="n">
        <x:v>433.91</x:v>
      </x:c>
      <x:c r="R418" s="19" t="n">
        <x:f>P418-Q418</x:f>
        <x:v>-433.91</x:v>
      </x:c>
      <x:c r="S418" s="22" t="n">
        <x:f>'D03_Accounts'!D23</x:f>
        <x:v>0</x:v>
      </x:c>
      <x:c r="T418" s="19" t="n">
        <x:f>R418*S418</x:f>
        <x:v>0</x:v>
      </x:c>
      <x:c r="U418" s="20" t="str">
        <x:f>'D03_Mappings'!E111</x:f>
        <x:v>ap</x:v>
      </x:c>
      <x:c r="V418" s="19" t="str">
        <x:f>IF(I418="",IF(U418="people","PAYROLL","UNMAPPED"),I418)</x:f>
        <x:v>V.DATA</x:v>
      </x:c>
      <x:c r="W418" s="19" t="n">
        <x:f>IF(AND(G418="GL.CASH",L418="operating"),Q418,0)</x:f>
        <x:v>0</x:v>
      </x:c>
      <x:c r="X418" s="19" t="n">
        <x:f>IF(AND(G418="GL.CASH",L418="operating"),P418,0)</x:f>
        <x:v>0</x:v>
      </x:c>
      <x:c r="Y418" s="19" t="n">
        <x:f>IF(AND(G418="GL.CASH",L418="investing"),Q418-P418,0)</x:f>
        <x:v>0</x:v>
      </x:c>
      <x:c r="Z418" s="19" t="n">
        <x:f>IF(AND(G418="GL.CASH",L418="financing"),P418,0)</x:f>
        <x:v>0</x:v>
      </x:c>
      <x:c r="AA418" s="19" t="n">
        <x:f>IF(AND(G418="GL.CASH",L418="financing"),Q418,0)</x:f>
        <x:v>0</x:v>
      </x:c>
    </x:row>
    <x:row r="419" ht="25" customHeight="1">
      <x:c r="A419" s="3" t="str">
        <x:v>ACT/DATA-M04/4</x:v>
      </x:c>
      <x:c r="B419" s="3" t="str">
        <x:v>DATA-M04</x:v>
      </x:c>
      <x:c r="C419" s="21" t="n">
        <x:v>4</x:v>
      </x:c>
      <x:c r="D419" s="39" t="n">
        <x:v>46497</x:v>
      </x:c>
      <x:c r="E419" s="39" t="n">
        <x:v>46478</x:v>
      </x:c>
      <x:c r="F419" s="39" t="n">
        <x:v>46527</x:v>
      </x:c>
      <x:c r="G419" s="3" t="str">
        <x:v>GL.VAT.DOM_LIAB</x:v>
      </x:c>
      <x:c r="H419" s="3" t="str">
        <x:v>ENG</x:v>
      </x:c>
      <x:c r="I419" s="3" t="str">
        <x:v>V.DATA</x:v>
      </x:c>
      <x:c r="J419" s="3" t="str">
        <x:v>MAP.ACTUAL.COST.RC.COGS.MDATA.V.DATA.ENG</x:v>
      </x:c>
      <x:c r="K419" s="3" t="str">
        <x:v>COGS.MDATA</x:v>
      </x:c>
      <x:c r="L419" s="3" t="str">
        <x:v>operating</x:v>
      </x:c>
      <x:c r="M419" s="3" t="str">
        <x:v>not_applicable</x:v>
      </x:c>
      <x:c r="N419" s="3" t="str">
        <x:v>not_applicable</x:v>
      </x:c>
      <x:c r="O419" s="3" t="str">
        <x:v>not_applicable</x:v>
      </x:c>
      <x:c r="P419" s="30" t="n">
        <x:v>0</x:v>
      </x:c>
      <x:c r="Q419" s="30" t="n">
        <x:v>82.44</x:v>
      </x:c>
      <x:c r="R419" s="19" t="n">
        <x:f>P419-Q419</x:f>
        <x:v>-82.44</x:v>
      </x:c>
      <x:c r="S419" s="22" t="n">
        <x:f>'D03_Accounts'!D29</x:f>
        <x:v>0</x:v>
      </x:c>
      <x:c r="T419" s="19" t="n">
        <x:f>R419*S419</x:f>
        <x:v>0</x:v>
      </x:c>
      <x:c r="U419" s="20" t="str">
        <x:f>'D03_Mappings'!E112</x:f>
        <x:v>tax_liabilities</x:v>
      </x:c>
      <x:c r="V419" s="19" t="str">
        <x:f>IF(I419="",IF(U419="people","PAYROLL","UNMAPPED"),I419)</x:f>
        <x:v>V.DATA</x:v>
      </x:c>
      <x:c r="W419" s="19" t="n">
        <x:f>IF(AND(G419="GL.CASH",L419="operating"),Q419,0)</x:f>
        <x:v>0</x:v>
      </x:c>
      <x:c r="X419" s="19" t="n">
        <x:f>IF(AND(G419="GL.CASH",L419="operating"),P419,0)</x:f>
        <x:v>0</x:v>
      </x:c>
      <x:c r="Y419" s="19" t="n">
        <x:f>IF(AND(G419="GL.CASH",L419="investing"),Q419-P419,0)</x:f>
        <x:v>0</x:v>
      </x:c>
      <x:c r="Z419" s="19" t="n">
        <x:f>IF(AND(G419="GL.CASH",L419="financing"),P419,0)</x:f>
        <x:v>0</x:v>
      </x:c>
      <x:c r="AA419" s="19" t="n">
        <x:f>IF(AND(G419="GL.CASH",L419="financing"),Q419,0)</x:f>
        <x:v>0</x:v>
      </x:c>
    </x:row>
    <x:row r="420" ht="25" customHeight="1">
      <x:c r="A420" s="3" t="str">
        <x:v>ACT/DESK-M04/1</x:v>
      </x:c>
      <x:c r="B420" s="3" t="str">
        <x:v>DESK-M04</x:v>
      </x:c>
      <x:c r="C420" s="21" t="n">
        <x:v>4</x:v>
      </x:c>
      <x:c r="D420" s="39" t="n">
        <x:v>46497</x:v>
      </x:c>
      <x:c r="E420" s="39" t="n">
        <x:v>46478</x:v>
      </x:c>
      <x:c r="F420" s="39" t="n">
        <x:v>46527</x:v>
      </x:c>
      <x:c r="G420" s="3" t="str">
        <x:v>GL.OPEX.OPX.DESK</x:v>
      </x:c>
      <x:c r="H420" s="3" t="str">
        <x:v>CORP</x:v>
      </x:c>
      <x:c r="I420" s="3" t="str">
        <x:v>V.WORKSPACE</x:v>
      </x:c>
      <x:c r="J420" s="3" t="str">
        <x:v>MAP.ACTUAL.COST.OPX.DESK.V.WORKSPACE.CORP</x:v>
      </x:c>
      <x:c r="K420" s="3" t="str">
        <x:v>OPX.DESK</x:v>
      </x:c>
      <x:c r="L420" s="3" t="str">
        <x:v>operating</x:v>
      </x:c>
      <x:c r="M420" s="3" t="str">
        <x:v>recurring</x:v>
      </x:c>
      <x:c r="N420" s="3" t="str">
        <x:v>committed</x:v>
      </x:c>
      <x:c r="O420" s="3" t="str">
        <x:v>fixed</x:v>
      </x:c>
      <x:c r="P420" s="30" t="n">
        <x:v>2093</x:v>
      </x:c>
      <x:c r="Q420" s="30" t="n">
        <x:v>0</x:v>
      </x:c>
      <x:c r="R420" s="19" t="n">
        <x:f>P420-Q420</x:f>
        <x:v>2093</x:v>
      </x:c>
      <x:c r="S420" s="22" t="n">
        <x:f>'D03_Accounts'!D49</x:f>
        <x:v>1</x:v>
      </x:c>
      <x:c r="T420" s="19" t="n">
        <x:f>R420*S420</x:f>
        <x:v>2093</x:v>
      </x:c>
      <x:c r="U420" s="20" t="str">
        <x:f>'D03_Mappings'!E39</x:f>
        <x:v>operating_expense</x:v>
      </x:c>
      <x:c r="V420" s="19" t="str">
        <x:f>IF(I420="",IF(U420="people","PAYROLL","UNMAPPED"),I420)</x:f>
        <x:v>V.WORKSPACE</x:v>
      </x:c>
      <x:c r="W420" s="19" t="n">
        <x:f>IF(AND(G420="GL.CASH",L420="operating"),Q420,0)</x:f>
        <x:v>0</x:v>
      </x:c>
      <x:c r="X420" s="19" t="n">
        <x:f>IF(AND(G420="GL.CASH",L420="operating"),P420,0)</x:f>
        <x:v>0</x:v>
      </x:c>
      <x:c r="Y420" s="19" t="n">
        <x:f>IF(AND(G420="GL.CASH",L420="investing"),Q420-P420,0)</x:f>
        <x:v>0</x:v>
      </x:c>
      <x:c r="Z420" s="19" t="n">
        <x:f>IF(AND(G420="GL.CASH",L420="financing"),P420,0)</x:f>
        <x:v>0</x:v>
      </x:c>
      <x:c r="AA420" s="19" t="n">
        <x:f>IF(AND(G420="GL.CASH",L420="financing"),Q420,0)</x:f>
        <x:v>0</x:v>
      </x:c>
    </x:row>
    <x:row r="421" ht="25" customHeight="1">
      <x:c r="A421" s="3" t="str">
        <x:v>ACT/DESK-M04/2</x:v>
      </x:c>
      <x:c r="B421" s="3" t="str">
        <x:v>DESK-M04</x:v>
      </x:c>
      <x:c r="C421" s="21" t="n">
        <x:v>4</x:v>
      </x:c>
      <x:c r="D421" s="39" t="n">
        <x:v>46497</x:v>
      </x:c>
      <x:c r="E421" s="39" t="n">
        <x:v>46478</x:v>
      </x:c>
      <x:c r="F421" s="39" t="n">
        <x:v>46527</x:v>
      </x:c>
      <x:c r="G421" s="3" t="str">
        <x:v>GL.VAT.DOM_ASSET</x:v>
      </x:c>
      <x:c r="H421" s="3" t="str">
        <x:v>CORP</x:v>
      </x:c>
      <x:c r="I421" s="3" t="str">
        <x:v>V.WORKSPACE</x:v>
      </x:c>
      <x:c r="J421" s="3" t="str">
        <x:v>MAP.ACTUAL.COST.OPX.DESK.V.WORKSPACE.CORP</x:v>
      </x:c>
      <x:c r="K421" s="3" t="str">
        <x:v>OPX.DESK</x:v>
      </x:c>
      <x:c r="L421" s="3" t="str">
        <x:v>operating</x:v>
      </x:c>
      <x:c r="M421" s="3" t="str">
        <x:v>not_applicable</x:v>
      </x:c>
      <x:c r="N421" s="3" t="str">
        <x:v>not_applicable</x:v>
      </x:c>
      <x:c r="O421" s="3" t="str">
        <x:v>not_applicable</x:v>
      </x:c>
      <x:c r="P421" s="30" t="n">
        <x:v>397.67</x:v>
      </x:c>
      <x:c r="Q421" s="30" t="n">
        <x:v>0</x:v>
      </x:c>
      <x:c r="R421" s="19" t="n">
        <x:f>P421-Q421</x:f>
        <x:v>397.67</x:v>
      </x:c>
      <x:c r="S421" s="22" t="n">
        <x:f>'D03_Accounts'!D15</x:f>
        <x:v>0</x:v>
      </x:c>
      <x:c r="T421" s="19" t="n">
        <x:f>R421*S421</x:f>
        <x:v>0</x:v>
      </x:c>
      <x:c r="U421" s="20" t="str">
        <x:f>'D03_Mappings'!E40</x:f>
        <x:v>tax_assets</x:v>
      </x:c>
      <x:c r="V421" s="19" t="str">
        <x:f>IF(I421="",IF(U421="people","PAYROLL","UNMAPPED"),I421)</x:f>
        <x:v>V.WORKSPACE</x:v>
      </x:c>
      <x:c r="W421" s="19" t="n">
        <x:f>IF(AND(G421="GL.CASH",L421="operating"),Q421,0)</x:f>
        <x:v>0</x:v>
      </x:c>
      <x:c r="X421" s="19" t="n">
        <x:f>IF(AND(G421="GL.CASH",L421="operating"),P421,0)</x:f>
        <x:v>0</x:v>
      </x:c>
      <x:c r="Y421" s="19" t="n">
        <x:f>IF(AND(G421="GL.CASH",L421="investing"),Q421-P421,0)</x:f>
        <x:v>0</x:v>
      </x:c>
      <x:c r="Z421" s="19" t="n">
        <x:f>IF(AND(G421="GL.CASH",L421="financing"),P421,0)</x:f>
        <x:v>0</x:v>
      </x:c>
      <x:c r="AA421" s="19" t="n">
        <x:f>IF(AND(G421="GL.CASH",L421="financing"),Q421,0)</x:f>
        <x:v>0</x:v>
      </x:c>
    </x:row>
    <x:row r="422" ht="25" customHeight="1">
      <x:c r="A422" s="3" t="str">
        <x:v>ACT/DESK-M04/3</x:v>
      </x:c>
      <x:c r="B422" s="3" t="str">
        <x:v>DESK-M04</x:v>
      </x:c>
      <x:c r="C422" s="21" t="n">
        <x:v>4</x:v>
      </x:c>
      <x:c r="D422" s="39" t="n">
        <x:v>46497</x:v>
      </x:c>
      <x:c r="E422" s="39" t="n">
        <x:v>46478</x:v>
      </x:c>
      <x:c r="F422" s="39" t="n">
        <x:v>46527</x:v>
      </x:c>
      <x:c r="G422" s="3" t="str">
        <x:v>GL.AP.SUPPLIER</x:v>
      </x:c>
      <x:c r="H422" s="3" t="str">
        <x:v>CORP</x:v>
      </x:c>
      <x:c r="I422" s="3" t="str">
        <x:v>V.WORKSPACE</x:v>
      </x:c>
      <x:c r="J422" s="3" t="str">
        <x:v>MAP.ACTUAL.COST.OPX.DESK.V.WORKSPACE.CORP</x:v>
      </x:c>
      <x:c r="K422" s="3" t="str">
        <x:v>OPX.DESK</x:v>
      </x:c>
      <x:c r="L422" s="3" t="str">
        <x:v>operating</x:v>
      </x:c>
      <x:c r="M422" s="3" t="str">
        <x:v>not_applicable</x:v>
      </x:c>
      <x:c r="N422" s="3" t="str">
        <x:v>not_applicable</x:v>
      </x:c>
      <x:c r="O422" s="3" t="str">
        <x:v>not_applicable</x:v>
      </x:c>
      <x:c r="P422" s="30" t="n">
        <x:v>0</x:v>
      </x:c>
      <x:c r="Q422" s="30" t="n">
        <x:v>2490.67</x:v>
      </x:c>
      <x:c r="R422" s="19" t="n">
        <x:f>P422-Q422</x:f>
        <x:v>-2490.67</x:v>
      </x:c>
      <x:c r="S422" s="22" t="n">
        <x:f>'D03_Accounts'!D23</x:f>
        <x:v>0</x:v>
      </x:c>
      <x:c r="T422" s="19" t="n">
        <x:f>R422*S422</x:f>
        <x:v>0</x:v>
      </x:c>
      <x:c r="U422" s="20" t="str">
        <x:f>'D03_Mappings'!E41</x:f>
        <x:v>ap</x:v>
      </x:c>
      <x:c r="V422" s="19" t="str">
        <x:f>IF(I422="",IF(U422="people","PAYROLL","UNMAPPED"),I422)</x:f>
        <x:v>V.WORKSPACE</x:v>
      </x:c>
      <x:c r="W422" s="19" t="n">
        <x:f>IF(AND(G422="GL.CASH",L422="operating"),Q422,0)</x:f>
        <x:v>0</x:v>
      </x:c>
      <x:c r="X422" s="19" t="n">
        <x:f>IF(AND(G422="GL.CASH",L422="operating"),P422,0)</x:f>
        <x:v>0</x:v>
      </x:c>
      <x:c r="Y422" s="19" t="n">
        <x:f>IF(AND(G422="GL.CASH",L422="investing"),Q422-P422,0)</x:f>
        <x:v>0</x:v>
      </x:c>
      <x:c r="Z422" s="19" t="n">
        <x:f>IF(AND(G422="GL.CASH",L422="financing"),P422,0)</x:f>
        <x:v>0</x:v>
      </x:c>
      <x:c r="AA422" s="19" t="n">
        <x:f>IF(AND(G422="GL.CASH",L422="financing"),Q422,0)</x:f>
        <x:v>0</x:v>
      </x:c>
    </x:row>
    <x:row r="423" ht="25" customHeight="1">
      <x:c r="A423" s="3" t="str">
        <x:v>ACT/DORA-M04/1</x:v>
      </x:c>
      <x:c r="B423" s="3" t="str">
        <x:v>DORA-M04</x:v>
      </x:c>
      <x:c r="C423" s="21" t="n">
        <x:v>4</x:v>
      </x:c>
      <x:c r="D423" s="39" t="n">
        <x:v>46497</x:v>
      </x:c>
      <x:c r="E423" s="39" t="n">
        <x:v>46478</x:v>
      </x:c>
      <x:c r="F423" s="39" t="n">
        <x:v>46527</x:v>
      </x:c>
      <x:c r="G423" s="3" t="str">
        <x:v>GL.OPEX.REG.DORA_SETUP</x:v>
      </x:c>
      <x:c r="H423" s="3" t="str">
        <x:v>COMP</x:v>
      </x:c>
      <x:c r="I423" s="3" t="str">
        <x:v>V.DORA</x:v>
      </x:c>
      <x:c r="J423" s="3" t="str">
        <x:v>MAP.ACTUAL.COST.REG.DORA_SETUP.V.DORA.COMP</x:v>
      </x:c>
      <x:c r="K423" s="3" t="str">
        <x:v>OPX.REG.DORA_SETUP</x:v>
      </x:c>
      <x:c r="L423" s="3" t="str">
        <x:v>operating</x:v>
      </x:c>
      <x:c r="M423" s="3" t="str">
        <x:v>one_off</x:v>
      </x:c>
      <x:c r="N423" s="3" t="str">
        <x:v>committed</x:v>
      </x:c>
      <x:c r="O423" s="3" t="str">
        <x:v>fixed</x:v>
      </x:c>
      <x:c r="P423" s="30" t="n">
        <x:v>11111.11</x:v>
      </x:c>
      <x:c r="Q423" s="30" t="n">
        <x:v>0</x:v>
      </x:c>
      <x:c r="R423" s="19" t="n">
        <x:f>P423-Q423</x:f>
        <x:v>11111.11</x:v>
      </x:c>
      <x:c r="S423" s="22" t="n">
        <x:f>'D03_Accounts'!D83</x:f>
        <x:v>1</x:v>
      </x:c>
      <x:c r="T423" s="19" t="n">
        <x:f>R423*S423</x:f>
        <x:v>11111.11</x:v>
      </x:c>
      <x:c r="U423" s="20" t="str">
        <x:f>'D03_Mappings'!E133</x:f>
        <x:v>operating_expense</x:v>
      </x:c>
      <x:c r="V423" s="19" t="str">
        <x:f>IF(I423="",IF(U423="people","PAYROLL","UNMAPPED"),I423)</x:f>
        <x:v>V.DORA</x:v>
      </x:c>
      <x:c r="W423" s="19" t="n">
        <x:f>IF(AND(G423="GL.CASH",L423="operating"),Q423,0)</x:f>
        <x:v>0</x:v>
      </x:c>
      <x:c r="X423" s="19" t="n">
        <x:f>IF(AND(G423="GL.CASH",L423="operating"),P423,0)</x:f>
        <x:v>0</x:v>
      </x:c>
      <x:c r="Y423" s="19" t="n">
        <x:f>IF(AND(G423="GL.CASH",L423="investing"),Q423-P423,0)</x:f>
        <x:v>0</x:v>
      </x:c>
      <x:c r="Z423" s="19" t="n">
        <x:f>IF(AND(G423="GL.CASH",L423="financing"),P423,0)</x:f>
        <x:v>0</x:v>
      </x:c>
      <x:c r="AA423" s="19" t="n">
        <x:f>IF(AND(G423="GL.CASH",L423="financing"),Q423,0)</x:f>
        <x:v>0</x:v>
      </x:c>
    </x:row>
    <x:row r="424" ht="25" customHeight="1">
      <x:c r="A424" s="3" t="str">
        <x:v>ACT/DORA-M04/2</x:v>
      </x:c>
      <x:c r="B424" s="3" t="str">
        <x:v>DORA-M04</x:v>
      </x:c>
      <x:c r="C424" s="21" t="n">
        <x:v>4</x:v>
      </x:c>
      <x:c r="D424" s="39" t="n">
        <x:v>46497</x:v>
      </x:c>
      <x:c r="E424" s="39" t="n">
        <x:v>46478</x:v>
      </x:c>
      <x:c r="F424" s="39" t="n">
        <x:v>46527</x:v>
      </x:c>
      <x:c r="G424" s="3" t="str">
        <x:v>GL.VAT.DOM_ASSET</x:v>
      </x:c>
      <x:c r="H424" s="3" t="str">
        <x:v>COMP</x:v>
      </x:c>
      <x:c r="I424" s="3" t="str">
        <x:v>V.DORA</x:v>
      </x:c>
      <x:c r="J424" s="3" t="str">
        <x:v>MAP.ACTUAL.COST.REG.DORA_SETUP.V.DORA.COMP</x:v>
      </x:c>
      <x:c r="K424" s="3" t="str">
        <x:v>OPX.REG.DORA_SETUP</x:v>
      </x:c>
      <x:c r="L424" s="3" t="str">
        <x:v>operating</x:v>
      </x:c>
      <x:c r="M424" s="3" t="str">
        <x:v>not_applicable</x:v>
      </x:c>
      <x:c r="N424" s="3" t="str">
        <x:v>not_applicable</x:v>
      </x:c>
      <x:c r="O424" s="3" t="str">
        <x:v>not_applicable</x:v>
      </x:c>
      <x:c r="P424" s="30" t="n">
        <x:v>2111.11</x:v>
      </x:c>
      <x:c r="Q424" s="30" t="n">
        <x:v>0</x:v>
      </x:c>
      <x:c r="R424" s="19" t="n">
        <x:f>P424-Q424</x:f>
        <x:v>2111.11</x:v>
      </x:c>
      <x:c r="S424" s="22" t="n">
        <x:f>'D03_Accounts'!D15</x:f>
        <x:v>0</x:v>
      </x:c>
      <x:c r="T424" s="19" t="n">
        <x:f>R424*S424</x:f>
        <x:v>0</x:v>
      </x:c>
      <x:c r="U424" s="20" t="str">
        <x:f>'D03_Mappings'!E134</x:f>
        <x:v>tax_assets</x:v>
      </x:c>
      <x:c r="V424" s="19" t="str">
        <x:f>IF(I424="",IF(U424="people","PAYROLL","UNMAPPED"),I424)</x:f>
        <x:v>V.DORA</x:v>
      </x:c>
      <x:c r="W424" s="19" t="n">
        <x:f>IF(AND(G424="GL.CASH",L424="operating"),Q424,0)</x:f>
        <x:v>0</x:v>
      </x:c>
      <x:c r="X424" s="19" t="n">
        <x:f>IF(AND(G424="GL.CASH",L424="operating"),P424,0)</x:f>
        <x:v>0</x:v>
      </x:c>
      <x:c r="Y424" s="19" t="n">
        <x:f>IF(AND(G424="GL.CASH",L424="investing"),Q424-P424,0)</x:f>
        <x:v>0</x:v>
      </x:c>
      <x:c r="Z424" s="19" t="n">
        <x:f>IF(AND(G424="GL.CASH",L424="financing"),P424,0)</x:f>
        <x:v>0</x:v>
      </x:c>
      <x:c r="AA424" s="19" t="n">
        <x:f>IF(AND(G424="GL.CASH",L424="financing"),Q424,0)</x:f>
        <x:v>0</x:v>
      </x:c>
    </x:row>
    <x:row r="425" ht="25" customHeight="1">
      <x:c r="A425" s="3" t="str">
        <x:v>ACT/DORA-M04/3</x:v>
      </x:c>
      <x:c r="B425" s="3" t="str">
        <x:v>DORA-M04</x:v>
      </x:c>
      <x:c r="C425" s="21" t="n">
        <x:v>4</x:v>
      </x:c>
      <x:c r="D425" s="39" t="n">
        <x:v>46497</x:v>
      </x:c>
      <x:c r="E425" s="39" t="n">
        <x:v>46478</x:v>
      </x:c>
      <x:c r="F425" s="39" t="n">
        <x:v>46527</x:v>
      </x:c>
      <x:c r="G425" s="3" t="str">
        <x:v>GL.AP.SUPPLIER</x:v>
      </x:c>
      <x:c r="H425" s="3" t="str">
        <x:v>COMP</x:v>
      </x:c>
      <x:c r="I425" s="3" t="str">
        <x:v>V.DORA</x:v>
      </x:c>
      <x:c r="J425" s="3" t="str">
        <x:v>MAP.ACTUAL.COST.REG.DORA_SETUP.V.DORA.COMP</x:v>
      </x:c>
      <x:c r="K425" s="3" t="str">
        <x:v>OPX.REG.DORA_SETUP</x:v>
      </x:c>
      <x:c r="L425" s="3" t="str">
        <x:v>operating</x:v>
      </x:c>
      <x:c r="M425" s="3" t="str">
        <x:v>not_applicable</x:v>
      </x:c>
      <x:c r="N425" s="3" t="str">
        <x:v>not_applicable</x:v>
      </x:c>
      <x:c r="O425" s="3" t="str">
        <x:v>not_applicable</x:v>
      </x:c>
      <x:c r="P425" s="30" t="n">
        <x:v>0</x:v>
      </x:c>
      <x:c r="Q425" s="30" t="n">
        <x:v>13222.22</x:v>
      </x:c>
      <x:c r="R425" s="19" t="n">
        <x:f>P425-Q425</x:f>
        <x:v>-13222.22</x:v>
      </x:c>
      <x:c r="S425" s="22" t="n">
        <x:f>'D03_Accounts'!D23</x:f>
        <x:v>0</x:v>
      </x:c>
      <x:c r="T425" s="19" t="n">
        <x:f>R425*S425</x:f>
        <x:v>0</x:v>
      </x:c>
      <x:c r="U425" s="20" t="str">
        <x:f>'D03_Mappings'!E135</x:f>
        <x:v>ap</x:v>
      </x:c>
      <x:c r="V425" s="19" t="str">
        <x:f>IF(I425="",IF(U425="people","PAYROLL","UNMAPPED"),I425)</x:f>
        <x:v>V.DORA</x:v>
      </x:c>
      <x:c r="W425" s="19" t="n">
        <x:f>IF(AND(G425="GL.CASH",L425="operating"),Q425,0)</x:f>
        <x:v>0</x:v>
      </x:c>
      <x:c r="X425" s="19" t="n">
        <x:f>IF(AND(G425="GL.CASH",L425="operating"),P425,0)</x:f>
        <x:v>0</x:v>
      </x:c>
      <x:c r="Y425" s="19" t="n">
        <x:f>IF(AND(G425="GL.CASH",L425="investing"),Q425-P425,0)</x:f>
        <x:v>0</x:v>
      </x:c>
      <x:c r="Z425" s="19" t="n">
        <x:f>IF(AND(G425="GL.CASH",L425="financing"),P425,0)</x:f>
        <x:v>0</x:v>
      </x:c>
      <x:c r="AA425" s="19" t="n">
        <x:f>IF(AND(G425="GL.CASH",L425="financing"),Q425,0)</x:f>
        <x:v>0</x:v>
      </x:c>
    </x:row>
    <x:row r="426" ht="25" customHeight="1">
      <x:c r="A426" s="3" t="str">
        <x:v>ACT/HIRE-P06/1</x:v>
      </x:c>
      <x:c r="B426" s="3" t="str">
        <x:v>HIRE-P06</x:v>
      </x:c>
      <x:c r="C426" s="21" t="n">
        <x:v>4</x:v>
      </x:c>
      <x:c r="D426" s="39" t="n">
        <x:v>46497</x:v>
      </x:c>
      <x:c r="E426" s="39" t="n">
        <x:v>46478</x:v>
      </x:c>
      <x:c r="F426" s="39" t="n">
        <x:v>46527</x:v>
      </x:c>
      <x:c r="G426" s="3" t="str">
        <x:v>GL.OPEX.PPL.RECRUIT</x:v>
      </x:c>
      <x:c r="H426" s="3" t="str">
        <x:v>COMP</x:v>
      </x:c>
      <x:c r="I426" s="3" t="str">
        <x:v>V.RECRUIT</x:v>
      </x:c>
      <x:c r="J426" s="3" t="str">
        <x:v>MAP.ACTUAL.COST.PPL.RECRUIT.COMP.V.RECRUIT.COMP</x:v>
      </x:c>
      <x:c r="K426" s="3" t="str">
        <x:v>OPX.RECRUIT</x:v>
      </x:c>
      <x:c r="L426" s="3" t="str">
        <x:v>operating</x:v>
      </x:c>
      <x:c r="M426" s="3" t="str">
        <x:v>one_off</x:v>
      </x:c>
      <x:c r="N426" s="3" t="str">
        <x:v>committed</x:v>
      </x:c>
      <x:c r="O426" s="3" t="str">
        <x:v>variable</x:v>
      </x:c>
      <x:c r="P426" s="30" t="n">
        <x:v>500</x:v>
      </x:c>
      <x:c r="Q426" s="30" t="n">
        <x:v>0</x:v>
      </x:c>
      <x:c r="R426" s="19" t="n">
        <x:f>P426-Q426</x:f>
        <x:v>500</x:v>
      </x:c>
      <x:c r="S426" s="22" t="n">
        <x:f>'D03_Accounts'!D67</x:f>
        <x:v>1</x:v>
      </x:c>
      <x:c r="T426" s="19" t="n">
        <x:f>R426*S426</x:f>
        <x:v>500</x:v>
      </x:c>
      <x:c r="U426" s="20" t="str">
        <x:f>'D03_Mappings'!E93</x:f>
        <x:v>operating_expense</x:v>
      </x:c>
      <x:c r="V426" s="19" t="str">
        <x:f>IF(I426="",IF(U426="people","PAYROLL","UNMAPPED"),I426)</x:f>
        <x:v>V.RECRUIT</x:v>
      </x:c>
      <x:c r="W426" s="19" t="n">
        <x:f>IF(AND(G426="GL.CASH",L426="operating"),Q426,0)</x:f>
        <x:v>0</x:v>
      </x:c>
      <x:c r="X426" s="19" t="n">
        <x:f>IF(AND(G426="GL.CASH",L426="operating"),P426,0)</x:f>
        <x:v>0</x:v>
      </x:c>
      <x:c r="Y426" s="19" t="n">
        <x:f>IF(AND(G426="GL.CASH",L426="investing"),Q426-P426,0)</x:f>
        <x:v>0</x:v>
      </x:c>
      <x:c r="Z426" s="19" t="n">
        <x:f>IF(AND(G426="GL.CASH",L426="financing"),P426,0)</x:f>
        <x:v>0</x:v>
      </x:c>
      <x:c r="AA426" s="19" t="n">
        <x:f>IF(AND(G426="GL.CASH",L426="financing"),Q426,0)</x:f>
        <x:v>0</x:v>
      </x:c>
    </x:row>
    <x:row r="427" ht="25" customHeight="1">
      <x:c r="A427" s="3" t="str">
        <x:v>ACT/HIRE-P06/2</x:v>
      </x:c>
      <x:c r="B427" s="3" t="str">
        <x:v>HIRE-P06</x:v>
      </x:c>
      <x:c r="C427" s="21" t="n">
        <x:v>4</x:v>
      </x:c>
      <x:c r="D427" s="39" t="n">
        <x:v>46497</x:v>
      </x:c>
      <x:c r="E427" s="39" t="n">
        <x:v>46478</x:v>
      </x:c>
      <x:c r="F427" s="39" t="n">
        <x:v>46527</x:v>
      </x:c>
      <x:c r="G427" s="3" t="str">
        <x:v>GL.VAT.DOM_ASSET</x:v>
      </x:c>
      <x:c r="H427" s="3" t="str">
        <x:v>COMP</x:v>
      </x:c>
      <x:c r="I427" s="3" t="str">
        <x:v>V.RECRUIT</x:v>
      </x:c>
      <x:c r="J427" s="3" t="str">
        <x:v>MAP.ACTUAL.COST.PPL.RECRUIT.COMP.V.RECRUIT.COMP</x:v>
      </x:c>
      <x:c r="K427" s="3" t="str">
        <x:v>OPX.RECRUIT</x:v>
      </x:c>
      <x:c r="L427" s="3" t="str">
        <x:v>operating</x:v>
      </x:c>
      <x:c r="M427" s="3" t="str">
        <x:v>not_applicable</x:v>
      </x:c>
      <x:c r="N427" s="3" t="str">
        <x:v>not_applicable</x:v>
      </x:c>
      <x:c r="O427" s="3" t="str">
        <x:v>not_applicable</x:v>
      </x:c>
      <x:c r="P427" s="30" t="n">
        <x:v>95</x:v>
      </x:c>
      <x:c r="Q427" s="30" t="n">
        <x:v>0</x:v>
      </x:c>
      <x:c r="R427" s="19" t="n">
        <x:f>P427-Q427</x:f>
        <x:v>95</x:v>
      </x:c>
      <x:c r="S427" s="22" t="n">
        <x:f>'D03_Accounts'!D15</x:f>
        <x:v>0</x:v>
      </x:c>
      <x:c r="T427" s="19" t="n">
        <x:f>R427*S427</x:f>
        <x:v>0</x:v>
      </x:c>
      <x:c r="U427" s="20" t="str">
        <x:f>'D03_Mappings'!E94</x:f>
        <x:v>tax_assets</x:v>
      </x:c>
      <x:c r="V427" s="19" t="str">
        <x:f>IF(I427="",IF(U427="people","PAYROLL","UNMAPPED"),I427)</x:f>
        <x:v>V.RECRUIT</x:v>
      </x:c>
      <x:c r="W427" s="19" t="n">
        <x:f>IF(AND(G427="GL.CASH",L427="operating"),Q427,0)</x:f>
        <x:v>0</x:v>
      </x:c>
      <x:c r="X427" s="19" t="n">
        <x:f>IF(AND(G427="GL.CASH",L427="operating"),P427,0)</x:f>
        <x:v>0</x:v>
      </x:c>
      <x:c r="Y427" s="19" t="n">
        <x:f>IF(AND(G427="GL.CASH",L427="investing"),Q427-P427,0)</x:f>
        <x:v>0</x:v>
      </x:c>
      <x:c r="Z427" s="19" t="n">
        <x:f>IF(AND(G427="GL.CASH",L427="financing"),P427,0)</x:f>
        <x:v>0</x:v>
      </x:c>
      <x:c r="AA427" s="19" t="n">
        <x:f>IF(AND(G427="GL.CASH",L427="financing"),Q427,0)</x:f>
        <x:v>0</x:v>
      </x:c>
    </x:row>
    <x:row r="428" ht="25" customHeight="1">
      <x:c r="A428" s="3" t="str">
        <x:v>ACT/HIRE-P06/3</x:v>
      </x:c>
      <x:c r="B428" s="3" t="str">
        <x:v>HIRE-P06</x:v>
      </x:c>
      <x:c r="C428" s="21" t="n">
        <x:v>4</x:v>
      </x:c>
      <x:c r="D428" s="39" t="n">
        <x:v>46497</x:v>
      </x:c>
      <x:c r="E428" s="39" t="n">
        <x:v>46478</x:v>
      </x:c>
      <x:c r="F428" s="39" t="n">
        <x:v>46527</x:v>
      </x:c>
      <x:c r="G428" s="3" t="str">
        <x:v>GL.AP.SUPPLIER</x:v>
      </x:c>
      <x:c r="H428" s="3" t="str">
        <x:v>COMP</x:v>
      </x:c>
      <x:c r="I428" s="3" t="str">
        <x:v>V.RECRUIT</x:v>
      </x:c>
      <x:c r="J428" s="3" t="str">
        <x:v>MAP.ACTUAL.COST.PPL.RECRUIT.COMP.V.RECRUIT.COMP</x:v>
      </x:c>
      <x:c r="K428" s="3" t="str">
        <x:v>OPX.RECRUIT</x:v>
      </x:c>
      <x:c r="L428" s="3" t="str">
        <x:v>operating</x:v>
      </x:c>
      <x:c r="M428" s="3" t="str">
        <x:v>not_applicable</x:v>
      </x:c>
      <x:c r="N428" s="3" t="str">
        <x:v>not_applicable</x:v>
      </x:c>
      <x:c r="O428" s="3" t="str">
        <x:v>not_applicable</x:v>
      </x:c>
      <x:c r="P428" s="30" t="n">
        <x:v>0</x:v>
      </x:c>
      <x:c r="Q428" s="30" t="n">
        <x:v>595</x:v>
      </x:c>
      <x:c r="R428" s="19" t="n">
        <x:f>P428-Q428</x:f>
        <x:v>-595</x:v>
      </x:c>
      <x:c r="S428" s="22" t="n">
        <x:f>'D03_Accounts'!D23</x:f>
        <x:v>0</x:v>
      </x:c>
      <x:c r="T428" s="19" t="n">
        <x:f>R428*S428</x:f>
        <x:v>0</x:v>
      </x:c>
      <x:c r="U428" s="20" t="str">
        <x:f>'D03_Mappings'!E95</x:f>
        <x:v>ap</x:v>
      </x:c>
      <x:c r="V428" s="19" t="str">
        <x:f>IF(I428="",IF(U428="people","PAYROLL","UNMAPPED"),I428)</x:f>
        <x:v>V.RECRUIT</x:v>
      </x:c>
      <x:c r="W428" s="19" t="n">
        <x:f>IF(AND(G428="GL.CASH",L428="operating"),Q428,0)</x:f>
        <x:v>0</x:v>
      </x:c>
      <x:c r="X428" s="19" t="n">
        <x:f>IF(AND(G428="GL.CASH",L428="operating"),P428,0)</x:f>
        <x:v>0</x:v>
      </x:c>
      <x:c r="Y428" s="19" t="n">
        <x:f>IF(AND(G428="GL.CASH",L428="investing"),Q428-P428,0)</x:f>
        <x:v>0</x:v>
      </x:c>
      <x:c r="Z428" s="19" t="n">
        <x:f>IF(AND(G428="GL.CASH",L428="financing"),P428,0)</x:f>
        <x:v>0</x:v>
      </x:c>
      <x:c r="AA428" s="19" t="n">
        <x:f>IF(AND(G428="GL.CASH",L428="financing"),Q428,0)</x:f>
        <x:v>0</x:v>
      </x:c>
    </x:row>
    <x:row r="429" ht="25" customHeight="1">
      <x:c r="A429" s="3" t="str">
        <x:v>ACT/HIRE-P07/1</x:v>
      </x:c>
      <x:c r="B429" s="3" t="str">
        <x:v>HIRE-P07</x:v>
      </x:c>
      <x:c r="C429" s="21" t="n">
        <x:v>4</x:v>
      </x:c>
      <x:c r="D429" s="39" t="n">
        <x:v>46497</x:v>
      </x:c>
      <x:c r="E429" s="39" t="n">
        <x:v>46478</x:v>
      </x:c>
      <x:c r="F429" s="39" t="n">
        <x:v>46527</x:v>
      </x:c>
      <x:c r="G429" s="3" t="str">
        <x:v>GL.OPEX.PPL.RECRUIT</x:v>
      </x:c>
      <x:c r="H429" s="3" t="str">
        <x:v>PROD</x:v>
      </x:c>
      <x:c r="I429" s="3" t="str">
        <x:v>V.RECRUIT</x:v>
      </x:c>
      <x:c r="J429" s="3" t="str">
        <x:v>MAP.ACTUAL.COST.PPL.RECRUIT.PROD.V.RECRUIT.PROD</x:v>
      </x:c>
      <x:c r="K429" s="3" t="str">
        <x:v>OPX.RECRUIT</x:v>
      </x:c>
      <x:c r="L429" s="3" t="str">
        <x:v>operating</x:v>
      </x:c>
      <x:c r="M429" s="3" t="str">
        <x:v>one_off</x:v>
      </x:c>
      <x:c r="N429" s="3" t="str">
        <x:v>committed</x:v>
      </x:c>
      <x:c r="O429" s="3" t="str">
        <x:v>variable</x:v>
      </x:c>
      <x:c r="P429" s="30" t="n">
        <x:v>500</x:v>
      </x:c>
      <x:c r="Q429" s="30" t="n">
        <x:v>0</x:v>
      </x:c>
      <x:c r="R429" s="19" t="n">
        <x:f>P429-Q429</x:f>
        <x:v>500</x:v>
      </x:c>
      <x:c r="S429" s="22" t="n">
        <x:f>'D03_Accounts'!D67</x:f>
        <x:v>1</x:v>
      </x:c>
      <x:c r="T429" s="19" t="n">
        <x:f>R429*S429</x:f>
        <x:v>500</x:v>
      </x:c>
      <x:c r="U429" s="20" t="str">
        <x:f>'D03_Mappings'!E102</x:f>
        <x:v>operating_expense</x:v>
      </x:c>
      <x:c r="V429" s="19" t="str">
        <x:f>IF(I429="",IF(U429="people","PAYROLL","UNMAPPED"),I429)</x:f>
        <x:v>V.RECRUIT</x:v>
      </x:c>
      <x:c r="W429" s="19" t="n">
        <x:f>IF(AND(G429="GL.CASH",L429="operating"),Q429,0)</x:f>
        <x:v>0</x:v>
      </x:c>
      <x:c r="X429" s="19" t="n">
        <x:f>IF(AND(G429="GL.CASH",L429="operating"),P429,0)</x:f>
        <x:v>0</x:v>
      </x:c>
      <x:c r="Y429" s="19" t="n">
        <x:f>IF(AND(G429="GL.CASH",L429="investing"),Q429-P429,0)</x:f>
        <x:v>0</x:v>
      </x:c>
      <x:c r="Z429" s="19" t="n">
        <x:f>IF(AND(G429="GL.CASH",L429="financing"),P429,0)</x:f>
        <x:v>0</x:v>
      </x:c>
      <x:c r="AA429" s="19" t="n">
        <x:f>IF(AND(G429="GL.CASH",L429="financing"),Q429,0)</x:f>
        <x:v>0</x:v>
      </x:c>
    </x:row>
    <x:row r="430" ht="25" customHeight="1">
      <x:c r="A430" s="3" t="str">
        <x:v>ACT/HIRE-P07/2</x:v>
      </x:c>
      <x:c r="B430" s="3" t="str">
        <x:v>HIRE-P07</x:v>
      </x:c>
      <x:c r="C430" s="21" t="n">
        <x:v>4</x:v>
      </x:c>
      <x:c r="D430" s="39" t="n">
        <x:v>46497</x:v>
      </x:c>
      <x:c r="E430" s="39" t="n">
        <x:v>46478</x:v>
      </x:c>
      <x:c r="F430" s="39" t="n">
        <x:v>46527</x:v>
      </x:c>
      <x:c r="G430" s="3" t="str">
        <x:v>GL.VAT.DOM_ASSET</x:v>
      </x:c>
      <x:c r="H430" s="3" t="str">
        <x:v>PROD</x:v>
      </x:c>
      <x:c r="I430" s="3" t="str">
        <x:v>V.RECRUIT</x:v>
      </x:c>
      <x:c r="J430" s="3" t="str">
        <x:v>MAP.ACTUAL.COST.PPL.RECRUIT.PROD.V.RECRUIT.PROD</x:v>
      </x:c>
      <x:c r="K430" s="3" t="str">
        <x:v>OPX.RECRUIT</x:v>
      </x:c>
      <x:c r="L430" s="3" t="str">
        <x:v>operating</x:v>
      </x:c>
      <x:c r="M430" s="3" t="str">
        <x:v>not_applicable</x:v>
      </x:c>
      <x:c r="N430" s="3" t="str">
        <x:v>not_applicable</x:v>
      </x:c>
      <x:c r="O430" s="3" t="str">
        <x:v>not_applicable</x:v>
      </x:c>
      <x:c r="P430" s="30" t="n">
        <x:v>95</x:v>
      </x:c>
      <x:c r="Q430" s="30" t="n">
        <x:v>0</x:v>
      </x:c>
      <x:c r="R430" s="19" t="n">
        <x:f>P430-Q430</x:f>
        <x:v>95</x:v>
      </x:c>
      <x:c r="S430" s="22" t="n">
        <x:f>'D03_Accounts'!D15</x:f>
        <x:v>0</x:v>
      </x:c>
      <x:c r="T430" s="19" t="n">
        <x:f>R430*S430</x:f>
        <x:v>0</x:v>
      </x:c>
      <x:c r="U430" s="20" t="str">
        <x:f>'D03_Mappings'!E103</x:f>
        <x:v>tax_assets</x:v>
      </x:c>
      <x:c r="V430" s="19" t="str">
        <x:f>IF(I430="",IF(U430="people","PAYROLL","UNMAPPED"),I430)</x:f>
        <x:v>V.RECRUIT</x:v>
      </x:c>
      <x:c r="W430" s="19" t="n">
        <x:f>IF(AND(G430="GL.CASH",L430="operating"),Q430,0)</x:f>
        <x:v>0</x:v>
      </x:c>
      <x:c r="X430" s="19" t="n">
        <x:f>IF(AND(G430="GL.CASH",L430="operating"),P430,0)</x:f>
        <x:v>0</x:v>
      </x:c>
      <x:c r="Y430" s="19" t="n">
        <x:f>IF(AND(G430="GL.CASH",L430="investing"),Q430-P430,0)</x:f>
        <x:v>0</x:v>
      </x:c>
      <x:c r="Z430" s="19" t="n">
        <x:f>IF(AND(G430="GL.CASH",L430="financing"),P430,0)</x:f>
        <x:v>0</x:v>
      </x:c>
      <x:c r="AA430" s="19" t="n">
        <x:f>IF(AND(G430="GL.CASH",L430="financing"),Q430,0)</x:f>
        <x:v>0</x:v>
      </x:c>
    </x:row>
    <x:row r="431" ht="25" customHeight="1">
      <x:c r="A431" s="3" t="str">
        <x:v>ACT/HIRE-P07/3</x:v>
      </x:c>
      <x:c r="B431" s="3" t="str">
        <x:v>HIRE-P07</x:v>
      </x:c>
      <x:c r="C431" s="21" t="n">
        <x:v>4</x:v>
      </x:c>
      <x:c r="D431" s="39" t="n">
        <x:v>46497</x:v>
      </x:c>
      <x:c r="E431" s="39" t="n">
        <x:v>46478</x:v>
      </x:c>
      <x:c r="F431" s="39" t="n">
        <x:v>46527</x:v>
      </x:c>
      <x:c r="G431" s="3" t="str">
        <x:v>GL.AP.SUPPLIER</x:v>
      </x:c>
      <x:c r="H431" s="3" t="str">
        <x:v>PROD</x:v>
      </x:c>
      <x:c r="I431" s="3" t="str">
        <x:v>V.RECRUIT</x:v>
      </x:c>
      <x:c r="J431" s="3" t="str">
        <x:v>MAP.ACTUAL.COST.PPL.RECRUIT.PROD.V.RECRUIT.PROD</x:v>
      </x:c>
      <x:c r="K431" s="3" t="str">
        <x:v>OPX.RECRUIT</x:v>
      </x:c>
      <x:c r="L431" s="3" t="str">
        <x:v>operating</x:v>
      </x:c>
      <x:c r="M431" s="3" t="str">
        <x:v>not_applicable</x:v>
      </x:c>
      <x:c r="N431" s="3" t="str">
        <x:v>not_applicable</x:v>
      </x:c>
      <x:c r="O431" s="3" t="str">
        <x:v>not_applicable</x:v>
      </x:c>
      <x:c r="P431" s="30" t="n">
        <x:v>0</x:v>
      </x:c>
      <x:c r="Q431" s="30" t="n">
        <x:v>595</x:v>
      </x:c>
      <x:c r="R431" s="19" t="n">
        <x:f>P431-Q431</x:f>
        <x:v>-595</x:v>
      </x:c>
      <x:c r="S431" s="22" t="n">
        <x:f>'D03_Accounts'!D23</x:f>
        <x:v>0</x:v>
      </x:c>
      <x:c r="T431" s="19" t="n">
        <x:f>R431*S431</x:f>
        <x:v>0</x:v>
      </x:c>
      <x:c r="U431" s="20" t="str">
        <x:f>'D03_Mappings'!E104</x:f>
        <x:v>ap</x:v>
      </x:c>
      <x:c r="V431" s="19" t="str">
        <x:f>IF(I431="",IF(U431="people","PAYROLL","UNMAPPED"),I431)</x:f>
        <x:v>V.RECRUIT</x:v>
      </x:c>
      <x:c r="W431" s="19" t="n">
        <x:f>IF(AND(G431="GL.CASH",L431="operating"),Q431,0)</x:f>
        <x:v>0</x:v>
      </x:c>
      <x:c r="X431" s="19" t="n">
        <x:f>IF(AND(G431="GL.CASH",L431="operating"),P431,0)</x:f>
        <x:v>0</x:v>
      </x:c>
      <x:c r="Y431" s="19" t="n">
        <x:f>IF(AND(G431="GL.CASH",L431="investing"),Q431-P431,0)</x:f>
        <x:v>0</x:v>
      </x:c>
      <x:c r="Z431" s="19" t="n">
        <x:f>IF(AND(G431="GL.CASH",L431="financing"),P431,0)</x:f>
        <x:v>0</x:v>
      </x:c>
      <x:c r="AA431" s="19" t="n">
        <x:f>IF(AND(G431="GL.CASH",L431="financing"),Q431,0)</x:f>
        <x:v>0</x:v>
      </x:c>
    </x:row>
    <x:row r="432" ht="25" customHeight="1">
      <x:c r="A432" s="3" t="str">
        <x:v>ACT/INSURANCE-M04/1</x:v>
      </x:c>
      <x:c r="B432" s="3" t="str">
        <x:v>INSURANCE-M04</x:v>
      </x:c>
      <x:c r="C432" s="21" t="n">
        <x:v>4</x:v>
      </x:c>
      <x:c r="D432" s="39" t="n">
        <x:v>46497</x:v>
      </x:c>
      <x:c r="E432" s="39" t="n">
        <x:v>46478</x:v>
      </x:c>
      <x:c r="F432" s="39" t="n">
        <x:v>46527</x:v>
      </x:c>
      <x:c r="G432" s="3" t="str">
        <x:v>GL.OPEX.OPX.INS_PRE</x:v>
      </x:c>
      <x:c r="H432" s="3" t="str">
        <x:v>CORP</x:v>
      </x:c>
      <x:c r="I432" s="3" t="str">
        <x:v>V.INSURANCE</x:v>
      </x:c>
      <x:c r="J432" s="3" t="str">
        <x:v>MAP.ACTUAL.COST.OPX.INS_PRE.V.INSURANCE.CORP</x:v>
      </x:c>
      <x:c r="K432" s="3" t="str">
        <x:v>OPX.INS_PRE</x:v>
      </x:c>
      <x:c r="L432" s="3" t="str">
        <x:v>operating</x:v>
      </x:c>
      <x:c r="M432" s="3" t="str">
        <x:v>recurring</x:v>
      </x:c>
      <x:c r="N432" s="3" t="str">
        <x:v>committed</x:v>
      </x:c>
      <x:c r="O432" s="3" t="str">
        <x:v>fixed</x:v>
      </x:c>
      <x:c r="P432" s="30" t="n">
        <x:v>1250</x:v>
      </x:c>
      <x:c r="Q432" s="30" t="n">
        <x:v>0</x:v>
      </x:c>
      <x:c r="R432" s="19" t="n">
        <x:f>P432-Q432</x:f>
        <x:v>1250</x:v>
      </x:c>
      <x:c r="S432" s="22" t="n">
        <x:f>'D03_Accounts'!D60</x:f>
        <x:v>1</x:v>
      </x:c>
      <x:c r="T432" s="19" t="n">
        <x:f>R432*S432</x:f>
        <x:v>1250</x:v>
      </x:c>
      <x:c r="U432" s="20" t="str">
        <x:f>'D03_Mappings'!E49</x:f>
        <x:v>operating_expense</x:v>
      </x:c>
      <x:c r="V432" s="19" t="str">
        <x:f>IF(I432="",IF(U432="people","PAYROLL","UNMAPPED"),I432)</x:f>
        <x:v>V.INSURANCE</x:v>
      </x:c>
      <x:c r="W432" s="19" t="n">
        <x:f>IF(AND(G432="GL.CASH",L432="operating"),Q432,0)</x:f>
        <x:v>0</x:v>
      </x:c>
      <x:c r="X432" s="19" t="n">
        <x:f>IF(AND(G432="GL.CASH",L432="operating"),P432,0)</x:f>
        <x:v>0</x:v>
      </x:c>
      <x:c r="Y432" s="19" t="n">
        <x:f>IF(AND(G432="GL.CASH",L432="investing"),Q432-P432,0)</x:f>
        <x:v>0</x:v>
      </x:c>
      <x:c r="Z432" s="19" t="n">
        <x:f>IF(AND(G432="GL.CASH",L432="financing"),P432,0)</x:f>
        <x:v>0</x:v>
      </x:c>
      <x:c r="AA432" s="19" t="n">
        <x:f>IF(AND(G432="GL.CASH",L432="financing"),Q432,0)</x:f>
        <x:v>0</x:v>
      </x:c>
    </x:row>
    <x:row r="433" ht="25" customHeight="1">
      <x:c r="A433" s="3" t="str">
        <x:v>ACT/INSURANCE-M04/2</x:v>
      </x:c>
      <x:c r="B433" s="3" t="str">
        <x:v>INSURANCE-M04</x:v>
      </x:c>
      <x:c r="C433" s="21" t="n">
        <x:v>4</x:v>
      </x:c>
      <x:c r="D433" s="39" t="n">
        <x:v>46497</x:v>
      </x:c>
      <x:c r="E433" s="39" t="n">
        <x:v>46478</x:v>
      </x:c>
      <x:c r="F433" s="39" t="n">
        <x:v>46527</x:v>
      </x:c>
      <x:c r="G433" s="3" t="str">
        <x:v>GL.AP.SUPPLIER</x:v>
      </x:c>
      <x:c r="H433" s="3" t="str">
        <x:v>CORP</x:v>
      </x:c>
      <x:c r="I433" s="3" t="str">
        <x:v>V.INSURANCE</x:v>
      </x:c>
      <x:c r="J433" s="3" t="str">
        <x:v>MAP.ACTUAL.COST.OPX.INS_PRE.V.INSURANCE.CORP</x:v>
      </x:c>
      <x:c r="K433" s="3" t="str">
        <x:v>OPX.INS_PRE</x:v>
      </x:c>
      <x:c r="L433" s="3" t="str">
        <x:v>operating</x:v>
      </x:c>
      <x:c r="M433" s="3" t="str">
        <x:v>not_applicable</x:v>
      </x:c>
      <x:c r="N433" s="3" t="str">
        <x:v>not_applicable</x:v>
      </x:c>
      <x:c r="O433" s="3" t="str">
        <x:v>not_applicable</x:v>
      </x:c>
      <x:c r="P433" s="30" t="n">
        <x:v>0</x:v>
      </x:c>
      <x:c r="Q433" s="30" t="n">
        <x:v>1250</x:v>
      </x:c>
      <x:c r="R433" s="19" t="n">
        <x:f>P433-Q433</x:f>
        <x:v>-1250</x:v>
      </x:c>
      <x:c r="S433" s="22" t="n">
        <x:f>'D03_Accounts'!D23</x:f>
        <x:v>0</x:v>
      </x:c>
      <x:c r="T433" s="19" t="n">
        <x:f>R433*S433</x:f>
        <x:v>0</x:v>
      </x:c>
      <x:c r="U433" s="20" t="str">
        <x:f>'D03_Mappings'!E50</x:f>
        <x:v>ap</x:v>
      </x:c>
      <x:c r="V433" s="19" t="str">
        <x:f>IF(I433="",IF(U433="people","PAYROLL","UNMAPPED"),I433)</x:f>
        <x:v>V.INSURANCE</x:v>
      </x:c>
      <x:c r="W433" s="19" t="n">
        <x:f>IF(AND(G433="GL.CASH",L433="operating"),Q433,0)</x:f>
        <x:v>0</x:v>
      </x:c>
      <x:c r="X433" s="19" t="n">
        <x:f>IF(AND(G433="GL.CASH",L433="operating"),P433,0)</x:f>
        <x:v>0</x:v>
      </x:c>
      <x:c r="Y433" s="19" t="n">
        <x:f>IF(AND(G433="GL.CASH",L433="investing"),Q433-P433,0)</x:f>
        <x:v>0</x:v>
      </x:c>
      <x:c r="Z433" s="19" t="n">
        <x:f>IF(AND(G433="GL.CASH",L433="financing"),P433,0)</x:f>
        <x:v>0</x:v>
      </x:c>
      <x:c r="AA433" s="19" t="n">
        <x:f>IF(AND(G433="GL.CASH",L433="financing"),Q433,0)</x:f>
        <x:v>0</x:v>
      </x:c>
    </x:row>
    <x:row r="434" ht="25" customHeight="1">
      <x:c r="A434" s="3" t="str">
        <x:v>ACT/IT-P06/1</x:v>
      </x:c>
      <x:c r="B434" s="3" t="str">
        <x:v>IT-P06</x:v>
      </x:c>
      <x:c r="C434" s="21" t="n">
        <x:v>4</x:v>
      </x:c>
      <x:c r="D434" s="39" t="n">
        <x:v>46497</x:v>
      </x:c>
      <x:c r="E434" s="39" t="n">
        <x:v>46478</x:v>
      </x:c>
      <x:c r="F434" s="39" t="n">
        <x:v>46527</x:v>
      </x:c>
      <x:c r="G434" s="3" t="str">
        <x:v>GL.ASSET.IT</x:v>
      </x:c>
      <x:c r="H434" s="3" t="str">
        <x:v>COMP</x:v>
      </x:c>
      <x:c r="I434" s="3" t="str">
        <x:v>V.EQUIPMENT</x:v>
      </x:c>
      <x:c r="J434" s="3" t="str">
        <x:v>MAP.ACTUAL.CAPEX.PPL.EQUIP.COMP.V.EQUIPMENT.COMP</x:v>
      </x:c>
      <x:c r="K434" s="3" t="str">
        <x:v>CAP.IT_ADDITIONS</x:v>
      </x:c>
      <x:c r="L434" s="3" t="str">
        <x:v>investing</x:v>
      </x:c>
      <x:c r="M434" s="3" t="str">
        <x:v>not_applicable</x:v>
      </x:c>
      <x:c r="N434" s="3" t="str">
        <x:v>not_applicable</x:v>
      </x:c>
      <x:c r="O434" s="3" t="str">
        <x:v>not_applicable</x:v>
      </x:c>
      <x:c r="P434" s="30" t="n">
        <x:v>2500</x:v>
      </x:c>
      <x:c r="Q434" s="30" t="n">
        <x:v>0</x:v>
      </x:c>
      <x:c r="R434" s="19" t="n">
        <x:f>P434-Q434</x:f>
        <x:v>2500</x:v>
      </x:c>
      <x:c r="S434" s="22" t="n">
        <x:f>'D03_Accounts'!D19</x:f>
        <x:v>0</x:v>
      </x:c>
      <x:c r="T434" s="19" t="n">
        <x:f>R434*S434</x:f>
        <x:v>0</x:v>
      </x:c>
      <x:c r="U434" s="20" t="str">
        <x:f>'D03_Mappings'!E21</x:f>
        <x:v>asset_gross</x:v>
      </x:c>
      <x:c r="V434" s="19" t="str">
        <x:f>IF(I434="",IF(U434="people","PAYROLL","UNMAPPED"),I434)</x:f>
        <x:v>V.EQUIPMENT</x:v>
      </x:c>
      <x:c r="W434" s="19" t="n">
        <x:f>IF(AND(G434="GL.CASH",L434="operating"),Q434,0)</x:f>
        <x:v>0</x:v>
      </x:c>
      <x:c r="X434" s="19" t="n">
        <x:f>IF(AND(G434="GL.CASH",L434="operating"),P434,0)</x:f>
        <x:v>0</x:v>
      </x:c>
      <x:c r="Y434" s="19" t="n">
        <x:f>IF(AND(G434="GL.CASH",L434="investing"),Q434-P434,0)</x:f>
        <x:v>0</x:v>
      </x:c>
      <x:c r="Z434" s="19" t="n">
        <x:f>IF(AND(G434="GL.CASH",L434="financing"),P434,0)</x:f>
        <x:v>0</x:v>
      </x:c>
      <x:c r="AA434" s="19" t="n">
        <x:f>IF(AND(G434="GL.CASH",L434="financing"),Q434,0)</x:f>
        <x:v>0</x:v>
      </x:c>
    </x:row>
    <x:row r="435" ht="25" customHeight="1">
      <x:c r="A435" s="3" t="str">
        <x:v>ACT/IT-P06/2</x:v>
      </x:c>
      <x:c r="B435" s="3" t="str">
        <x:v>IT-P06</x:v>
      </x:c>
      <x:c r="C435" s="21" t="n">
        <x:v>4</x:v>
      </x:c>
      <x:c r="D435" s="39" t="n">
        <x:v>46497</x:v>
      </x:c>
      <x:c r="E435" s="39" t="n">
        <x:v>46478</x:v>
      </x:c>
      <x:c r="F435" s="39" t="n">
        <x:v>46527</x:v>
      </x:c>
      <x:c r="G435" s="3" t="str">
        <x:v>GL.VAT.DOM_ASSET</x:v>
      </x:c>
      <x:c r="H435" s="3" t="str">
        <x:v>COMP</x:v>
      </x:c>
      <x:c r="I435" s="3" t="str">
        <x:v>V.EQUIPMENT</x:v>
      </x:c>
      <x:c r="J435" s="3" t="str">
        <x:v>MAP.ACTUAL.CAPEX.PPL.EQUIP.COMP.V.EQUIPMENT.COMP</x:v>
      </x:c>
      <x:c r="K435" s="3" t="str">
        <x:v>CAP.IT_ADDITIONS</x:v>
      </x:c>
      <x:c r="L435" s="3" t="str">
        <x:v>investing</x:v>
      </x:c>
      <x:c r="M435" s="3" t="str">
        <x:v>not_applicable</x:v>
      </x:c>
      <x:c r="N435" s="3" t="str">
        <x:v>not_applicable</x:v>
      </x:c>
      <x:c r="O435" s="3" t="str">
        <x:v>not_applicable</x:v>
      </x:c>
      <x:c r="P435" s="30" t="n">
        <x:v>475</x:v>
      </x:c>
      <x:c r="Q435" s="30" t="n">
        <x:v>0</x:v>
      </x:c>
      <x:c r="R435" s="19" t="n">
        <x:f>P435-Q435</x:f>
        <x:v>475</x:v>
      </x:c>
      <x:c r="S435" s="22" t="n">
        <x:f>'D03_Accounts'!D15</x:f>
        <x:v>0</x:v>
      </x:c>
      <x:c r="T435" s="19" t="n">
        <x:f>R435*S435</x:f>
        <x:v>0</x:v>
      </x:c>
      <x:c r="U435" s="20" t="str">
        <x:f>'D03_Mappings'!E22</x:f>
        <x:v>tax_assets</x:v>
      </x:c>
      <x:c r="V435" s="19" t="str">
        <x:f>IF(I435="",IF(U435="people","PAYROLL","UNMAPPED"),I435)</x:f>
        <x:v>V.EQUIPMENT</x:v>
      </x:c>
      <x:c r="W435" s="19" t="n">
        <x:f>IF(AND(G435="GL.CASH",L435="operating"),Q435,0)</x:f>
        <x:v>0</x:v>
      </x:c>
      <x:c r="X435" s="19" t="n">
        <x:f>IF(AND(G435="GL.CASH",L435="operating"),P435,0)</x:f>
        <x:v>0</x:v>
      </x:c>
      <x:c r="Y435" s="19" t="n">
        <x:f>IF(AND(G435="GL.CASH",L435="investing"),Q435-P435,0)</x:f>
        <x:v>0</x:v>
      </x:c>
      <x:c r="Z435" s="19" t="n">
        <x:f>IF(AND(G435="GL.CASH",L435="financing"),P435,0)</x:f>
        <x:v>0</x:v>
      </x:c>
      <x:c r="AA435" s="19" t="n">
        <x:f>IF(AND(G435="GL.CASH",L435="financing"),Q435,0)</x:f>
        <x:v>0</x:v>
      </x:c>
    </x:row>
    <x:row r="436" ht="25" customHeight="1">
      <x:c r="A436" s="3" t="str">
        <x:v>ACT/IT-P06/3</x:v>
      </x:c>
      <x:c r="B436" s="3" t="str">
        <x:v>IT-P06</x:v>
      </x:c>
      <x:c r="C436" s="21" t="n">
        <x:v>4</x:v>
      </x:c>
      <x:c r="D436" s="39" t="n">
        <x:v>46497</x:v>
      </x:c>
      <x:c r="E436" s="39" t="n">
        <x:v>46478</x:v>
      </x:c>
      <x:c r="F436" s="39" t="n">
        <x:v>46527</x:v>
      </x:c>
      <x:c r="G436" s="3" t="str">
        <x:v>GL.AP.CAPEX</x:v>
      </x:c>
      <x:c r="H436" s="3" t="str">
        <x:v>COMP</x:v>
      </x:c>
      <x:c r="I436" s="3" t="str">
        <x:v>V.EQUIPMENT</x:v>
      </x:c>
      <x:c r="J436" s="3" t="str">
        <x:v>MAP.ACTUAL.CAPEX.PPL.EQUIP.COMP.V.EQUIPMENT.COMP</x:v>
      </x:c>
      <x:c r="K436" s="3" t="str">
        <x:v>CAP.IT_ADDITIONS</x:v>
      </x:c>
      <x:c r="L436" s="3" t="str">
        <x:v>investing</x:v>
      </x:c>
      <x:c r="M436" s="3" t="str">
        <x:v>not_applicable</x:v>
      </x:c>
      <x:c r="N436" s="3" t="str">
        <x:v>not_applicable</x:v>
      </x:c>
      <x:c r="O436" s="3" t="str">
        <x:v>not_applicable</x:v>
      </x:c>
      <x:c r="P436" s="30" t="n">
        <x:v>0</x:v>
      </x:c>
      <x:c r="Q436" s="30" t="n">
        <x:v>2975</x:v>
      </x:c>
      <x:c r="R436" s="19" t="n">
        <x:f>P436-Q436</x:f>
        <x:v>-2975</x:v>
      </x:c>
      <x:c r="S436" s="22" t="n">
        <x:f>'D03_Accounts'!D24</x:f>
        <x:v>0</x:v>
      </x:c>
      <x:c r="T436" s="19" t="n">
        <x:f>R436*S436</x:f>
        <x:v>0</x:v>
      </x:c>
      <x:c r="U436" s="20" t="str">
        <x:f>'D03_Mappings'!E23</x:f>
        <x:v>ap</x:v>
      </x:c>
      <x:c r="V436" s="19" t="str">
        <x:f>IF(I436="",IF(U436="people","PAYROLL","UNMAPPED"),I436)</x:f>
        <x:v>V.EQUIPMENT</x:v>
      </x:c>
      <x:c r="W436" s="19" t="n">
        <x:f>IF(AND(G436="GL.CASH",L436="operating"),Q436,0)</x:f>
        <x:v>0</x:v>
      </x:c>
      <x:c r="X436" s="19" t="n">
        <x:f>IF(AND(G436="GL.CASH",L436="operating"),P436,0)</x:f>
        <x:v>0</x:v>
      </x:c>
      <x:c r="Y436" s="19" t="n">
        <x:f>IF(AND(G436="GL.CASH",L436="investing"),Q436-P436,0)</x:f>
        <x:v>0</x:v>
      </x:c>
      <x:c r="Z436" s="19" t="n">
        <x:f>IF(AND(G436="GL.CASH",L436="financing"),P436,0)</x:f>
        <x:v>0</x:v>
      </x:c>
      <x:c r="AA436" s="19" t="n">
        <x:f>IF(AND(G436="GL.CASH",L436="financing"),Q436,0)</x:f>
        <x:v>0</x:v>
      </x:c>
    </x:row>
    <x:row r="437" ht="25" customHeight="1">
      <x:c r="A437" s="3" t="str">
        <x:v>ACT/IT-P07/1</x:v>
      </x:c>
      <x:c r="B437" s="3" t="str">
        <x:v>IT-P07</x:v>
      </x:c>
      <x:c r="C437" s="21" t="n">
        <x:v>4</x:v>
      </x:c>
      <x:c r="D437" s="39" t="n">
        <x:v>46497</x:v>
      </x:c>
      <x:c r="E437" s="39" t="n">
        <x:v>46478</x:v>
      </x:c>
      <x:c r="F437" s="39" t="n">
        <x:v>46527</x:v>
      </x:c>
      <x:c r="G437" s="3" t="str">
        <x:v>GL.ASSET.IT</x:v>
      </x:c>
      <x:c r="H437" s="3" t="str">
        <x:v>PROD</x:v>
      </x:c>
      <x:c r="I437" s="3" t="str">
        <x:v>V.EQUIPMENT</x:v>
      </x:c>
      <x:c r="J437" s="3" t="str">
        <x:v>MAP.ACTUAL.CAPEX.PPL.EQUIP.PROD.V.EQUIPMENT.PROD</x:v>
      </x:c>
      <x:c r="K437" s="3" t="str">
        <x:v>CAP.IT_ADDITIONS</x:v>
      </x:c>
      <x:c r="L437" s="3" t="str">
        <x:v>investing</x:v>
      </x:c>
      <x:c r="M437" s="3" t="str">
        <x:v>not_applicable</x:v>
      </x:c>
      <x:c r="N437" s="3" t="str">
        <x:v>not_applicable</x:v>
      </x:c>
      <x:c r="O437" s="3" t="str">
        <x:v>not_applicable</x:v>
      </x:c>
      <x:c r="P437" s="30" t="n">
        <x:v>2500</x:v>
      </x:c>
      <x:c r="Q437" s="30" t="n">
        <x:v>0</x:v>
      </x:c>
      <x:c r="R437" s="19" t="n">
        <x:f>P437-Q437</x:f>
        <x:v>2500</x:v>
      </x:c>
      <x:c r="S437" s="22" t="n">
        <x:f>'D03_Accounts'!D19</x:f>
        <x:v>0</x:v>
      </x:c>
      <x:c r="T437" s="19" t="n">
        <x:f>R437*S437</x:f>
        <x:v>0</x:v>
      </x:c>
      <x:c r="U437" s="20" t="str">
        <x:f>'D03_Mappings'!E33</x:f>
        <x:v>asset_gross</x:v>
      </x:c>
      <x:c r="V437" s="19" t="str">
        <x:f>IF(I437="",IF(U437="people","PAYROLL","UNMAPPED"),I437)</x:f>
        <x:v>V.EQUIPMENT</x:v>
      </x:c>
      <x:c r="W437" s="19" t="n">
        <x:f>IF(AND(G437="GL.CASH",L437="operating"),Q437,0)</x:f>
        <x:v>0</x:v>
      </x:c>
      <x:c r="X437" s="19" t="n">
        <x:f>IF(AND(G437="GL.CASH",L437="operating"),P437,0)</x:f>
        <x:v>0</x:v>
      </x:c>
      <x:c r="Y437" s="19" t="n">
        <x:f>IF(AND(G437="GL.CASH",L437="investing"),Q437-P437,0)</x:f>
        <x:v>0</x:v>
      </x:c>
      <x:c r="Z437" s="19" t="n">
        <x:f>IF(AND(G437="GL.CASH",L437="financing"),P437,0)</x:f>
        <x:v>0</x:v>
      </x:c>
      <x:c r="AA437" s="19" t="n">
        <x:f>IF(AND(G437="GL.CASH",L437="financing"),Q437,0)</x:f>
        <x:v>0</x:v>
      </x:c>
    </x:row>
    <x:row r="438" ht="25" customHeight="1">
      <x:c r="A438" s="3" t="str">
        <x:v>ACT/IT-P07/2</x:v>
      </x:c>
      <x:c r="B438" s="3" t="str">
        <x:v>IT-P07</x:v>
      </x:c>
      <x:c r="C438" s="21" t="n">
        <x:v>4</x:v>
      </x:c>
      <x:c r="D438" s="39" t="n">
        <x:v>46497</x:v>
      </x:c>
      <x:c r="E438" s="39" t="n">
        <x:v>46478</x:v>
      </x:c>
      <x:c r="F438" s="39" t="n">
        <x:v>46527</x:v>
      </x:c>
      <x:c r="G438" s="3" t="str">
        <x:v>GL.VAT.DOM_ASSET</x:v>
      </x:c>
      <x:c r="H438" s="3" t="str">
        <x:v>PROD</x:v>
      </x:c>
      <x:c r="I438" s="3" t="str">
        <x:v>V.EQUIPMENT</x:v>
      </x:c>
      <x:c r="J438" s="3" t="str">
        <x:v>MAP.ACTUAL.CAPEX.PPL.EQUIP.PROD.V.EQUIPMENT.PROD</x:v>
      </x:c>
      <x:c r="K438" s="3" t="str">
        <x:v>CAP.IT_ADDITIONS</x:v>
      </x:c>
      <x:c r="L438" s="3" t="str">
        <x:v>investing</x:v>
      </x:c>
      <x:c r="M438" s="3" t="str">
        <x:v>not_applicable</x:v>
      </x:c>
      <x:c r="N438" s="3" t="str">
        <x:v>not_applicable</x:v>
      </x:c>
      <x:c r="O438" s="3" t="str">
        <x:v>not_applicable</x:v>
      </x:c>
      <x:c r="P438" s="30" t="n">
        <x:v>475</x:v>
      </x:c>
      <x:c r="Q438" s="30" t="n">
        <x:v>0</x:v>
      </x:c>
      <x:c r="R438" s="19" t="n">
        <x:f>P438-Q438</x:f>
        <x:v>475</x:v>
      </x:c>
      <x:c r="S438" s="22" t="n">
        <x:f>'D03_Accounts'!D15</x:f>
        <x:v>0</x:v>
      </x:c>
      <x:c r="T438" s="19" t="n">
        <x:f>R438*S438</x:f>
        <x:v>0</x:v>
      </x:c>
      <x:c r="U438" s="20" t="str">
        <x:f>'D03_Mappings'!E34</x:f>
        <x:v>tax_assets</x:v>
      </x:c>
      <x:c r="V438" s="19" t="str">
        <x:f>IF(I438="",IF(U438="people","PAYROLL","UNMAPPED"),I438)</x:f>
        <x:v>V.EQUIPMENT</x:v>
      </x:c>
      <x:c r="W438" s="19" t="n">
        <x:f>IF(AND(G438="GL.CASH",L438="operating"),Q438,0)</x:f>
        <x:v>0</x:v>
      </x:c>
      <x:c r="X438" s="19" t="n">
        <x:f>IF(AND(G438="GL.CASH",L438="operating"),P438,0)</x:f>
        <x:v>0</x:v>
      </x:c>
      <x:c r="Y438" s="19" t="n">
        <x:f>IF(AND(G438="GL.CASH",L438="investing"),Q438-P438,0)</x:f>
        <x:v>0</x:v>
      </x:c>
      <x:c r="Z438" s="19" t="n">
        <x:f>IF(AND(G438="GL.CASH",L438="financing"),P438,0)</x:f>
        <x:v>0</x:v>
      </x:c>
      <x:c r="AA438" s="19" t="n">
        <x:f>IF(AND(G438="GL.CASH",L438="financing"),Q438,0)</x:f>
        <x:v>0</x:v>
      </x:c>
    </x:row>
    <x:row r="439" ht="25" customHeight="1">
      <x:c r="A439" s="3" t="str">
        <x:v>ACT/IT-P07/3</x:v>
      </x:c>
      <x:c r="B439" s="3" t="str">
        <x:v>IT-P07</x:v>
      </x:c>
      <x:c r="C439" s="21" t="n">
        <x:v>4</x:v>
      </x:c>
      <x:c r="D439" s="39" t="n">
        <x:v>46497</x:v>
      </x:c>
      <x:c r="E439" s="39" t="n">
        <x:v>46478</x:v>
      </x:c>
      <x:c r="F439" s="39" t="n">
        <x:v>46527</x:v>
      </x:c>
      <x:c r="G439" s="3" t="str">
        <x:v>GL.AP.CAPEX</x:v>
      </x:c>
      <x:c r="H439" s="3" t="str">
        <x:v>PROD</x:v>
      </x:c>
      <x:c r="I439" s="3" t="str">
        <x:v>V.EQUIPMENT</x:v>
      </x:c>
      <x:c r="J439" s="3" t="str">
        <x:v>MAP.ACTUAL.CAPEX.PPL.EQUIP.PROD.V.EQUIPMENT.PROD</x:v>
      </x:c>
      <x:c r="K439" s="3" t="str">
        <x:v>CAP.IT_ADDITIONS</x:v>
      </x:c>
      <x:c r="L439" s="3" t="str">
        <x:v>investing</x:v>
      </x:c>
      <x:c r="M439" s="3" t="str">
        <x:v>not_applicable</x:v>
      </x:c>
      <x:c r="N439" s="3" t="str">
        <x:v>not_applicable</x:v>
      </x:c>
      <x:c r="O439" s="3" t="str">
        <x:v>not_applicable</x:v>
      </x:c>
      <x:c r="P439" s="30" t="n">
        <x:v>0</x:v>
      </x:c>
      <x:c r="Q439" s="30" t="n">
        <x:v>2975</x:v>
      </x:c>
      <x:c r="R439" s="19" t="n">
        <x:f>P439-Q439</x:f>
        <x:v>-2975</x:v>
      </x:c>
      <x:c r="S439" s="22" t="n">
        <x:f>'D03_Accounts'!D24</x:f>
        <x:v>0</x:v>
      </x:c>
      <x:c r="T439" s="19" t="n">
        <x:f>R439*S439</x:f>
        <x:v>0</x:v>
      </x:c>
      <x:c r="U439" s="20" t="str">
        <x:f>'D03_Mappings'!E35</x:f>
        <x:v>ap</x:v>
      </x:c>
      <x:c r="V439" s="19" t="str">
        <x:f>IF(I439="",IF(U439="people","PAYROLL","UNMAPPED"),I439)</x:f>
        <x:v>V.EQUIPMENT</x:v>
      </x:c>
      <x:c r="W439" s="19" t="n">
        <x:f>IF(AND(G439="GL.CASH",L439="operating"),Q439,0)</x:f>
        <x:v>0</x:v>
      </x:c>
      <x:c r="X439" s="19" t="n">
        <x:f>IF(AND(G439="GL.CASH",L439="operating"),P439,0)</x:f>
        <x:v>0</x:v>
      </x:c>
      <x:c r="Y439" s="19" t="n">
        <x:f>IF(AND(G439="GL.CASH",L439="investing"),Q439-P439,0)</x:f>
        <x:v>0</x:v>
      </x:c>
      <x:c r="Z439" s="19" t="n">
        <x:f>IF(AND(G439="GL.CASH",L439="financing"),P439,0)</x:f>
        <x:v>0</x:v>
      </x:c>
      <x:c r="AA439" s="19" t="n">
        <x:f>IF(AND(G439="GL.CASH",L439="financing"),Q439,0)</x:f>
        <x:v>0</x:v>
      </x:c>
    </x:row>
    <x:row r="440" ht="25" customHeight="1">
      <x:c r="A440" s="3" t="str">
        <x:v>ACT/LEGAL-M04/1</x:v>
      </x:c>
      <x:c r="B440" s="3" t="str">
        <x:v>LEGAL-M04</x:v>
      </x:c>
      <x:c r="C440" s="21" t="n">
        <x:v>4</x:v>
      </x:c>
      <x:c r="D440" s="39" t="n">
        <x:v>46497</x:v>
      </x:c>
      <x:c r="E440" s="39" t="n">
        <x:v>46478</x:v>
      </x:c>
      <x:c r="F440" s="39" t="n">
        <x:v>46527</x:v>
      </x:c>
      <x:c r="G440" s="3" t="str">
        <x:v>GL.OPEX.REG.LEGAL_APP</x:v>
      </x:c>
      <x:c r="H440" s="3" t="str">
        <x:v>COMP</x:v>
      </x:c>
      <x:c r="I440" s="3" t="str">
        <x:v>V.LEGAL</x:v>
      </x:c>
      <x:c r="J440" s="3" t="str">
        <x:v>MAP.ACTUAL.COST.REG.LEGAL_APP.V.LEGAL.COMP</x:v>
      </x:c>
      <x:c r="K440" s="3" t="str">
        <x:v>OPX.REG.LEGAL_APP</x:v>
      </x:c>
      <x:c r="L440" s="3" t="str">
        <x:v>operating</x:v>
      </x:c>
      <x:c r="M440" s="3" t="str">
        <x:v>one_off</x:v>
      </x:c>
      <x:c r="N440" s="3" t="str">
        <x:v>committed</x:v>
      </x:c>
      <x:c r="O440" s="3" t="str">
        <x:v>fixed</x:v>
      </x:c>
      <x:c r="P440" s="30" t="n">
        <x:v>10000</x:v>
      </x:c>
      <x:c r="Q440" s="30" t="n">
        <x:v>0</x:v>
      </x:c>
      <x:c r="R440" s="19" t="n">
        <x:f>P440-Q440</x:f>
        <x:v>10000</x:v>
      </x:c>
      <x:c r="S440" s="22" t="n">
        <x:f>'D03_Accounts'!D81</x:f>
        <x:v>1</x:v>
      </x:c>
      <x:c r="T440" s="19" t="n">
        <x:f>R440*S440</x:f>
        <x:v>10000</x:v>
      </x:c>
      <x:c r="U440" s="20" t="str">
        <x:f>'D03_Mappings'!E136</x:f>
        <x:v>operating_expense</x:v>
      </x:c>
      <x:c r="V440" s="19" t="str">
        <x:f>IF(I440="",IF(U440="people","PAYROLL","UNMAPPED"),I440)</x:f>
        <x:v>V.LEGAL</x:v>
      </x:c>
      <x:c r="W440" s="19" t="n">
        <x:f>IF(AND(G440="GL.CASH",L440="operating"),Q440,0)</x:f>
        <x:v>0</x:v>
      </x:c>
      <x:c r="X440" s="19" t="n">
        <x:f>IF(AND(G440="GL.CASH",L440="operating"),P440,0)</x:f>
        <x:v>0</x:v>
      </x:c>
      <x:c r="Y440" s="19" t="n">
        <x:f>IF(AND(G440="GL.CASH",L440="investing"),Q440-P440,0)</x:f>
        <x:v>0</x:v>
      </x:c>
      <x:c r="Z440" s="19" t="n">
        <x:f>IF(AND(G440="GL.CASH",L440="financing"),P440,0)</x:f>
        <x:v>0</x:v>
      </x:c>
      <x:c r="AA440" s="19" t="n">
        <x:f>IF(AND(G440="GL.CASH",L440="financing"),Q440,0)</x:f>
        <x:v>0</x:v>
      </x:c>
    </x:row>
    <x:row r="441" ht="25" customHeight="1">
      <x:c r="A441" s="3" t="str">
        <x:v>ACT/LEGAL-M04/2</x:v>
      </x:c>
      <x:c r="B441" s="3" t="str">
        <x:v>LEGAL-M04</x:v>
      </x:c>
      <x:c r="C441" s="21" t="n">
        <x:v>4</x:v>
      </x:c>
      <x:c r="D441" s="39" t="n">
        <x:v>46497</x:v>
      </x:c>
      <x:c r="E441" s="39" t="n">
        <x:v>46478</x:v>
      </x:c>
      <x:c r="F441" s="39" t="n">
        <x:v>46527</x:v>
      </x:c>
      <x:c r="G441" s="3" t="str">
        <x:v>GL.VAT.DOM_ASSET</x:v>
      </x:c>
      <x:c r="H441" s="3" t="str">
        <x:v>COMP</x:v>
      </x:c>
      <x:c r="I441" s="3" t="str">
        <x:v>V.LEGAL</x:v>
      </x:c>
      <x:c r="J441" s="3" t="str">
        <x:v>MAP.ACTUAL.COST.REG.LEGAL_APP.V.LEGAL.COMP</x:v>
      </x:c>
      <x:c r="K441" s="3" t="str">
        <x:v>OPX.REG.LEGAL_APP</x:v>
      </x:c>
      <x:c r="L441" s="3" t="str">
        <x:v>operating</x:v>
      </x:c>
      <x:c r="M441" s="3" t="str">
        <x:v>not_applicable</x:v>
      </x:c>
      <x:c r="N441" s="3" t="str">
        <x:v>not_applicable</x:v>
      </x:c>
      <x:c r="O441" s="3" t="str">
        <x:v>not_applicable</x:v>
      </x:c>
      <x:c r="P441" s="30" t="n">
        <x:v>1900</x:v>
      </x:c>
      <x:c r="Q441" s="30" t="n">
        <x:v>0</x:v>
      </x:c>
      <x:c r="R441" s="19" t="n">
        <x:f>P441-Q441</x:f>
        <x:v>1900</x:v>
      </x:c>
      <x:c r="S441" s="22" t="n">
        <x:f>'D03_Accounts'!D15</x:f>
        <x:v>0</x:v>
      </x:c>
      <x:c r="T441" s="19" t="n">
        <x:f>R441*S441</x:f>
        <x:v>0</x:v>
      </x:c>
      <x:c r="U441" s="20" t="str">
        <x:f>'D03_Mappings'!E137</x:f>
        <x:v>tax_assets</x:v>
      </x:c>
      <x:c r="V441" s="19" t="str">
        <x:f>IF(I441="",IF(U441="people","PAYROLL","UNMAPPED"),I441)</x:f>
        <x:v>V.LEGAL</x:v>
      </x:c>
      <x:c r="W441" s="19" t="n">
        <x:f>IF(AND(G441="GL.CASH",L441="operating"),Q441,0)</x:f>
        <x:v>0</x:v>
      </x:c>
      <x:c r="X441" s="19" t="n">
        <x:f>IF(AND(G441="GL.CASH",L441="operating"),P441,0)</x:f>
        <x:v>0</x:v>
      </x:c>
      <x:c r="Y441" s="19" t="n">
        <x:f>IF(AND(G441="GL.CASH",L441="investing"),Q441-P441,0)</x:f>
        <x:v>0</x:v>
      </x:c>
      <x:c r="Z441" s="19" t="n">
        <x:f>IF(AND(G441="GL.CASH",L441="financing"),P441,0)</x:f>
        <x:v>0</x:v>
      </x:c>
      <x:c r="AA441" s="19" t="n">
        <x:f>IF(AND(G441="GL.CASH",L441="financing"),Q441,0)</x:f>
        <x:v>0</x:v>
      </x:c>
    </x:row>
    <x:row r="442" ht="25" customHeight="1">
      <x:c r="A442" s="3" t="str">
        <x:v>ACT/LEGAL-M04/3</x:v>
      </x:c>
      <x:c r="B442" s="3" t="str">
        <x:v>LEGAL-M04</x:v>
      </x:c>
      <x:c r="C442" s="21" t="n">
        <x:v>4</x:v>
      </x:c>
      <x:c r="D442" s="39" t="n">
        <x:v>46497</x:v>
      </x:c>
      <x:c r="E442" s="39" t="n">
        <x:v>46478</x:v>
      </x:c>
      <x:c r="F442" s="39" t="n">
        <x:v>46527</x:v>
      </x:c>
      <x:c r="G442" s="3" t="str">
        <x:v>GL.AP.SUPPLIER</x:v>
      </x:c>
      <x:c r="H442" s="3" t="str">
        <x:v>COMP</x:v>
      </x:c>
      <x:c r="I442" s="3" t="str">
        <x:v>V.LEGAL</x:v>
      </x:c>
      <x:c r="J442" s="3" t="str">
        <x:v>MAP.ACTUAL.COST.REG.LEGAL_APP.V.LEGAL.COMP</x:v>
      </x:c>
      <x:c r="K442" s="3" t="str">
        <x:v>OPX.REG.LEGAL_APP</x:v>
      </x:c>
      <x:c r="L442" s="3" t="str">
        <x:v>operating</x:v>
      </x:c>
      <x:c r="M442" s="3" t="str">
        <x:v>not_applicable</x:v>
      </x:c>
      <x:c r="N442" s="3" t="str">
        <x:v>not_applicable</x:v>
      </x:c>
      <x:c r="O442" s="3" t="str">
        <x:v>not_applicable</x:v>
      </x:c>
      <x:c r="P442" s="30" t="n">
        <x:v>0</x:v>
      </x:c>
      <x:c r="Q442" s="30" t="n">
        <x:v>11900</x:v>
      </x:c>
      <x:c r="R442" s="19" t="n">
        <x:f>P442-Q442</x:f>
        <x:v>-11900</x:v>
      </x:c>
      <x:c r="S442" s="22" t="n">
        <x:f>'D03_Accounts'!D23</x:f>
        <x:v>0</x:v>
      </x:c>
      <x:c r="T442" s="19" t="n">
        <x:f>R442*S442</x:f>
        <x:v>0</x:v>
      </x:c>
      <x:c r="U442" s="20" t="str">
        <x:f>'D03_Mappings'!E138</x:f>
        <x:v>ap</x:v>
      </x:c>
      <x:c r="V442" s="19" t="str">
        <x:f>IF(I442="",IF(U442="people","PAYROLL","UNMAPPED"),I442)</x:f>
        <x:v>V.LEGAL</x:v>
      </x:c>
      <x:c r="W442" s="19" t="n">
        <x:f>IF(AND(G442="GL.CASH",L442="operating"),Q442,0)</x:f>
        <x:v>0</x:v>
      </x:c>
      <x:c r="X442" s="19" t="n">
        <x:f>IF(AND(G442="GL.CASH",L442="operating"),P442,0)</x:f>
        <x:v>0</x:v>
      </x:c>
      <x:c r="Y442" s="19" t="n">
        <x:f>IF(AND(G442="GL.CASH",L442="investing"),Q442-P442,0)</x:f>
        <x:v>0</x:v>
      </x:c>
      <x:c r="Z442" s="19" t="n">
        <x:f>IF(AND(G442="GL.CASH",L442="financing"),P442,0)</x:f>
        <x:v>0</x:v>
      </x:c>
      <x:c r="AA442" s="19" t="n">
        <x:f>IF(AND(G442="GL.CASH",L442="financing"),Q442,0)</x:f>
        <x:v>0</x:v>
      </x:c>
    </x:row>
    <x:row r="443" ht="25" customHeight="1">
      <x:c r="A443" s="3" t="str">
        <x:v>ACT/OFFICE-M04/1</x:v>
      </x:c>
      <x:c r="B443" s="3" t="str">
        <x:v>OFFICE-M04</x:v>
      </x:c>
      <x:c r="C443" s="21" t="n">
        <x:v>4</x:v>
      </x:c>
      <x:c r="D443" s="39" t="n">
        <x:v>46497</x:v>
      </x:c>
      <x:c r="E443" s="39" t="n">
        <x:v>46478</x:v>
      </x:c>
      <x:c r="F443" s="39" t="n">
        <x:v>46527</x:v>
      </x:c>
      <x:c r="G443" s="3" t="str">
        <x:v>GL.OPEX.OPX.MISC</x:v>
      </x:c>
      <x:c r="H443" s="3" t="str">
        <x:v>CORP</x:v>
      </x:c>
      <x:c r="I443" s="3" t="str">
        <x:v>V.OFFICE</x:v>
      </x:c>
      <x:c r="J443" s="3" t="str">
        <x:v>MAP.ACTUAL.COST.OPX.MISC.V.OFFICE.CORP</x:v>
      </x:c>
      <x:c r="K443" s="3" t="str">
        <x:v>OPX.MISC</x:v>
      </x:c>
      <x:c r="L443" s="3" t="str">
        <x:v>operating</x:v>
      </x:c>
      <x:c r="M443" s="3" t="str">
        <x:v>recurring</x:v>
      </x:c>
      <x:c r="N443" s="3" t="str">
        <x:v>discretionary</x:v>
      </x:c>
      <x:c r="O443" s="3" t="str">
        <x:v>fixed</x:v>
      </x:c>
      <x:c r="P443" s="30" t="n">
        <x:v>3659.72</x:v>
      </x:c>
      <x:c r="Q443" s="30" t="n">
        <x:v>0</x:v>
      </x:c>
      <x:c r="R443" s="19" t="n">
        <x:f>P443-Q443</x:f>
        <x:v>3659.72</x:v>
      </x:c>
      <x:c r="S443" s="22" t="n">
        <x:f>'D03_Accounts'!D63</x:f>
        <x:v>1</x:v>
      </x:c>
      <x:c r="T443" s="19" t="n">
        <x:f>R443*S443</x:f>
        <x:v>3659.72</x:v>
      </x:c>
      <x:c r="U443" s="20" t="str">
        <x:f>'D03_Mappings'!E51</x:f>
        <x:v>operating_expense</x:v>
      </x:c>
      <x:c r="V443" s="19" t="str">
        <x:f>IF(I443="",IF(U443="people","PAYROLL","UNMAPPED"),I443)</x:f>
        <x:v>V.OFFICE</x:v>
      </x:c>
      <x:c r="W443" s="19" t="n">
        <x:f>IF(AND(G443="GL.CASH",L443="operating"),Q443,0)</x:f>
        <x:v>0</x:v>
      </x:c>
      <x:c r="X443" s="19" t="n">
        <x:f>IF(AND(G443="GL.CASH",L443="operating"),P443,0)</x:f>
        <x:v>0</x:v>
      </x:c>
      <x:c r="Y443" s="19" t="n">
        <x:f>IF(AND(G443="GL.CASH",L443="investing"),Q443-P443,0)</x:f>
        <x:v>0</x:v>
      </x:c>
      <x:c r="Z443" s="19" t="n">
        <x:f>IF(AND(G443="GL.CASH",L443="financing"),P443,0)</x:f>
        <x:v>0</x:v>
      </x:c>
      <x:c r="AA443" s="19" t="n">
        <x:f>IF(AND(G443="GL.CASH",L443="financing"),Q443,0)</x:f>
        <x:v>0</x:v>
      </x:c>
    </x:row>
    <x:row r="444" ht="25" customHeight="1">
      <x:c r="A444" s="3" t="str">
        <x:v>ACT/OFFICE-M04/2</x:v>
      </x:c>
      <x:c r="B444" s="3" t="str">
        <x:v>OFFICE-M04</x:v>
      </x:c>
      <x:c r="C444" s="21" t="n">
        <x:v>4</x:v>
      </x:c>
      <x:c r="D444" s="39" t="n">
        <x:v>46497</x:v>
      </x:c>
      <x:c r="E444" s="39" t="n">
        <x:v>46478</x:v>
      </x:c>
      <x:c r="F444" s="39" t="n">
        <x:v>46527</x:v>
      </x:c>
      <x:c r="G444" s="3" t="str">
        <x:v>GL.VAT.DOM_ASSET</x:v>
      </x:c>
      <x:c r="H444" s="3" t="str">
        <x:v>CORP</x:v>
      </x:c>
      <x:c r="I444" s="3" t="str">
        <x:v>V.OFFICE</x:v>
      </x:c>
      <x:c r="J444" s="3" t="str">
        <x:v>MAP.ACTUAL.COST.OPX.MISC.V.OFFICE.CORP</x:v>
      </x:c>
      <x:c r="K444" s="3" t="str">
        <x:v>OPX.MISC</x:v>
      </x:c>
      <x:c r="L444" s="3" t="str">
        <x:v>operating</x:v>
      </x:c>
      <x:c r="M444" s="3" t="str">
        <x:v>not_applicable</x:v>
      </x:c>
      <x:c r="N444" s="3" t="str">
        <x:v>not_applicable</x:v>
      </x:c>
      <x:c r="O444" s="3" t="str">
        <x:v>not_applicable</x:v>
      </x:c>
      <x:c r="P444" s="30" t="n">
        <x:v>695.35</x:v>
      </x:c>
      <x:c r="Q444" s="30" t="n">
        <x:v>0</x:v>
      </x:c>
      <x:c r="R444" s="19" t="n">
        <x:f>P444-Q444</x:f>
        <x:v>695.35</x:v>
      </x:c>
      <x:c r="S444" s="22" t="n">
        <x:f>'D03_Accounts'!D15</x:f>
        <x:v>0</x:v>
      </x:c>
      <x:c r="T444" s="19" t="n">
        <x:f>R444*S444</x:f>
        <x:v>0</x:v>
      </x:c>
      <x:c r="U444" s="20" t="str">
        <x:f>'D03_Mappings'!E52</x:f>
        <x:v>tax_assets</x:v>
      </x:c>
      <x:c r="V444" s="19" t="str">
        <x:f>IF(I444="",IF(U444="people","PAYROLL","UNMAPPED"),I444)</x:f>
        <x:v>V.OFFICE</x:v>
      </x:c>
      <x:c r="W444" s="19" t="n">
        <x:f>IF(AND(G444="GL.CASH",L444="operating"),Q444,0)</x:f>
        <x:v>0</x:v>
      </x:c>
      <x:c r="X444" s="19" t="n">
        <x:f>IF(AND(G444="GL.CASH",L444="operating"),P444,0)</x:f>
        <x:v>0</x:v>
      </x:c>
      <x:c r="Y444" s="19" t="n">
        <x:f>IF(AND(G444="GL.CASH",L444="investing"),Q444-P444,0)</x:f>
        <x:v>0</x:v>
      </x:c>
      <x:c r="Z444" s="19" t="n">
        <x:f>IF(AND(G444="GL.CASH",L444="financing"),P444,0)</x:f>
        <x:v>0</x:v>
      </x:c>
      <x:c r="AA444" s="19" t="n">
        <x:f>IF(AND(G444="GL.CASH",L444="financing"),Q444,0)</x:f>
        <x:v>0</x:v>
      </x:c>
    </x:row>
    <x:row r="445" ht="25" customHeight="1">
      <x:c r="A445" s="3" t="str">
        <x:v>ACT/OFFICE-M04/3</x:v>
      </x:c>
      <x:c r="B445" s="3" t="str">
        <x:v>OFFICE-M04</x:v>
      </x:c>
      <x:c r="C445" s="21" t="n">
        <x:v>4</x:v>
      </x:c>
      <x:c r="D445" s="39" t="n">
        <x:v>46497</x:v>
      </x:c>
      <x:c r="E445" s="39" t="n">
        <x:v>46478</x:v>
      </x:c>
      <x:c r="F445" s="39" t="n">
        <x:v>46527</x:v>
      </x:c>
      <x:c r="G445" s="3" t="str">
        <x:v>GL.AP.SUPPLIER</x:v>
      </x:c>
      <x:c r="H445" s="3" t="str">
        <x:v>CORP</x:v>
      </x:c>
      <x:c r="I445" s="3" t="str">
        <x:v>V.OFFICE</x:v>
      </x:c>
      <x:c r="J445" s="3" t="str">
        <x:v>MAP.ACTUAL.COST.OPX.MISC.V.OFFICE.CORP</x:v>
      </x:c>
      <x:c r="K445" s="3" t="str">
        <x:v>OPX.MISC</x:v>
      </x:c>
      <x:c r="L445" s="3" t="str">
        <x:v>operating</x:v>
      </x:c>
      <x:c r="M445" s="3" t="str">
        <x:v>not_applicable</x:v>
      </x:c>
      <x:c r="N445" s="3" t="str">
        <x:v>not_applicable</x:v>
      </x:c>
      <x:c r="O445" s="3" t="str">
        <x:v>not_applicable</x:v>
      </x:c>
      <x:c r="P445" s="30" t="n">
        <x:v>0</x:v>
      </x:c>
      <x:c r="Q445" s="30" t="n">
        <x:v>4355.07</x:v>
      </x:c>
      <x:c r="R445" s="19" t="n">
        <x:f>P445-Q445</x:f>
        <x:v>-4355.07</x:v>
      </x:c>
      <x:c r="S445" s="22" t="n">
        <x:f>'D03_Accounts'!D23</x:f>
        <x:v>0</x:v>
      </x:c>
      <x:c r="T445" s="19" t="n">
        <x:f>R445*S445</x:f>
        <x:v>0</x:v>
      </x:c>
      <x:c r="U445" s="20" t="str">
        <x:f>'D03_Mappings'!E53</x:f>
        <x:v>ap</x:v>
      </x:c>
      <x:c r="V445" s="19" t="str">
        <x:f>IF(I445="",IF(U445="people","PAYROLL","UNMAPPED"),I445)</x:f>
        <x:v>V.OFFICE</x:v>
      </x:c>
      <x:c r="W445" s="19" t="n">
        <x:f>IF(AND(G445="GL.CASH",L445="operating"),Q445,0)</x:f>
        <x:v>0</x:v>
      </x:c>
      <x:c r="X445" s="19" t="n">
        <x:f>IF(AND(G445="GL.CASH",L445="operating"),P445,0)</x:f>
        <x:v>0</x:v>
      </x:c>
      <x:c r="Y445" s="19" t="n">
        <x:f>IF(AND(G445="GL.CASH",L445="investing"),Q445-P445,0)</x:f>
        <x:v>0</x:v>
      </x:c>
      <x:c r="Z445" s="19" t="n">
        <x:f>IF(AND(G445="GL.CASH",L445="financing"),P445,0)</x:f>
        <x:v>0</x:v>
      </x:c>
      <x:c r="AA445" s="19" t="n">
        <x:f>IF(AND(G445="GL.CASH",L445="financing"),Q445,0)</x:f>
        <x:v>0</x:v>
      </x:c>
    </x:row>
    <x:row r="446" ht="25" customHeight="1">
      <x:c r="A446" s="3" t="str">
        <x:v>ACT/PAYADMIN-M04/1</x:v>
      </x:c>
      <x:c r="B446" s="3" t="str">
        <x:v>PAYADMIN-M04</x:v>
      </x:c>
      <x:c r="C446" s="21" t="n">
        <x:v>4</x:v>
      </x:c>
      <x:c r="D446" s="39" t="n">
        <x:v>46497</x:v>
      </x:c>
      <x:c r="E446" s="39" t="n">
        <x:v>46478</x:v>
      </x:c>
      <x:c r="F446" s="39" t="n">
        <x:v>46527</x:v>
      </x:c>
      <x:c r="G446" s="3" t="str">
        <x:v>GL.OPEX.OPX.PAYROLL</x:v>
      </x:c>
      <x:c r="H446" s="3" t="str">
        <x:v>FIN</x:v>
      </x:c>
      <x:c r="I446" s="3" t="str">
        <x:v>V.ACCOUNTS</x:v>
      </x:c>
      <x:c r="J446" s="3" t="str">
        <x:v>MAP.ACTUAL.COST.OPX.PAYROLL.V.ACCOUNTS.FIN</x:v>
      </x:c>
      <x:c r="K446" s="3" t="str">
        <x:v>OPX.PAYROLL</x:v>
      </x:c>
      <x:c r="L446" s="3" t="str">
        <x:v>operating</x:v>
      </x:c>
      <x:c r="M446" s="3" t="str">
        <x:v>recurring</x:v>
      </x:c>
      <x:c r="N446" s="3" t="str">
        <x:v>committed</x:v>
      </x:c>
      <x:c r="O446" s="3" t="str">
        <x:v>fixed</x:v>
      </x:c>
      <x:c r="P446" s="30" t="n">
        <x:v>175</x:v>
      </x:c>
      <x:c r="Q446" s="30" t="n">
        <x:v>0</x:v>
      </x:c>
      <x:c r="R446" s="19" t="n">
        <x:f>P446-Q446</x:f>
        <x:v>175</x:v>
      </x:c>
      <x:c r="S446" s="22" t="n">
        <x:f>'D03_Accounts'!D55</x:f>
        <x:v>1</x:v>
      </x:c>
      <x:c r="T446" s="19" t="n">
        <x:f>R446*S446</x:f>
        <x:v>175</x:v>
      </x:c>
      <x:c r="U446" s="20" t="str">
        <x:f>'D03_Mappings'!E54</x:f>
        <x:v>operating_expense</x:v>
      </x:c>
      <x:c r="V446" s="19" t="str">
        <x:f>IF(I446="",IF(U446="people","PAYROLL","UNMAPPED"),I446)</x:f>
        <x:v>V.ACCOUNTS</x:v>
      </x:c>
      <x:c r="W446" s="19" t="n">
        <x:f>IF(AND(G446="GL.CASH",L446="operating"),Q446,0)</x:f>
        <x:v>0</x:v>
      </x:c>
      <x:c r="X446" s="19" t="n">
        <x:f>IF(AND(G446="GL.CASH",L446="operating"),P446,0)</x:f>
        <x:v>0</x:v>
      </x:c>
      <x:c r="Y446" s="19" t="n">
        <x:f>IF(AND(G446="GL.CASH",L446="investing"),Q446-P446,0)</x:f>
        <x:v>0</x:v>
      </x:c>
      <x:c r="Z446" s="19" t="n">
        <x:f>IF(AND(G446="GL.CASH",L446="financing"),P446,0)</x:f>
        <x:v>0</x:v>
      </x:c>
      <x:c r="AA446" s="19" t="n">
        <x:f>IF(AND(G446="GL.CASH",L446="financing"),Q446,0)</x:f>
        <x:v>0</x:v>
      </x:c>
    </x:row>
    <x:row r="447" ht="25" customHeight="1">
      <x:c r="A447" s="3" t="str">
        <x:v>ACT/PAYADMIN-M04/2</x:v>
      </x:c>
      <x:c r="B447" s="3" t="str">
        <x:v>PAYADMIN-M04</x:v>
      </x:c>
      <x:c r="C447" s="21" t="n">
        <x:v>4</x:v>
      </x:c>
      <x:c r="D447" s="39" t="n">
        <x:v>46497</x:v>
      </x:c>
      <x:c r="E447" s="39" t="n">
        <x:v>46478</x:v>
      </x:c>
      <x:c r="F447" s="39" t="n">
        <x:v>46527</x:v>
      </x:c>
      <x:c r="G447" s="3" t="str">
        <x:v>GL.VAT.DOM_ASSET</x:v>
      </x:c>
      <x:c r="H447" s="3" t="str">
        <x:v>FIN</x:v>
      </x:c>
      <x:c r="I447" s="3" t="str">
        <x:v>V.ACCOUNTS</x:v>
      </x:c>
      <x:c r="J447" s="3" t="str">
        <x:v>MAP.ACTUAL.COST.OPX.PAYROLL.V.ACCOUNTS.FIN</x:v>
      </x:c>
      <x:c r="K447" s="3" t="str">
        <x:v>OPX.PAYROLL</x:v>
      </x:c>
      <x:c r="L447" s="3" t="str">
        <x:v>operating</x:v>
      </x:c>
      <x:c r="M447" s="3" t="str">
        <x:v>not_applicable</x:v>
      </x:c>
      <x:c r="N447" s="3" t="str">
        <x:v>not_applicable</x:v>
      </x:c>
      <x:c r="O447" s="3" t="str">
        <x:v>not_applicable</x:v>
      </x:c>
      <x:c r="P447" s="30" t="n">
        <x:v>33.25</x:v>
      </x:c>
      <x:c r="Q447" s="30" t="n">
        <x:v>0</x:v>
      </x:c>
      <x:c r="R447" s="19" t="n">
        <x:f>P447-Q447</x:f>
        <x:v>33.25</x:v>
      </x:c>
      <x:c r="S447" s="22" t="n">
        <x:f>'D03_Accounts'!D15</x:f>
        <x:v>0</x:v>
      </x:c>
      <x:c r="T447" s="19" t="n">
        <x:f>R447*S447</x:f>
        <x:v>0</x:v>
      </x:c>
      <x:c r="U447" s="20" t="str">
        <x:f>'D03_Mappings'!E55</x:f>
        <x:v>tax_assets</x:v>
      </x:c>
      <x:c r="V447" s="19" t="str">
        <x:f>IF(I447="",IF(U447="people","PAYROLL","UNMAPPED"),I447)</x:f>
        <x:v>V.ACCOUNTS</x:v>
      </x:c>
      <x:c r="W447" s="19" t="n">
        <x:f>IF(AND(G447="GL.CASH",L447="operating"),Q447,0)</x:f>
        <x:v>0</x:v>
      </x:c>
      <x:c r="X447" s="19" t="n">
        <x:f>IF(AND(G447="GL.CASH",L447="operating"),P447,0)</x:f>
        <x:v>0</x:v>
      </x:c>
      <x:c r="Y447" s="19" t="n">
        <x:f>IF(AND(G447="GL.CASH",L447="investing"),Q447-P447,0)</x:f>
        <x:v>0</x:v>
      </x:c>
      <x:c r="Z447" s="19" t="n">
        <x:f>IF(AND(G447="GL.CASH",L447="financing"),P447,0)</x:f>
        <x:v>0</x:v>
      </x:c>
      <x:c r="AA447" s="19" t="n">
        <x:f>IF(AND(G447="GL.CASH",L447="financing"),Q447,0)</x:f>
        <x:v>0</x:v>
      </x:c>
    </x:row>
    <x:row r="448" ht="25" customHeight="1">
      <x:c r="A448" s="3" t="str">
        <x:v>ACT/PAYADMIN-M04/3</x:v>
      </x:c>
      <x:c r="B448" s="3" t="str">
        <x:v>PAYADMIN-M04</x:v>
      </x:c>
      <x:c r="C448" s="21" t="n">
        <x:v>4</x:v>
      </x:c>
      <x:c r="D448" s="39" t="n">
        <x:v>46497</x:v>
      </x:c>
      <x:c r="E448" s="39" t="n">
        <x:v>46478</x:v>
      </x:c>
      <x:c r="F448" s="39" t="n">
        <x:v>46527</x:v>
      </x:c>
      <x:c r="G448" s="3" t="str">
        <x:v>GL.AP.SUPPLIER</x:v>
      </x:c>
      <x:c r="H448" s="3" t="str">
        <x:v>FIN</x:v>
      </x:c>
      <x:c r="I448" s="3" t="str">
        <x:v>V.ACCOUNTS</x:v>
      </x:c>
      <x:c r="J448" s="3" t="str">
        <x:v>MAP.ACTUAL.COST.OPX.PAYROLL.V.ACCOUNTS.FIN</x:v>
      </x:c>
      <x:c r="K448" s="3" t="str">
        <x:v>OPX.PAYROLL</x:v>
      </x:c>
      <x:c r="L448" s="3" t="str">
        <x:v>operating</x:v>
      </x:c>
      <x:c r="M448" s="3" t="str">
        <x:v>not_applicable</x:v>
      </x:c>
      <x:c r="N448" s="3" t="str">
        <x:v>not_applicable</x:v>
      </x:c>
      <x:c r="O448" s="3" t="str">
        <x:v>not_applicable</x:v>
      </x:c>
      <x:c r="P448" s="30" t="n">
        <x:v>0</x:v>
      </x:c>
      <x:c r="Q448" s="30" t="n">
        <x:v>208.25</x:v>
      </x:c>
      <x:c r="R448" s="19" t="n">
        <x:f>P448-Q448</x:f>
        <x:v>-208.25</x:v>
      </x:c>
      <x:c r="S448" s="22" t="n">
        <x:f>'D03_Accounts'!D23</x:f>
        <x:v>0</x:v>
      </x:c>
      <x:c r="T448" s="19" t="n">
        <x:f>R448*S448</x:f>
        <x:v>0</x:v>
      </x:c>
      <x:c r="U448" s="20" t="str">
        <x:f>'D03_Mappings'!E56</x:f>
        <x:v>ap</x:v>
      </x:c>
      <x:c r="V448" s="19" t="str">
        <x:f>IF(I448="",IF(U448="people","PAYROLL","UNMAPPED"),I448)</x:f>
        <x:v>V.ACCOUNTS</x:v>
      </x:c>
      <x:c r="W448" s="19" t="n">
        <x:f>IF(AND(G448="GL.CASH",L448="operating"),Q448,0)</x:f>
        <x:v>0</x:v>
      </x:c>
      <x:c r="X448" s="19" t="n">
        <x:f>IF(AND(G448="GL.CASH",L448="operating"),P448,0)</x:f>
        <x:v>0</x:v>
      </x:c>
      <x:c r="Y448" s="19" t="n">
        <x:f>IF(AND(G448="GL.CASH",L448="investing"),Q448-P448,0)</x:f>
        <x:v>0</x:v>
      </x:c>
      <x:c r="Z448" s="19" t="n">
        <x:f>IF(AND(G448="GL.CASH",L448="financing"),P448,0)</x:f>
        <x:v>0</x:v>
      </x:c>
      <x:c r="AA448" s="19" t="n">
        <x:f>IF(AND(G448="GL.CASH",L448="financing"),Q448,0)</x:f>
        <x:v>0</x:v>
      </x:c>
    </x:row>
    <x:row r="449" ht="25" customHeight="1">
      <x:c r="A449" s="3" t="str">
        <x:v>ACT/SW-M04-P01/1</x:v>
      </x:c>
      <x:c r="B449" s="3" t="str">
        <x:v>SW-M04-P01</x:v>
      </x:c>
      <x:c r="C449" s="21" t="n">
        <x:v>4</x:v>
      </x:c>
      <x:c r="D449" s="39" t="n">
        <x:v>46497</x:v>
      </x:c>
      <x:c r="E449" s="39" t="n">
        <x:v>46478</x:v>
      </x:c>
      <x:c r="F449" s="39" t="n">
        <x:v>46527</x:v>
      </x:c>
      <x:c r="G449" s="3" t="str">
        <x:v>GL.OPEX.PPL.SW</x:v>
      </x:c>
      <x:c r="H449" s="3" t="str">
        <x:v>MGMT</x:v>
      </x:c>
      <x:c r="I449" s="3" t="str">
        <x:v>V.SOFTWARE</x:v>
      </x:c>
      <x:c r="J449" s="3" t="str">
        <x:v>MAP.ACTUAL.COST.RC.PPL.SW.MGMT.V.SOFTWARE.MGMT</x:v>
      </x:c>
      <x:c r="K449" s="3" t="str">
        <x:v>OPX.SOFTWARE</x:v>
      </x:c>
      <x:c r="L449" s="3" t="str">
        <x:v>operating</x:v>
      </x:c>
      <x:c r="M449" s="3" t="str">
        <x:v>recurring</x:v>
      </x:c>
      <x:c r="N449" s="3" t="str">
        <x:v>committed</x:v>
      </x:c>
      <x:c r="O449" s="3" t="str">
        <x:v>fixed</x:v>
      </x:c>
      <x:c r="P449" s="30" t="n">
        <x:v>450</x:v>
      </x:c>
      <x:c r="Q449" s="30" t="n">
        <x:v>0</x:v>
      </x:c>
      <x:c r="R449" s="19" t="n">
        <x:f>P449-Q449</x:f>
        <x:v>450</x:v>
      </x:c>
      <x:c r="S449" s="22" t="n">
        <x:f>'D03_Accounts'!D66</x:f>
        <x:v>1</x:v>
      </x:c>
      <x:c r="T449" s="19" t="n">
        <x:f>R449*S449</x:f>
        <x:v>450</x:v>
      </x:c>
      <x:c r="U449" s="20" t="str">
        <x:f>'D03_Mappings'!E121</x:f>
        <x:v>operating_expense</x:v>
      </x:c>
      <x:c r="V449" s="19" t="str">
        <x:f>IF(I449="",IF(U449="people","PAYROLL","UNMAPPED"),I449)</x:f>
        <x:v>V.SOFTWARE</x:v>
      </x:c>
      <x:c r="W449" s="19" t="n">
        <x:f>IF(AND(G449="GL.CASH",L449="operating"),Q449,0)</x:f>
        <x:v>0</x:v>
      </x:c>
      <x:c r="X449" s="19" t="n">
        <x:f>IF(AND(G449="GL.CASH",L449="operating"),P449,0)</x:f>
        <x:v>0</x:v>
      </x:c>
      <x:c r="Y449" s="19" t="n">
        <x:f>IF(AND(G449="GL.CASH",L449="investing"),Q449-P449,0)</x:f>
        <x:v>0</x:v>
      </x:c>
      <x:c r="Z449" s="19" t="n">
        <x:f>IF(AND(G449="GL.CASH",L449="financing"),P449,0)</x:f>
        <x:v>0</x:v>
      </x:c>
      <x:c r="AA449" s="19" t="n">
        <x:f>IF(AND(G449="GL.CASH",L449="financing"),Q449,0)</x:f>
        <x:v>0</x:v>
      </x:c>
    </x:row>
    <x:row r="450" ht="25" customHeight="1">
      <x:c r="A450" s="3" t="str">
        <x:v>ACT/SW-M04-P01/2</x:v>
      </x:c>
      <x:c r="B450" s="3" t="str">
        <x:v>SW-M04-P01</x:v>
      </x:c>
      <x:c r="C450" s="21" t="n">
        <x:v>4</x:v>
      </x:c>
      <x:c r="D450" s="39" t="n">
        <x:v>46497</x:v>
      </x:c>
      <x:c r="E450" s="39" t="n">
        <x:v>46478</x:v>
      </x:c>
      <x:c r="F450" s="39" t="n">
        <x:v>46527</x:v>
      </x:c>
      <x:c r="G450" s="3" t="str">
        <x:v>GL.VAT.DOM_ASSET</x:v>
      </x:c>
      <x:c r="H450" s="3" t="str">
        <x:v>MGMT</x:v>
      </x:c>
      <x:c r="I450" s="3" t="str">
        <x:v>V.SOFTWARE</x:v>
      </x:c>
      <x:c r="J450" s="3" t="str">
        <x:v>MAP.ACTUAL.COST.RC.PPL.SW.MGMT.V.SOFTWARE.MGMT</x:v>
      </x:c>
      <x:c r="K450" s="3" t="str">
        <x:v>OPX.SOFTWARE</x:v>
      </x:c>
      <x:c r="L450" s="3" t="str">
        <x:v>operating</x:v>
      </x:c>
      <x:c r="M450" s="3" t="str">
        <x:v>not_applicable</x:v>
      </x:c>
      <x:c r="N450" s="3" t="str">
        <x:v>not_applicable</x:v>
      </x:c>
      <x:c r="O450" s="3" t="str">
        <x:v>not_applicable</x:v>
      </x:c>
      <x:c r="P450" s="30" t="n">
        <x:v>85.5</x:v>
      </x:c>
      <x:c r="Q450" s="30" t="n">
        <x:v>0</x:v>
      </x:c>
      <x:c r="R450" s="19" t="n">
        <x:f>P450-Q450</x:f>
        <x:v>85.5</x:v>
      </x:c>
      <x:c r="S450" s="22" t="n">
        <x:f>'D03_Accounts'!D15</x:f>
        <x:v>0</x:v>
      </x:c>
      <x:c r="T450" s="19" t="n">
        <x:f>R450*S450</x:f>
        <x:v>0</x:v>
      </x:c>
      <x:c r="U450" s="20" t="str">
        <x:f>'D03_Mappings'!E122</x:f>
        <x:v>tax_assets</x:v>
      </x:c>
      <x:c r="V450" s="19" t="str">
        <x:f>IF(I450="",IF(U450="people","PAYROLL","UNMAPPED"),I450)</x:f>
        <x:v>V.SOFTWARE</x:v>
      </x:c>
      <x:c r="W450" s="19" t="n">
        <x:f>IF(AND(G450="GL.CASH",L450="operating"),Q450,0)</x:f>
        <x:v>0</x:v>
      </x:c>
      <x:c r="X450" s="19" t="n">
        <x:f>IF(AND(G450="GL.CASH",L450="operating"),P450,0)</x:f>
        <x:v>0</x:v>
      </x:c>
      <x:c r="Y450" s="19" t="n">
        <x:f>IF(AND(G450="GL.CASH",L450="investing"),Q450-P450,0)</x:f>
        <x:v>0</x:v>
      </x:c>
      <x:c r="Z450" s="19" t="n">
        <x:f>IF(AND(G450="GL.CASH",L450="financing"),P450,0)</x:f>
        <x:v>0</x:v>
      </x:c>
      <x:c r="AA450" s="19" t="n">
        <x:f>IF(AND(G450="GL.CASH",L450="financing"),Q450,0)</x:f>
        <x:v>0</x:v>
      </x:c>
    </x:row>
    <x:row r="451" ht="25" customHeight="1">
      <x:c r="A451" s="3" t="str">
        <x:v>ACT/SW-M04-P01/3</x:v>
      </x:c>
      <x:c r="B451" s="3" t="str">
        <x:v>SW-M04-P01</x:v>
      </x:c>
      <x:c r="C451" s="21" t="n">
        <x:v>4</x:v>
      </x:c>
      <x:c r="D451" s="39" t="n">
        <x:v>46497</x:v>
      </x:c>
      <x:c r="E451" s="39" t="n">
        <x:v>46478</x:v>
      </x:c>
      <x:c r="F451" s="39" t="n">
        <x:v>46527</x:v>
      </x:c>
      <x:c r="G451" s="3" t="str">
        <x:v>GL.AP.SUPPLIER</x:v>
      </x:c>
      <x:c r="H451" s="3" t="str">
        <x:v>MGMT</x:v>
      </x:c>
      <x:c r="I451" s="3" t="str">
        <x:v>V.SOFTWARE</x:v>
      </x:c>
      <x:c r="J451" s="3" t="str">
        <x:v>MAP.ACTUAL.COST.RC.PPL.SW.MGMT.V.SOFTWARE.MGMT</x:v>
      </x:c>
      <x:c r="K451" s="3" t="str">
        <x:v>OPX.SOFTWARE</x:v>
      </x:c>
      <x:c r="L451" s="3" t="str">
        <x:v>operating</x:v>
      </x:c>
      <x:c r="M451" s="3" t="str">
        <x:v>not_applicable</x:v>
      </x:c>
      <x:c r="N451" s="3" t="str">
        <x:v>not_applicable</x:v>
      </x:c>
      <x:c r="O451" s="3" t="str">
        <x:v>not_applicable</x:v>
      </x:c>
      <x:c r="P451" s="30" t="n">
        <x:v>0</x:v>
      </x:c>
      <x:c r="Q451" s="30" t="n">
        <x:v>450</x:v>
      </x:c>
      <x:c r="R451" s="19" t="n">
        <x:f>P451-Q451</x:f>
        <x:v>-450</x:v>
      </x:c>
      <x:c r="S451" s="22" t="n">
        <x:f>'D03_Accounts'!D23</x:f>
        <x:v>0</x:v>
      </x:c>
      <x:c r="T451" s="19" t="n">
        <x:f>R451*S451</x:f>
        <x:v>0</x:v>
      </x:c>
      <x:c r="U451" s="20" t="str">
        <x:f>'D03_Mappings'!E123</x:f>
        <x:v>ap</x:v>
      </x:c>
      <x:c r="V451" s="19" t="str">
        <x:f>IF(I451="",IF(U451="people","PAYROLL","UNMAPPED"),I451)</x:f>
        <x:v>V.SOFTWARE</x:v>
      </x:c>
      <x:c r="W451" s="19" t="n">
        <x:f>IF(AND(G451="GL.CASH",L451="operating"),Q451,0)</x:f>
        <x:v>0</x:v>
      </x:c>
      <x:c r="X451" s="19" t="n">
        <x:f>IF(AND(G451="GL.CASH",L451="operating"),P451,0)</x:f>
        <x:v>0</x:v>
      </x:c>
      <x:c r="Y451" s="19" t="n">
        <x:f>IF(AND(G451="GL.CASH",L451="investing"),Q451-P451,0)</x:f>
        <x:v>0</x:v>
      </x:c>
      <x:c r="Z451" s="19" t="n">
        <x:f>IF(AND(G451="GL.CASH",L451="financing"),P451,0)</x:f>
        <x:v>0</x:v>
      </x:c>
      <x:c r="AA451" s="19" t="n">
        <x:f>IF(AND(G451="GL.CASH",L451="financing"),Q451,0)</x:f>
        <x:v>0</x:v>
      </x:c>
    </x:row>
    <x:row r="452" ht="25" customHeight="1">
      <x:c r="A452" s="3" t="str">
        <x:v>ACT/SW-M04-P01/4</x:v>
      </x:c>
      <x:c r="B452" s="3" t="str">
        <x:v>SW-M04-P01</x:v>
      </x:c>
      <x:c r="C452" s="21" t="n">
        <x:v>4</x:v>
      </x:c>
      <x:c r="D452" s="39" t="n">
        <x:v>46497</x:v>
      </x:c>
      <x:c r="E452" s="39" t="n">
        <x:v>46478</x:v>
      </x:c>
      <x:c r="F452" s="39" t="n">
        <x:v>46527</x:v>
      </x:c>
      <x:c r="G452" s="3" t="str">
        <x:v>GL.VAT.DOM_LIAB</x:v>
      </x:c>
      <x:c r="H452" s="3" t="str">
        <x:v>MGMT</x:v>
      </x:c>
      <x:c r="I452" s="3" t="str">
        <x:v>V.SOFTWARE</x:v>
      </x:c>
      <x:c r="J452" s="3" t="str">
        <x:v>MAP.ACTUAL.COST.RC.PPL.SW.MGMT.V.SOFTWARE.MGMT</x:v>
      </x:c>
      <x:c r="K452" s="3" t="str">
        <x:v>OPX.SOFTWARE</x:v>
      </x:c>
      <x:c r="L452" s="3" t="str">
        <x:v>operating</x:v>
      </x:c>
      <x:c r="M452" s="3" t="str">
        <x:v>not_applicable</x:v>
      </x:c>
      <x:c r="N452" s="3" t="str">
        <x:v>not_applicable</x:v>
      </x:c>
      <x:c r="O452" s="3" t="str">
        <x:v>not_applicable</x:v>
      </x:c>
      <x:c r="P452" s="30" t="n">
        <x:v>0</x:v>
      </x:c>
      <x:c r="Q452" s="30" t="n">
        <x:v>85.5</x:v>
      </x:c>
      <x:c r="R452" s="19" t="n">
        <x:f>P452-Q452</x:f>
        <x:v>-85.5</x:v>
      </x:c>
      <x:c r="S452" s="22" t="n">
        <x:f>'D03_Accounts'!D29</x:f>
        <x:v>0</x:v>
      </x:c>
      <x:c r="T452" s="19" t="n">
        <x:f>R452*S452</x:f>
        <x:v>0</x:v>
      </x:c>
      <x:c r="U452" s="20" t="str">
        <x:f>'D03_Mappings'!E124</x:f>
        <x:v>tax_liabilities</x:v>
      </x:c>
      <x:c r="V452" s="19" t="str">
        <x:f>IF(I452="",IF(U452="people","PAYROLL","UNMAPPED"),I452)</x:f>
        <x:v>V.SOFTWARE</x:v>
      </x:c>
      <x:c r="W452" s="19" t="n">
        <x:f>IF(AND(G452="GL.CASH",L452="operating"),Q452,0)</x:f>
        <x:v>0</x:v>
      </x:c>
      <x:c r="X452" s="19" t="n">
        <x:f>IF(AND(G452="GL.CASH",L452="operating"),P452,0)</x:f>
        <x:v>0</x:v>
      </x:c>
      <x:c r="Y452" s="19" t="n">
        <x:f>IF(AND(G452="GL.CASH",L452="investing"),Q452-P452,0)</x:f>
        <x:v>0</x:v>
      </x:c>
      <x:c r="Z452" s="19" t="n">
        <x:f>IF(AND(G452="GL.CASH",L452="financing"),P452,0)</x:f>
        <x:v>0</x:v>
      </x:c>
      <x:c r="AA452" s="19" t="n">
        <x:f>IF(AND(G452="GL.CASH",L452="financing"),Q452,0)</x:f>
        <x:v>0</x:v>
      </x:c>
    </x:row>
    <x:row r="453" ht="25" customHeight="1">
      <x:c r="A453" s="3" t="str">
        <x:v>ACT/SW-M04-P02/1</x:v>
      </x:c>
      <x:c r="B453" s="3" t="str">
        <x:v>SW-M04-P02</x:v>
      </x:c>
      <x:c r="C453" s="21" t="n">
        <x:v>4</x:v>
      </x:c>
      <x:c r="D453" s="39" t="n">
        <x:v>46497</x:v>
      </x:c>
      <x:c r="E453" s="39" t="n">
        <x:v>46478</x:v>
      </x:c>
      <x:c r="F453" s="39" t="n">
        <x:v>46527</x:v>
      </x:c>
      <x:c r="G453" s="3" t="str">
        <x:v>GL.OPEX.PPL.SW</x:v>
      </x:c>
      <x:c r="H453" s="3" t="str">
        <x:v>ENG</x:v>
      </x:c>
      <x:c r="I453" s="3" t="str">
        <x:v>V.SOFTWARE</x:v>
      </x:c>
      <x:c r="J453" s="3" t="str">
        <x:v>MAP.ACTUAL.COST.RC.PPL.SW.ENG.V.SOFTWARE.ENG</x:v>
      </x:c>
      <x:c r="K453" s="3" t="str">
        <x:v>OPX.SOFTWARE</x:v>
      </x:c>
      <x:c r="L453" s="3" t="str">
        <x:v>operating</x:v>
      </x:c>
      <x:c r="M453" s="3" t="str">
        <x:v>recurring</x:v>
      </x:c>
      <x:c r="N453" s="3" t="str">
        <x:v>committed</x:v>
      </x:c>
      <x:c r="O453" s="3" t="str">
        <x:v>fixed</x:v>
      </x:c>
      <x:c r="P453" s="30" t="n">
        <x:v>450</x:v>
      </x:c>
      <x:c r="Q453" s="30" t="n">
        <x:v>0</x:v>
      </x:c>
      <x:c r="R453" s="19" t="n">
        <x:f>P453-Q453</x:f>
        <x:v>450</x:v>
      </x:c>
      <x:c r="S453" s="22" t="n">
        <x:f>'D03_Accounts'!D66</x:f>
        <x:v>1</x:v>
      </x:c>
      <x:c r="T453" s="19" t="n">
        <x:f>R453*S453</x:f>
        <x:v>450</x:v>
      </x:c>
      <x:c r="U453" s="20" t="str">
        <x:f>'D03_Mappings'!E117</x:f>
        <x:v>operating_expense</x:v>
      </x:c>
      <x:c r="V453" s="19" t="str">
        <x:f>IF(I453="",IF(U453="people","PAYROLL","UNMAPPED"),I453)</x:f>
        <x:v>V.SOFTWARE</x:v>
      </x:c>
      <x:c r="W453" s="19" t="n">
        <x:f>IF(AND(G453="GL.CASH",L453="operating"),Q453,0)</x:f>
        <x:v>0</x:v>
      </x:c>
      <x:c r="X453" s="19" t="n">
        <x:f>IF(AND(G453="GL.CASH",L453="operating"),P453,0)</x:f>
        <x:v>0</x:v>
      </x:c>
      <x:c r="Y453" s="19" t="n">
        <x:f>IF(AND(G453="GL.CASH",L453="investing"),Q453-P453,0)</x:f>
        <x:v>0</x:v>
      </x:c>
      <x:c r="Z453" s="19" t="n">
        <x:f>IF(AND(G453="GL.CASH",L453="financing"),P453,0)</x:f>
        <x:v>0</x:v>
      </x:c>
      <x:c r="AA453" s="19" t="n">
        <x:f>IF(AND(G453="GL.CASH",L453="financing"),Q453,0)</x:f>
        <x:v>0</x:v>
      </x:c>
    </x:row>
    <x:row r="454" ht="25" customHeight="1">
      <x:c r="A454" s="3" t="str">
        <x:v>ACT/SW-M04-P02/2</x:v>
      </x:c>
      <x:c r="B454" s="3" t="str">
        <x:v>SW-M04-P02</x:v>
      </x:c>
      <x:c r="C454" s="21" t="n">
        <x:v>4</x:v>
      </x:c>
      <x:c r="D454" s="39" t="n">
        <x:v>46497</x:v>
      </x:c>
      <x:c r="E454" s="39" t="n">
        <x:v>46478</x:v>
      </x:c>
      <x:c r="F454" s="39" t="n">
        <x:v>46527</x:v>
      </x:c>
      <x:c r="G454" s="3" t="str">
        <x:v>GL.VAT.DOM_ASSET</x:v>
      </x:c>
      <x:c r="H454" s="3" t="str">
        <x:v>ENG</x:v>
      </x:c>
      <x:c r="I454" s="3" t="str">
        <x:v>V.SOFTWARE</x:v>
      </x:c>
      <x:c r="J454" s="3" t="str">
        <x:v>MAP.ACTUAL.COST.RC.PPL.SW.ENG.V.SOFTWARE.ENG</x:v>
      </x:c>
      <x:c r="K454" s="3" t="str">
        <x:v>OPX.SOFTWARE</x:v>
      </x:c>
      <x:c r="L454" s="3" t="str">
        <x:v>operating</x:v>
      </x:c>
      <x:c r="M454" s="3" t="str">
        <x:v>not_applicable</x:v>
      </x:c>
      <x:c r="N454" s="3" t="str">
        <x:v>not_applicable</x:v>
      </x:c>
      <x:c r="O454" s="3" t="str">
        <x:v>not_applicable</x:v>
      </x:c>
      <x:c r="P454" s="30" t="n">
        <x:v>85.5</x:v>
      </x:c>
      <x:c r="Q454" s="30" t="n">
        <x:v>0</x:v>
      </x:c>
      <x:c r="R454" s="19" t="n">
        <x:f>P454-Q454</x:f>
        <x:v>85.5</x:v>
      </x:c>
      <x:c r="S454" s="22" t="n">
        <x:f>'D03_Accounts'!D15</x:f>
        <x:v>0</x:v>
      </x:c>
      <x:c r="T454" s="19" t="n">
        <x:f>R454*S454</x:f>
        <x:v>0</x:v>
      </x:c>
      <x:c r="U454" s="20" t="str">
        <x:f>'D03_Mappings'!E118</x:f>
        <x:v>tax_assets</x:v>
      </x:c>
      <x:c r="V454" s="19" t="str">
        <x:f>IF(I454="",IF(U454="people","PAYROLL","UNMAPPED"),I454)</x:f>
        <x:v>V.SOFTWARE</x:v>
      </x:c>
      <x:c r="W454" s="19" t="n">
        <x:f>IF(AND(G454="GL.CASH",L454="operating"),Q454,0)</x:f>
        <x:v>0</x:v>
      </x:c>
      <x:c r="X454" s="19" t="n">
        <x:f>IF(AND(G454="GL.CASH",L454="operating"),P454,0)</x:f>
        <x:v>0</x:v>
      </x:c>
      <x:c r="Y454" s="19" t="n">
        <x:f>IF(AND(G454="GL.CASH",L454="investing"),Q454-P454,0)</x:f>
        <x:v>0</x:v>
      </x:c>
      <x:c r="Z454" s="19" t="n">
        <x:f>IF(AND(G454="GL.CASH",L454="financing"),P454,0)</x:f>
        <x:v>0</x:v>
      </x:c>
      <x:c r="AA454" s="19" t="n">
        <x:f>IF(AND(G454="GL.CASH",L454="financing"),Q454,0)</x:f>
        <x:v>0</x:v>
      </x:c>
    </x:row>
    <x:row r="455" ht="25" customHeight="1">
      <x:c r="A455" s="3" t="str">
        <x:v>ACT/SW-M04-P02/3</x:v>
      </x:c>
      <x:c r="B455" s="3" t="str">
        <x:v>SW-M04-P02</x:v>
      </x:c>
      <x:c r="C455" s="21" t="n">
        <x:v>4</x:v>
      </x:c>
      <x:c r="D455" s="39" t="n">
        <x:v>46497</x:v>
      </x:c>
      <x:c r="E455" s="39" t="n">
        <x:v>46478</x:v>
      </x:c>
      <x:c r="F455" s="39" t="n">
        <x:v>46527</x:v>
      </x:c>
      <x:c r="G455" s="3" t="str">
        <x:v>GL.AP.SUPPLIER</x:v>
      </x:c>
      <x:c r="H455" s="3" t="str">
        <x:v>ENG</x:v>
      </x:c>
      <x:c r="I455" s="3" t="str">
        <x:v>V.SOFTWARE</x:v>
      </x:c>
      <x:c r="J455" s="3" t="str">
        <x:v>MAP.ACTUAL.COST.RC.PPL.SW.ENG.V.SOFTWARE.ENG</x:v>
      </x:c>
      <x:c r="K455" s="3" t="str">
        <x:v>OPX.SOFTWARE</x:v>
      </x:c>
      <x:c r="L455" s="3" t="str">
        <x:v>operating</x:v>
      </x:c>
      <x:c r="M455" s="3" t="str">
        <x:v>not_applicable</x:v>
      </x:c>
      <x:c r="N455" s="3" t="str">
        <x:v>not_applicable</x:v>
      </x:c>
      <x:c r="O455" s="3" t="str">
        <x:v>not_applicable</x:v>
      </x:c>
      <x:c r="P455" s="30" t="n">
        <x:v>0</x:v>
      </x:c>
      <x:c r="Q455" s="30" t="n">
        <x:v>450</x:v>
      </x:c>
      <x:c r="R455" s="19" t="n">
        <x:f>P455-Q455</x:f>
        <x:v>-450</x:v>
      </x:c>
      <x:c r="S455" s="22" t="n">
        <x:f>'D03_Accounts'!D23</x:f>
        <x:v>0</x:v>
      </x:c>
      <x:c r="T455" s="19" t="n">
        <x:f>R455*S455</x:f>
        <x:v>0</x:v>
      </x:c>
      <x:c r="U455" s="20" t="str">
        <x:f>'D03_Mappings'!E119</x:f>
        <x:v>ap</x:v>
      </x:c>
      <x:c r="V455" s="19" t="str">
        <x:f>IF(I455="",IF(U455="people","PAYROLL","UNMAPPED"),I455)</x:f>
        <x:v>V.SOFTWARE</x:v>
      </x:c>
      <x:c r="W455" s="19" t="n">
        <x:f>IF(AND(G455="GL.CASH",L455="operating"),Q455,0)</x:f>
        <x:v>0</x:v>
      </x:c>
      <x:c r="X455" s="19" t="n">
        <x:f>IF(AND(G455="GL.CASH",L455="operating"),P455,0)</x:f>
        <x:v>0</x:v>
      </x:c>
      <x:c r="Y455" s="19" t="n">
        <x:f>IF(AND(G455="GL.CASH",L455="investing"),Q455-P455,0)</x:f>
        <x:v>0</x:v>
      </x:c>
      <x:c r="Z455" s="19" t="n">
        <x:f>IF(AND(G455="GL.CASH",L455="financing"),P455,0)</x:f>
        <x:v>0</x:v>
      </x:c>
      <x:c r="AA455" s="19" t="n">
        <x:f>IF(AND(G455="GL.CASH",L455="financing"),Q455,0)</x:f>
        <x:v>0</x:v>
      </x:c>
    </x:row>
    <x:row r="456" ht="25" customHeight="1">
      <x:c r="A456" s="3" t="str">
        <x:v>ACT/SW-M04-P02/4</x:v>
      </x:c>
      <x:c r="B456" s="3" t="str">
        <x:v>SW-M04-P02</x:v>
      </x:c>
      <x:c r="C456" s="21" t="n">
        <x:v>4</x:v>
      </x:c>
      <x:c r="D456" s="39" t="n">
        <x:v>46497</x:v>
      </x:c>
      <x:c r="E456" s="39" t="n">
        <x:v>46478</x:v>
      </x:c>
      <x:c r="F456" s="39" t="n">
        <x:v>46527</x:v>
      </x:c>
      <x:c r="G456" s="3" t="str">
        <x:v>GL.VAT.DOM_LIAB</x:v>
      </x:c>
      <x:c r="H456" s="3" t="str">
        <x:v>ENG</x:v>
      </x:c>
      <x:c r="I456" s="3" t="str">
        <x:v>V.SOFTWARE</x:v>
      </x:c>
      <x:c r="J456" s="3" t="str">
        <x:v>MAP.ACTUAL.COST.RC.PPL.SW.ENG.V.SOFTWARE.ENG</x:v>
      </x:c>
      <x:c r="K456" s="3" t="str">
        <x:v>OPX.SOFTWARE</x:v>
      </x:c>
      <x:c r="L456" s="3" t="str">
        <x:v>operating</x:v>
      </x:c>
      <x:c r="M456" s="3" t="str">
        <x:v>not_applicable</x:v>
      </x:c>
      <x:c r="N456" s="3" t="str">
        <x:v>not_applicable</x:v>
      </x:c>
      <x:c r="O456" s="3" t="str">
        <x:v>not_applicable</x:v>
      </x:c>
      <x:c r="P456" s="30" t="n">
        <x:v>0</x:v>
      </x:c>
      <x:c r="Q456" s="30" t="n">
        <x:v>85.5</x:v>
      </x:c>
      <x:c r="R456" s="19" t="n">
        <x:f>P456-Q456</x:f>
        <x:v>-85.5</x:v>
      </x:c>
      <x:c r="S456" s="22" t="n">
        <x:f>'D03_Accounts'!D29</x:f>
        <x:v>0</x:v>
      </x:c>
      <x:c r="T456" s="19" t="n">
        <x:f>R456*S456</x:f>
        <x:v>0</x:v>
      </x:c>
      <x:c r="U456" s="20" t="str">
        <x:f>'D03_Mappings'!E120</x:f>
        <x:v>tax_liabilities</x:v>
      </x:c>
      <x:c r="V456" s="19" t="str">
        <x:f>IF(I456="",IF(U456="people","PAYROLL","UNMAPPED"),I456)</x:f>
        <x:v>V.SOFTWARE</x:v>
      </x:c>
      <x:c r="W456" s="19" t="n">
        <x:f>IF(AND(G456="GL.CASH",L456="operating"),Q456,0)</x:f>
        <x:v>0</x:v>
      </x:c>
      <x:c r="X456" s="19" t="n">
        <x:f>IF(AND(G456="GL.CASH",L456="operating"),P456,0)</x:f>
        <x:v>0</x:v>
      </x:c>
      <x:c r="Y456" s="19" t="n">
        <x:f>IF(AND(G456="GL.CASH",L456="investing"),Q456-P456,0)</x:f>
        <x:v>0</x:v>
      </x:c>
      <x:c r="Z456" s="19" t="n">
        <x:f>IF(AND(G456="GL.CASH",L456="financing"),P456,0)</x:f>
        <x:v>0</x:v>
      </x:c>
      <x:c r="AA456" s="19" t="n">
        <x:f>IF(AND(G456="GL.CASH",L456="financing"),Q456,0)</x:f>
        <x:v>0</x:v>
      </x:c>
    </x:row>
    <x:row r="457" ht="25" customHeight="1">
      <x:c r="A457" s="3" t="str">
        <x:v>ACT/SW-M04-P03/1</x:v>
      </x:c>
      <x:c r="B457" s="3" t="str">
        <x:v>SW-M04-P03</x:v>
      </x:c>
      <x:c r="C457" s="21" t="n">
        <x:v>4</x:v>
      </x:c>
      <x:c r="D457" s="39" t="n">
        <x:v>46497</x:v>
      </x:c>
      <x:c r="E457" s="39" t="n">
        <x:v>46478</x:v>
      </x:c>
      <x:c r="F457" s="39" t="n">
        <x:v>46527</x:v>
      </x:c>
      <x:c r="G457" s="3" t="str">
        <x:v>GL.OPEX.PPL.SW</x:v>
      </x:c>
      <x:c r="H457" s="3" t="str">
        <x:v>ENG</x:v>
      </x:c>
      <x:c r="I457" s="3" t="str">
        <x:v>V.SOFTWARE</x:v>
      </x:c>
      <x:c r="J457" s="3" t="str">
        <x:v>MAP.ACTUAL.COST.RC.PPL.SW.ENG.V.SOFTWARE.ENG</x:v>
      </x:c>
      <x:c r="K457" s="3" t="str">
        <x:v>OPX.SOFTWARE</x:v>
      </x:c>
      <x:c r="L457" s="3" t="str">
        <x:v>operating</x:v>
      </x:c>
      <x:c r="M457" s="3" t="str">
        <x:v>recurring</x:v>
      </x:c>
      <x:c r="N457" s="3" t="str">
        <x:v>committed</x:v>
      </x:c>
      <x:c r="O457" s="3" t="str">
        <x:v>fixed</x:v>
      </x:c>
      <x:c r="P457" s="30" t="n">
        <x:v>450</x:v>
      </x:c>
      <x:c r="Q457" s="30" t="n">
        <x:v>0</x:v>
      </x:c>
      <x:c r="R457" s="19" t="n">
        <x:f>P457-Q457</x:f>
        <x:v>450</x:v>
      </x:c>
      <x:c r="S457" s="22" t="n">
        <x:f>'D03_Accounts'!D66</x:f>
        <x:v>1</x:v>
      </x:c>
      <x:c r="T457" s="19" t="n">
        <x:f>R457*S457</x:f>
        <x:v>450</x:v>
      </x:c>
      <x:c r="U457" s="20" t="str">
        <x:f>'D03_Mappings'!E117</x:f>
        <x:v>operating_expense</x:v>
      </x:c>
      <x:c r="V457" s="19" t="str">
        <x:f>IF(I457="",IF(U457="people","PAYROLL","UNMAPPED"),I457)</x:f>
        <x:v>V.SOFTWARE</x:v>
      </x:c>
      <x:c r="W457" s="19" t="n">
        <x:f>IF(AND(G457="GL.CASH",L457="operating"),Q457,0)</x:f>
        <x:v>0</x:v>
      </x:c>
      <x:c r="X457" s="19" t="n">
        <x:f>IF(AND(G457="GL.CASH",L457="operating"),P457,0)</x:f>
        <x:v>0</x:v>
      </x:c>
      <x:c r="Y457" s="19" t="n">
        <x:f>IF(AND(G457="GL.CASH",L457="investing"),Q457-P457,0)</x:f>
        <x:v>0</x:v>
      </x:c>
      <x:c r="Z457" s="19" t="n">
        <x:f>IF(AND(G457="GL.CASH",L457="financing"),P457,0)</x:f>
        <x:v>0</x:v>
      </x:c>
      <x:c r="AA457" s="19" t="n">
        <x:f>IF(AND(G457="GL.CASH",L457="financing"),Q457,0)</x:f>
        <x:v>0</x:v>
      </x:c>
    </x:row>
    <x:row r="458" ht="25" customHeight="1">
      <x:c r="A458" s="3" t="str">
        <x:v>ACT/SW-M04-P03/2</x:v>
      </x:c>
      <x:c r="B458" s="3" t="str">
        <x:v>SW-M04-P03</x:v>
      </x:c>
      <x:c r="C458" s="21" t="n">
        <x:v>4</x:v>
      </x:c>
      <x:c r="D458" s="39" t="n">
        <x:v>46497</x:v>
      </x:c>
      <x:c r="E458" s="39" t="n">
        <x:v>46478</x:v>
      </x:c>
      <x:c r="F458" s="39" t="n">
        <x:v>46527</x:v>
      </x:c>
      <x:c r="G458" s="3" t="str">
        <x:v>GL.VAT.DOM_ASSET</x:v>
      </x:c>
      <x:c r="H458" s="3" t="str">
        <x:v>ENG</x:v>
      </x:c>
      <x:c r="I458" s="3" t="str">
        <x:v>V.SOFTWARE</x:v>
      </x:c>
      <x:c r="J458" s="3" t="str">
        <x:v>MAP.ACTUAL.COST.RC.PPL.SW.ENG.V.SOFTWARE.ENG</x:v>
      </x:c>
      <x:c r="K458" s="3" t="str">
        <x:v>OPX.SOFTWARE</x:v>
      </x:c>
      <x:c r="L458" s="3" t="str">
        <x:v>operating</x:v>
      </x:c>
      <x:c r="M458" s="3" t="str">
        <x:v>not_applicable</x:v>
      </x:c>
      <x:c r="N458" s="3" t="str">
        <x:v>not_applicable</x:v>
      </x:c>
      <x:c r="O458" s="3" t="str">
        <x:v>not_applicable</x:v>
      </x:c>
      <x:c r="P458" s="30" t="n">
        <x:v>85.5</x:v>
      </x:c>
      <x:c r="Q458" s="30" t="n">
        <x:v>0</x:v>
      </x:c>
      <x:c r="R458" s="19" t="n">
        <x:f>P458-Q458</x:f>
        <x:v>85.5</x:v>
      </x:c>
      <x:c r="S458" s="22" t="n">
        <x:f>'D03_Accounts'!D15</x:f>
        <x:v>0</x:v>
      </x:c>
      <x:c r="T458" s="19" t="n">
        <x:f>R458*S458</x:f>
        <x:v>0</x:v>
      </x:c>
      <x:c r="U458" s="20" t="str">
        <x:f>'D03_Mappings'!E118</x:f>
        <x:v>tax_assets</x:v>
      </x:c>
      <x:c r="V458" s="19" t="str">
        <x:f>IF(I458="",IF(U458="people","PAYROLL","UNMAPPED"),I458)</x:f>
        <x:v>V.SOFTWARE</x:v>
      </x:c>
      <x:c r="W458" s="19" t="n">
        <x:f>IF(AND(G458="GL.CASH",L458="operating"),Q458,0)</x:f>
        <x:v>0</x:v>
      </x:c>
      <x:c r="X458" s="19" t="n">
        <x:f>IF(AND(G458="GL.CASH",L458="operating"),P458,0)</x:f>
        <x:v>0</x:v>
      </x:c>
      <x:c r="Y458" s="19" t="n">
        <x:f>IF(AND(G458="GL.CASH",L458="investing"),Q458-P458,0)</x:f>
        <x:v>0</x:v>
      </x:c>
      <x:c r="Z458" s="19" t="n">
        <x:f>IF(AND(G458="GL.CASH",L458="financing"),P458,0)</x:f>
        <x:v>0</x:v>
      </x:c>
      <x:c r="AA458" s="19" t="n">
        <x:f>IF(AND(G458="GL.CASH",L458="financing"),Q458,0)</x:f>
        <x:v>0</x:v>
      </x:c>
    </x:row>
    <x:row r="459" ht="25" customHeight="1">
      <x:c r="A459" s="3" t="str">
        <x:v>ACT/SW-M04-P03/3</x:v>
      </x:c>
      <x:c r="B459" s="3" t="str">
        <x:v>SW-M04-P03</x:v>
      </x:c>
      <x:c r="C459" s="21" t="n">
        <x:v>4</x:v>
      </x:c>
      <x:c r="D459" s="39" t="n">
        <x:v>46497</x:v>
      </x:c>
      <x:c r="E459" s="39" t="n">
        <x:v>46478</x:v>
      </x:c>
      <x:c r="F459" s="39" t="n">
        <x:v>46527</x:v>
      </x:c>
      <x:c r="G459" s="3" t="str">
        <x:v>GL.AP.SUPPLIER</x:v>
      </x:c>
      <x:c r="H459" s="3" t="str">
        <x:v>ENG</x:v>
      </x:c>
      <x:c r="I459" s="3" t="str">
        <x:v>V.SOFTWARE</x:v>
      </x:c>
      <x:c r="J459" s="3" t="str">
        <x:v>MAP.ACTUAL.COST.RC.PPL.SW.ENG.V.SOFTWARE.ENG</x:v>
      </x:c>
      <x:c r="K459" s="3" t="str">
        <x:v>OPX.SOFTWARE</x:v>
      </x:c>
      <x:c r="L459" s="3" t="str">
        <x:v>operating</x:v>
      </x:c>
      <x:c r="M459" s="3" t="str">
        <x:v>not_applicable</x:v>
      </x:c>
      <x:c r="N459" s="3" t="str">
        <x:v>not_applicable</x:v>
      </x:c>
      <x:c r="O459" s="3" t="str">
        <x:v>not_applicable</x:v>
      </x:c>
      <x:c r="P459" s="30" t="n">
        <x:v>0</x:v>
      </x:c>
      <x:c r="Q459" s="30" t="n">
        <x:v>450</x:v>
      </x:c>
      <x:c r="R459" s="19" t="n">
        <x:f>P459-Q459</x:f>
        <x:v>-450</x:v>
      </x:c>
      <x:c r="S459" s="22" t="n">
        <x:f>'D03_Accounts'!D23</x:f>
        <x:v>0</x:v>
      </x:c>
      <x:c r="T459" s="19" t="n">
        <x:f>R459*S459</x:f>
        <x:v>0</x:v>
      </x:c>
      <x:c r="U459" s="20" t="str">
        <x:f>'D03_Mappings'!E119</x:f>
        <x:v>ap</x:v>
      </x:c>
      <x:c r="V459" s="19" t="str">
        <x:f>IF(I459="",IF(U459="people","PAYROLL","UNMAPPED"),I459)</x:f>
        <x:v>V.SOFTWARE</x:v>
      </x:c>
      <x:c r="W459" s="19" t="n">
        <x:f>IF(AND(G459="GL.CASH",L459="operating"),Q459,0)</x:f>
        <x:v>0</x:v>
      </x:c>
      <x:c r="X459" s="19" t="n">
        <x:f>IF(AND(G459="GL.CASH",L459="operating"),P459,0)</x:f>
        <x:v>0</x:v>
      </x:c>
      <x:c r="Y459" s="19" t="n">
        <x:f>IF(AND(G459="GL.CASH",L459="investing"),Q459-P459,0)</x:f>
        <x:v>0</x:v>
      </x:c>
      <x:c r="Z459" s="19" t="n">
        <x:f>IF(AND(G459="GL.CASH",L459="financing"),P459,0)</x:f>
        <x:v>0</x:v>
      </x:c>
      <x:c r="AA459" s="19" t="n">
        <x:f>IF(AND(G459="GL.CASH",L459="financing"),Q459,0)</x:f>
        <x:v>0</x:v>
      </x:c>
    </x:row>
    <x:row r="460" ht="25" customHeight="1">
      <x:c r="A460" s="3" t="str">
        <x:v>ACT/SW-M04-P03/4</x:v>
      </x:c>
      <x:c r="B460" s="3" t="str">
        <x:v>SW-M04-P03</x:v>
      </x:c>
      <x:c r="C460" s="21" t="n">
        <x:v>4</x:v>
      </x:c>
      <x:c r="D460" s="39" t="n">
        <x:v>46497</x:v>
      </x:c>
      <x:c r="E460" s="39" t="n">
        <x:v>46478</x:v>
      </x:c>
      <x:c r="F460" s="39" t="n">
        <x:v>46527</x:v>
      </x:c>
      <x:c r="G460" s="3" t="str">
        <x:v>GL.VAT.DOM_LIAB</x:v>
      </x:c>
      <x:c r="H460" s="3" t="str">
        <x:v>ENG</x:v>
      </x:c>
      <x:c r="I460" s="3" t="str">
        <x:v>V.SOFTWARE</x:v>
      </x:c>
      <x:c r="J460" s="3" t="str">
        <x:v>MAP.ACTUAL.COST.RC.PPL.SW.ENG.V.SOFTWARE.ENG</x:v>
      </x:c>
      <x:c r="K460" s="3" t="str">
        <x:v>OPX.SOFTWARE</x:v>
      </x:c>
      <x:c r="L460" s="3" t="str">
        <x:v>operating</x:v>
      </x:c>
      <x:c r="M460" s="3" t="str">
        <x:v>not_applicable</x:v>
      </x:c>
      <x:c r="N460" s="3" t="str">
        <x:v>not_applicable</x:v>
      </x:c>
      <x:c r="O460" s="3" t="str">
        <x:v>not_applicable</x:v>
      </x:c>
      <x:c r="P460" s="30" t="n">
        <x:v>0</x:v>
      </x:c>
      <x:c r="Q460" s="30" t="n">
        <x:v>85.5</x:v>
      </x:c>
      <x:c r="R460" s="19" t="n">
        <x:f>P460-Q460</x:f>
        <x:v>-85.5</x:v>
      </x:c>
      <x:c r="S460" s="22" t="n">
        <x:f>'D03_Accounts'!D29</x:f>
        <x:v>0</x:v>
      </x:c>
      <x:c r="T460" s="19" t="n">
        <x:f>R460*S460</x:f>
        <x:v>0</x:v>
      </x:c>
      <x:c r="U460" s="20" t="str">
        <x:f>'D03_Mappings'!E120</x:f>
        <x:v>tax_liabilities</x:v>
      </x:c>
      <x:c r="V460" s="19" t="str">
        <x:f>IF(I460="",IF(U460="people","PAYROLL","UNMAPPED"),I460)</x:f>
        <x:v>V.SOFTWARE</x:v>
      </x:c>
      <x:c r="W460" s="19" t="n">
        <x:f>IF(AND(G460="GL.CASH",L460="operating"),Q460,0)</x:f>
        <x:v>0</x:v>
      </x:c>
      <x:c r="X460" s="19" t="n">
        <x:f>IF(AND(G460="GL.CASH",L460="operating"),P460,0)</x:f>
        <x:v>0</x:v>
      </x:c>
      <x:c r="Y460" s="19" t="n">
        <x:f>IF(AND(G460="GL.CASH",L460="investing"),Q460-P460,0)</x:f>
        <x:v>0</x:v>
      </x:c>
      <x:c r="Z460" s="19" t="n">
        <x:f>IF(AND(G460="GL.CASH",L460="financing"),P460,0)</x:f>
        <x:v>0</x:v>
      </x:c>
      <x:c r="AA460" s="19" t="n">
        <x:f>IF(AND(G460="GL.CASH",L460="financing"),Q460,0)</x:f>
        <x:v>0</x:v>
      </x:c>
    </x:row>
    <x:row r="461" ht="25" customHeight="1">
      <x:c r="A461" s="3" t="str">
        <x:v>ACT/SW-M04-P04/1</x:v>
      </x:c>
      <x:c r="B461" s="3" t="str">
        <x:v>SW-M04-P04</x:v>
      </x:c>
      <x:c r="C461" s="21" t="n">
        <x:v>4</x:v>
      </x:c>
      <x:c r="D461" s="39" t="n">
        <x:v>46497</x:v>
      </x:c>
      <x:c r="E461" s="39" t="n">
        <x:v>46478</x:v>
      </x:c>
      <x:c r="F461" s="39" t="n">
        <x:v>46527</x:v>
      </x:c>
      <x:c r="G461" s="3" t="str">
        <x:v>GL.OPEX.PPL.SW</x:v>
      </x:c>
      <x:c r="H461" s="3" t="str">
        <x:v>ENG</x:v>
      </x:c>
      <x:c r="I461" s="3" t="str">
        <x:v>V.SOFTWARE</x:v>
      </x:c>
      <x:c r="J461" s="3" t="str">
        <x:v>MAP.ACTUAL.COST.RC.PPL.SW.ENG.V.SOFTWARE.ENG</x:v>
      </x:c>
      <x:c r="K461" s="3" t="str">
        <x:v>OPX.SOFTWARE</x:v>
      </x:c>
      <x:c r="L461" s="3" t="str">
        <x:v>operating</x:v>
      </x:c>
      <x:c r="M461" s="3" t="str">
        <x:v>recurring</x:v>
      </x:c>
      <x:c r="N461" s="3" t="str">
        <x:v>committed</x:v>
      </x:c>
      <x:c r="O461" s="3" t="str">
        <x:v>fixed</x:v>
      </x:c>
      <x:c r="P461" s="30" t="n">
        <x:v>450</x:v>
      </x:c>
      <x:c r="Q461" s="30" t="n">
        <x:v>0</x:v>
      </x:c>
      <x:c r="R461" s="19" t="n">
        <x:f>P461-Q461</x:f>
        <x:v>450</x:v>
      </x:c>
      <x:c r="S461" s="22" t="n">
        <x:f>'D03_Accounts'!D66</x:f>
        <x:v>1</x:v>
      </x:c>
      <x:c r="T461" s="19" t="n">
        <x:f>R461*S461</x:f>
        <x:v>450</x:v>
      </x:c>
      <x:c r="U461" s="20" t="str">
        <x:f>'D03_Mappings'!E117</x:f>
        <x:v>operating_expense</x:v>
      </x:c>
      <x:c r="V461" s="19" t="str">
        <x:f>IF(I461="",IF(U461="people","PAYROLL","UNMAPPED"),I461)</x:f>
        <x:v>V.SOFTWARE</x:v>
      </x:c>
      <x:c r="W461" s="19" t="n">
        <x:f>IF(AND(G461="GL.CASH",L461="operating"),Q461,0)</x:f>
        <x:v>0</x:v>
      </x:c>
      <x:c r="X461" s="19" t="n">
        <x:f>IF(AND(G461="GL.CASH",L461="operating"),P461,0)</x:f>
        <x:v>0</x:v>
      </x:c>
      <x:c r="Y461" s="19" t="n">
        <x:f>IF(AND(G461="GL.CASH",L461="investing"),Q461-P461,0)</x:f>
        <x:v>0</x:v>
      </x:c>
      <x:c r="Z461" s="19" t="n">
        <x:f>IF(AND(G461="GL.CASH",L461="financing"),P461,0)</x:f>
        <x:v>0</x:v>
      </x:c>
      <x:c r="AA461" s="19" t="n">
        <x:f>IF(AND(G461="GL.CASH",L461="financing"),Q461,0)</x:f>
        <x:v>0</x:v>
      </x:c>
    </x:row>
    <x:row r="462" ht="25" customHeight="1">
      <x:c r="A462" s="3" t="str">
        <x:v>ACT/SW-M04-P04/2</x:v>
      </x:c>
      <x:c r="B462" s="3" t="str">
        <x:v>SW-M04-P04</x:v>
      </x:c>
      <x:c r="C462" s="21" t="n">
        <x:v>4</x:v>
      </x:c>
      <x:c r="D462" s="39" t="n">
        <x:v>46497</x:v>
      </x:c>
      <x:c r="E462" s="39" t="n">
        <x:v>46478</x:v>
      </x:c>
      <x:c r="F462" s="39" t="n">
        <x:v>46527</x:v>
      </x:c>
      <x:c r="G462" s="3" t="str">
        <x:v>GL.VAT.DOM_ASSET</x:v>
      </x:c>
      <x:c r="H462" s="3" t="str">
        <x:v>ENG</x:v>
      </x:c>
      <x:c r="I462" s="3" t="str">
        <x:v>V.SOFTWARE</x:v>
      </x:c>
      <x:c r="J462" s="3" t="str">
        <x:v>MAP.ACTUAL.COST.RC.PPL.SW.ENG.V.SOFTWARE.ENG</x:v>
      </x:c>
      <x:c r="K462" s="3" t="str">
        <x:v>OPX.SOFTWARE</x:v>
      </x:c>
      <x:c r="L462" s="3" t="str">
        <x:v>operating</x:v>
      </x:c>
      <x:c r="M462" s="3" t="str">
        <x:v>not_applicable</x:v>
      </x:c>
      <x:c r="N462" s="3" t="str">
        <x:v>not_applicable</x:v>
      </x:c>
      <x:c r="O462" s="3" t="str">
        <x:v>not_applicable</x:v>
      </x:c>
      <x:c r="P462" s="30" t="n">
        <x:v>85.5</x:v>
      </x:c>
      <x:c r="Q462" s="30" t="n">
        <x:v>0</x:v>
      </x:c>
      <x:c r="R462" s="19" t="n">
        <x:f>P462-Q462</x:f>
        <x:v>85.5</x:v>
      </x:c>
      <x:c r="S462" s="22" t="n">
        <x:f>'D03_Accounts'!D15</x:f>
        <x:v>0</x:v>
      </x:c>
      <x:c r="T462" s="19" t="n">
        <x:f>R462*S462</x:f>
        <x:v>0</x:v>
      </x:c>
      <x:c r="U462" s="20" t="str">
        <x:f>'D03_Mappings'!E118</x:f>
        <x:v>tax_assets</x:v>
      </x:c>
      <x:c r="V462" s="19" t="str">
        <x:f>IF(I462="",IF(U462="people","PAYROLL","UNMAPPED"),I462)</x:f>
        <x:v>V.SOFTWARE</x:v>
      </x:c>
      <x:c r="W462" s="19" t="n">
        <x:f>IF(AND(G462="GL.CASH",L462="operating"),Q462,0)</x:f>
        <x:v>0</x:v>
      </x:c>
      <x:c r="X462" s="19" t="n">
        <x:f>IF(AND(G462="GL.CASH",L462="operating"),P462,0)</x:f>
        <x:v>0</x:v>
      </x:c>
      <x:c r="Y462" s="19" t="n">
        <x:f>IF(AND(G462="GL.CASH",L462="investing"),Q462-P462,0)</x:f>
        <x:v>0</x:v>
      </x:c>
      <x:c r="Z462" s="19" t="n">
        <x:f>IF(AND(G462="GL.CASH",L462="financing"),P462,0)</x:f>
        <x:v>0</x:v>
      </x:c>
      <x:c r="AA462" s="19" t="n">
        <x:f>IF(AND(G462="GL.CASH",L462="financing"),Q462,0)</x:f>
        <x:v>0</x:v>
      </x:c>
    </x:row>
    <x:row r="463" ht="25" customHeight="1">
      <x:c r="A463" s="3" t="str">
        <x:v>ACT/SW-M04-P04/3</x:v>
      </x:c>
      <x:c r="B463" s="3" t="str">
        <x:v>SW-M04-P04</x:v>
      </x:c>
      <x:c r="C463" s="21" t="n">
        <x:v>4</x:v>
      </x:c>
      <x:c r="D463" s="39" t="n">
        <x:v>46497</x:v>
      </x:c>
      <x:c r="E463" s="39" t="n">
        <x:v>46478</x:v>
      </x:c>
      <x:c r="F463" s="39" t="n">
        <x:v>46527</x:v>
      </x:c>
      <x:c r="G463" s="3" t="str">
        <x:v>GL.AP.SUPPLIER</x:v>
      </x:c>
      <x:c r="H463" s="3" t="str">
        <x:v>ENG</x:v>
      </x:c>
      <x:c r="I463" s="3" t="str">
        <x:v>V.SOFTWARE</x:v>
      </x:c>
      <x:c r="J463" s="3" t="str">
        <x:v>MAP.ACTUAL.COST.RC.PPL.SW.ENG.V.SOFTWARE.ENG</x:v>
      </x:c>
      <x:c r="K463" s="3" t="str">
        <x:v>OPX.SOFTWARE</x:v>
      </x:c>
      <x:c r="L463" s="3" t="str">
        <x:v>operating</x:v>
      </x:c>
      <x:c r="M463" s="3" t="str">
        <x:v>not_applicable</x:v>
      </x:c>
      <x:c r="N463" s="3" t="str">
        <x:v>not_applicable</x:v>
      </x:c>
      <x:c r="O463" s="3" t="str">
        <x:v>not_applicable</x:v>
      </x:c>
      <x:c r="P463" s="30" t="n">
        <x:v>0</x:v>
      </x:c>
      <x:c r="Q463" s="30" t="n">
        <x:v>450</x:v>
      </x:c>
      <x:c r="R463" s="19" t="n">
        <x:f>P463-Q463</x:f>
        <x:v>-450</x:v>
      </x:c>
      <x:c r="S463" s="22" t="n">
        <x:f>'D03_Accounts'!D23</x:f>
        <x:v>0</x:v>
      </x:c>
      <x:c r="T463" s="19" t="n">
        <x:f>R463*S463</x:f>
        <x:v>0</x:v>
      </x:c>
      <x:c r="U463" s="20" t="str">
        <x:f>'D03_Mappings'!E119</x:f>
        <x:v>ap</x:v>
      </x:c>
      <x:c r="V463" s="19" t="str">
        <x:f>IF(I463="",IF(U463="people","PAYROLL","UNMAPPED"),I463)</x:f>
        <x:v>V.SOFTWARE</x:v>
      </x:c>
      <x:c r="W463" s="19" t="n">
        <x:f>IF(AND(G463="GL.CASH",L463="operating"),Q463,0)</x:f>
        <x:v>0</x:v>
      </x:c>
      <x:c r="X463" s="19" t="n">
        <x:f>IF(AND(G463="GL.CASH",L463="operating"),P463,0)</x:f>
        <x:v>0</x:v>
      </x:c>
      <x:c r="Y463" s="19" t="n">
        <x:f>IF(AND(G463="GL.CASH",L463="investing"),Q463-P463,0)</x:f>
        <x:v>0</x:v>
      </x:c>
      <x:c r="Z463" s="19" t="n">
        <x:f>IF(AND(G463="GL.CASH",L463="financing"),P463,0)</x:f>
        <x:v>0</x:v>
      </x:c>
      <x:c r="AA463" s="19" t="n">
        <x:f>IF(AND(G463="GL.CASH",L463="financing"),Q463,0)</x:f>
        <x:v>0</x:v>
      </x:c>
    </x:row>
    <x:row r="464" ht="25" customHeight="1">
      <x:c r="A464" s="3" t="str">
        <x:v>ACT/SW-M04-P04/4</x:v>
      </x:c>
      <x:c r="B464" s="3" t="str">
        <x:v>SW-M04-P04</x:v>
      </x:c>
      <x:c r="C464" s="21" t="n">
        <x:v>4</x:v>
      </x:c>
      <x:c r="D464" s="39" t="n">
        <x:v>46497</x:v>
      </x:c>
      <x:c r="E464" s="39" t="n">
        <x:v>46478</x:v>
      </x:c>
      <x:c r="F464" s="39" t="n">
        <x:v>46527</x:v>
      </x:c>
      <x:c r="G464" s="3" t="str">
        <x:v>GL.VAT.DOM_LIAB</x:v>
      </x:c>
      <x:c r="H464" s="3" t="str">
        <x:v>ENG</x:v>
      </x:c>
      <x:c r="I464" s="3" t="str">
        <x:v>V.SOFTWARE</x:v>
      </x:c>
      <x:c r="J464" s="3" t="str">
        <x:v>MAP.ACTUAL.COST.RC.PPL.SW.ENG.V.SOFTWARE.ENG</x:v>
      </x:c>
      <x:c r="K464" s="3" t="str">
        <x:v>OPX.SOFTWARE</x:v>
      </x:c>
      <x:c r="L464" s="3" t="str">
        <x:v>operating</x:v>
      </x:c>
      <x:c r="M464" s="3" t="str">
        <x:v>not_applicable</x:v>
      </x:c>
      <x:c r="N464" s="3" t="str">
        <x:v>not_applicable</x:v>
      </x:c>
      <x:c r="O464" s="3" t="str">
        <x:v>not_applicable</x:v>
      </x:c>
      <x:c r="P464" s="30" t="n">
        <x:v>0</x:v>
      </x:c>
      <x:c r="Q464" s="30" t="n">
        <x:v>85.5</x:v>
      </x:c>
      <x:c r="R464" s="19" t="n">
        <x:f>P464-Q464</x:f>
        <x:v>-85.5</x:v>
      </x:c>
      <x:c r="S464" s="22" t="n">
        <x:f>'D03_Accounts'!D29</x:f>
        <x:v>0</x:v>
      </x:c>
      <x:c r="T464" s="19" t="n">
        <x:f>R464*S464</x:f>
        <x:v>0</x:v>
      </x:c>
      <x:c r="U464" s="20" t="str">
        <x:f>'D03_Mappings'!E120</x:f>
        <x:v>tax_liabilities</x:v>
      </x:c>
      <x:c r="V464" s="19" t="str">
        <x:f>IF(I464="",IF(U464="people","PAYROLL","UNMAPPED"),I464)</x:f>
        <x:v>V.SOFTWARE</x:v>
      </x:c>
      <x:c r="W464" s="19" t="n">
        <x:f>IF(AND(G464="GL.CASH",L464="operating"),Q464,0)</x:f>
        <x:v>0</x:v>
      </x:c>
      <x:c r="X464" s="19" t="n">
        <x:f>IF(AND(G464="GL.CASH",L464="operating"),P464,0)</x:f>
        <x:v>0</x:v>
      </x:c>
      <x:c r="Y464" s="19" t="n">
        <x:f>IF(AND(G464="GL.CASH",L464="investing"),Q464-P464,0)</x:f>
        <x:v>0</x:v>
      </x:c>
      <x:c r="Z464" s="19" t="n">
        <x:f>IF(AND(G464="GL.CASH",L464="financing"),P464,0)</x:f>
        <x:v>0</x:v>
      </x:c>
      <x:c r="AA464" s="19" t="n">
        <x:f>IF(AND(G464="GL.CASH",L464="financing"),Q464,0)</x:f>
        <x:v>0</x:v>
      </x:c>
    </x:row>
    <x:row r="465" ht="25" customHeight="1">
      <x:c r="A465" s="3" t="str">
        <x:v>ACT/SW-M04-P05/1</x:v>
      </x:c>
      <x:c r="B465" s="3" t="str">
        <x:v>SW-M04-P05</x:v>
      </x:c>
      <x:c r="C465" s="21" t="n">
        <x:v>4</x:v>
      </x:c>
      <x:c r="D465" s="39" t="n">
        <x:v>46497</x:v>
      </x:c>
      <x:c r="E465" s="39" t="n">
        <x:v>46478</x:v>
      </x:c>
      <x:c r="F465" s="39" t="n">
        <x:v>46527</x:v>
      </x:c>
      <x:c r="G465" s="3" t="str">
        <x:v>GL.OPEX.PPL.SW</x:v>
      </x:c>
      <x:c r="H465" s="3" t="str">
        <x:v>ENG</x:v>
      </x:c>
      <x:c r="I465" s="3" t="str">
        <x:v>V.SOFTWARE</x:v>
      </x:c>
      <x:c r="J465" s="3" t="str">
        <x:v>MAP.ACTUAL.COST.RC.PPL.SW.ENG.V.SOFTWARE.ENG</x:v>
      </x:c>
      <x:c r="K465" s="3" t="str">
        <x:v>OPX.SOFTWARE</x:v>
      </x:c>
      <x:c r="L465" s="3" t="str">
        <x:v>operating</x:v>
      </x:c>
      <x:c r="M465" s="3" t="str">
        <x:v>recurring</x:v>
      </x:c>
      <x:c r="N465" s="3" t="str">
        <x:v>committed</x:v>
      </x:c>
      <x:c r="O465" s="3" t="str">
        <x:v>fixed</x:v>
      </x:c>
      <x:c r="P465" s="30" t="n">
        <x:v>450</x:v>
      </x:c>
      <x:c r="Q465" s="30" t="n">
        <x:v>0</x:v>
      </x:c>
      <x:c r="R465" s="19" t="n">
        <x:f>P465-Q465</x:f>
        <x:v>450</x:v>
      </x:c>
      <x:c r="S465" s="22" t="n">
        <x:f>'D03_Accounts'!D66</x:f>
        <x:v>1</x:v>
      </x:c>
      <x:c r="T465" s="19" t="n">
        <x:f>R465*S465</x:f>
        <x:v>450</x:v>
      </x:c>
      <x:c r="U465" s="20" t="str">
        <x:f>'D03_Mappings'!E117</x:f>
        <x:v>operating_expense</x:v>
      </x:c>
      <x:c r="V465" s="19" t="str">
        <x:f>IF(I465="",IF(U465="people","PAYROLL","UNMAPPED"),I465)</x:f>
        <x:v>V.SOFTWARE</x:v>
      </x:c>
      <x:c r="W465" s="19" t="n">
        <x:f>IF(AND(G465="GL.CASH",L465="operating"),Q465,0)</x:f>
        <x:v>0</x:v>
      </x:c>
      <x:c r="X465" s="19" t="n">
        <x:f>IF(AND(G465="GL.CASH",L465="operating"),P465,0)</x:f>
        <x:v>0</x:v>
      </x:c>
      <x:c r="Y465" s="19" t="n">
        <x:f>IF(AND(G465="GL.CASH",L465="investing"),Q465-P465,0)</x:f>
        <x:v>0</x:v>
      </x:c>
      <x:c r="Z465" s="19" t="n">
        <x:f>IF(AND(G465="GL.CASH",L465="financing"),P465,0)</x:f>
        <x:v>0</x:v>
      </x:c>
      <x:c r="AA465" s="19" t="n">
        <x:f>IF(AND(G465="GL.CASH",L465="financing"),Q465,0)</x:f>
        <x:v>0</x:v>
      </x:c>
    </x:row>
    <x:row r="466" ht="25" customHeight="1">
      <x:c r="A466" s="3" t="str">
        <x:v>ACT/SW-M04-P05/2</x:v>
      </x:c>
      <x:c r="B466" s="3" t="str">
        <x:v>SW-M04-P05</x:v>
      </x:c>
      <x:c r="C466" s="21" t="n">
        <x:v>4</x:v>
      </x:c>
      <x:c r="D466" s="39" t="n">
        <x:v>46497</x:v>
      </x:c>
      <x:c r="E466" s="39" t="n">
        <x:v>46478</x:v>
      </x:c>
      <x:c r="F466" s="39" t="n">
        <x:v>46527</x:v>
      </x:c>
      <x:c r="G466" s="3" t="str">
        <x:v>GL.VAT.DOM_ASSET</x:v>
      </x:c>
      <x:c r="H466" s="3" t="str">
        <x:v>ENG</x:v>
      </x:c>
      <x:c r="I466" s="3" t="str">
        <x:v>V.SOFTWARE</x:v>
      </x:c>
      <x:c r="J466" s="3" t="str">
        <x:v>MAP.ACTUAL.COST.RC.PPL.SW.ENG.V.SOFTWARE.ENG</x:v>
      </x:c>
      <x:c r="K466" s="3" t="str">
        <x:v>OPX.SOFTWARE</x:v>
      </x:c>
      <x:c r="L466" s="3" t="str">
        <x:v>operating</x:v>
      </x:c>
      <x:c r="M466" s="3" t="str">
        <x:v>not_applicable</x:v>
      </x:c>
      <x:c r="N466" s="3" t="str">
        <x:v>not_applicable</x:v>
      </x:c>
      <x:c r="O466" s="3" t="str">
        <x:v>not_applicable</x:v>
      </x:c>
      <x:c r="P466" s="30" t="n">
        <x:v>85.5</x:v>
      </x:c>
      <x:c r="Q466" s="30" t="n">
        <x:v>0</x:v>
      </x:c>
      <x:c r="R466" s="19" t="n">
        <x:f>P466-Q466</x:f>
        <x:v>85.5</x:v>
      </x:c>
      <x:c r="S466" s="22" t="n">
        <x:f>'D03_Accounts'!D15</x:f>
        <x:v>0</x:v>
      </x:c>
      <x:c r="T466" s="19" t="n">
        <x:f>R466*S466</x:f>
        <x:v>0</x:v>
      </x:c>
      <x:c r="U466" s="20" t="str">
        <x:f>'D03_Mappings'!E118</x:f>
        <x:v>tax_assets</x:v>
      </x:c>
      <x:c r="V466" s="19" t="str">
        <x:f>IF(I466="",IF(U466="people","PAYROLL","UNMAPPED"),I466)</x:f>
        <x:v>V.SOFTWARE</x:v>
      </x:c>
      <x:c r="W466" s="19" t="n">
        <x:f>IF(AND(G466="GL.CASH",L466="operating"),Q466,0)</x:f>
        <x:v>0</x:v>
      </x:c>
      <x:c r="X466" s="19" t="n">
        <x:f>IF(AND(G466="GL.CASH",L466="operating"),P466,0)</x:f>
        <x:v>0</x:v>
      </x:c>
      <x:c r="Y466" s="19" t="n">
        <x:f>IF(AND(G466="GL.CASH",L466="investing"),Q466-P466,0)</x:f>
        <x:v>0</x:v>
      </x:c>
      <x:c r="Z466" s="19" t="n">
        <x:f>IF(AND(G466="GL.CASH",L466="financing"),P466,0)</x:f>
        <x:v>0</x:v>
      </x:c>
      <x:c r="AA466" s="19" t="n">
        <x:f>IF(AND(G466="GL.CASH",L466="financing"),Q466,0)</x:f>
        <x:v>0</x:v>
      </x:c>
    </x:row>
    <x:row r="467" ht="25" customHeight="1">
      <x:c r="A467" s="3" t="str">
        <x:v>ACT/SW-M04-P05/3</x:v>
      </x:c>
      <x:c r="B467" s="3" t="str">
        <x:v>SW-M04-P05</x:v>
      </x:c>
      <x:c r="C467" s="21" t="n">
        <x:v>4</x:v>
      </x:c>
      <x:c r="D467" s="39" t="n">
        <x:v>46497</x:v>
      </x:c>
      <x:c r="E467" s="39" t="n">
        <x:v>46478</x:v>
      </x:c>
      <x:c r="F467" s="39" t="n">
        <x:v>46527</x:v>
      </x:c>
      <x:c r="G467" s="3" t="str">
        <x:v>GL.AP.SUPPLIER</x:v>
      </x:c>
      <x:c r="H467" s="3" t="str">
        <x:v>ENG</x:v>
      </x:c>
      <x:c r="I467" s="3" t="str">
        <x:v>V.SOFTWARE</x:v>
      </x:c>
      <x:c r="J467" s="3" t="str">
        <x:v>MAP.ACTUAL.COST.RC.PPL.SW.ENG.V.SOFTWARE.ENG</x:v>
      </x:c>
      <x:c r="K467" s="3" t="str">
        <x:v>OPX.SOFTWARE</x:v>
      </x:c>
      <x:c r="L467" s="3" t="str">
        <x:v>operating</x:v>
      </x:c>
      <x:c r="M467" s="3" t="str">
        <x:v>not_applicable</x:v>
      </x:c>
      <x:c r="N467" s="3" t="str">
        <x:v>not_applicable</x:v>
      </x:c>
      <x:c r="O467" s="3" t="str">
        <x:v>not_applicable</x:v>
      </x:c>
      <x:c r="P467" s="30" t="n">
        <x:v>0</x:v>
      </x:c>
      <x:c r="Q467" s="30" t="n">
        <x:v>450</x:v>
      </x:c>
      <x:c r="R467" s="19" t="n">
        <x:f>P467-Q467</x:f>
        <x:v>-450</x:v>
      </x:c>
      <x:c r="S467" s="22" t="n">
        <x:f>'D03_Accounts'!D23</x:f>
        <x:v>0</x:v>
      </x:c>
      <x:c r="T467" s="19" t="n">
        <x:f>R467*S467</x:f>
        <x:v>0</x:v>
      </x:c>
      <x:c r="U467" s="20" t="str">
        <x:f>'D03_Mappings'!E119</x:f>
        <x:v>ap</x:v>
      </x:c>
      <x:c r="V467" s="19" t="str">
        <x:f>IF(I467="",IF(U467="people","PAYROLL","UNMAPPED"),I467)</x:f>
        <x:v>V.SOFTWARE</x:v>
      </x:c>
      <x:c r="W467" s="19" t="n">
        <x:f>IF(AND(G467="GL.CASH",L467="operating"),Q467,0)</x:f>
        <x:v>0</x:v>
      </x:c>
      <x:c r="X467" s="19" t="n">
        <x:f>IF(AND(G467="GL.CASH",L467="operating"),P467,0)</x:f>
        <x:v>0</x:v>
      </x:c>
      <x:c r="Y467" s="19" t="n">
        <x:f>IF(AND(G467="GL.CASH",L467="investing"),Q467-P467,0)</x:f>
        <x:v>0</x:v>
      </x:c>
      <x:c r="Z467" s="19" t="n">
        <x:f>IF(AND(G467="GL.CASH",L467="financing"),P467,0)</x:f>
        <x:v>0</x:v>
      </x:c>
      <x:c r="AA467" s="19" t="n">
        <x:f>IF(AND(G467="GL.CASH",L467="financing"),Q467,0)</x:f>
        <x:v>0</x:v>
      </x:c>
    </x:row>
    <x:row r="468" ht="25" customHeight="1">
      <x:c r="A468" s="3" t="str">
        <x:v>ACT/SW-M04-P05/4</x:v>
      </x:c>
      <x:c r="B468" s="3" t="str">
        <x:v>SW-M04-P05</x:v>
      </x:c>
      <x:c r="C468" s="21" t="n">
        <x:v>4</x:v>
      </x:c>
      <x:c r="D468" s="39" t="n">
        <x:v>46497</x:v>
      </x:c>
      <x:c r="E468" s="39" t="n">
        <x:v>46478</x:v>
      </x:c>
      <x:c r="F468" s="39" t="n">
        <x:v>46527</x:v>
      </x:c>
      <x:c r="G468" s="3" t="str">
        <x:v>GL.VAT.DOM_LIAB</x:v>
      </x:c>
      <x:c r="H468" s="3" t="str">
        <x:v>ENG</x:v>
      </x:c>
      <x:c r="I468" s="3" t="str">
        <x:v>V.SOFTWARE</x:v>
      </x:c>
      <x:c r="J468" s="3" t="str">
        <x:v>MAP.ACTUAL.COST.RC.PPL.SW.ENG.V.SOFTWARE.ENG</x:v>
      </x:c>
      <x:c r="K468" s="3" t="str">
        <x:v>OPX.SOFTWARE</x:v>
      </x:c>
      <x:c r="L468" s="3" t="str">
        <x:v>operating</x:v>
      </x:c>
      <x:c r="M468" s="3" t="str">
        <x:v>not_applicable</x:v>
      </x:c>
      <x:c r="N468" s="3" t="str">
        <x:v>not_applicable</x:v>
      </x:c>
      <x:c r="O468" s="3" t="str">
        <x:v>not_applicable</x:v>
      </x:c>
      <x:c r="P468" s="30" t="n">
        <x:v>0</x:v>
      </x:c>
      <x:c r="Q468" s="30" t="n">
        <x:v>85.5</x:v>
      </x:c>
      <x:c r="R468" s="19" t="n">
        <x:f>P468-Q468</x:f>
        <x:v>-85.5</x:v>
      </x:c>
      <x:c r="S468" s="22" t="n">
        <x:f>'D03_Accounts'!D29</x:f>
        <x:v>0</x:v>
      </x:c>
      <x:c r="T468" s="19" t="n">
        <x:f>R468*S468</x:f>
        <x:v>0</x:v>
      </x:c>
      <x:c r="U468" s="20" t="str">
        <x:f>'D03_Mappings'!E120</x:f>
        <x:v>tax_liabilities</x:v>
      </x:c>
      <x:c r="V468" s="19" t="str">
        <x:f>IF(I468="",IF(U468="people","PAYROLL","UNMAPPED"),I468)</x:f>
        <x:v>V.SOFTWARE</x:v>
      </x:c>
      <x:c r="W468" s="19" t="n">
        <x:f>IF(AND(G468="GL.CASH",L468="operating"),Q468,0)</x:f>
        <x:v>0</x:v>
      </x:c>
      <x:c r="X468" s="19" t="n">
        <x:f>IF(AND(G468="GL.CASH",L468="operating"),P468,0)</x:f>
        <x:v>0</x:v>
      </x:c>
      <x:c r="Y468" s="19" t="n">
        <x:f>IF(AND(G468="GL.CASH",L468="investing"),Q468-P468,0)</x:f>
        <x:v>0</x:v>
      </x:c>
      <x:c r="Z468" s="19" t="n">
        <x:f>IF(AND(G468="GL.CASH",L468="financing"),P468,0)</x:f>
        <x:v>0</x:v>
      </x:c>
      <x:c r="AA468" s="19" t="n">
        <x:f>IF(AND(G468="GL.CASH",L468="financing"),Q468,0)</x:f>
        <x:v>0</x:v>
      </x:c>
    </x:row>
    <x:row r="469" ht="25" customHeight="1">
      <x:c r="A469" s="3" t="str">
        <x:v>ACT/SW-M04-P06/1</x:v>
      </x:c>
      <x:c r="B469" s="3" t="str">
        <x:v>SW-M04-P06</x:v>
      </x:c>
      <x:c r="C469" s="21" t="n">
        <x:v>4</x:v>
      </x:c>
      <x:c r="D469" s="39" t="n">
        <x:v>46497</x:v>
      </x:c>
      <x:c r="E469" s="39" t="n">
        <x:v>46478</x:v>
      </x:c>
      <x:c r="F469" s="39" t="n">
        <x:v>46527</x:v>
      </x:c>
      <x:c r="G469" s="3" t="str">
        <x:v>GL.OPEX.PPL.SW</x:v>
      </x:c>
      <x:c r="H469" s="3" t="str">
        <x:v>COMP</x:v>
      </x:c>
      <x:c r="I469" s="3" t="str">
        <x:v>V.SOFTWARE</x:v>
      </x:c>
      <x:c r="J469" s="3" t="str">
        <x:v>MAP.ACTUAL.COST.RC.PPL.SW.COMP.V.SOFTWARE.COMP</x:v>
      </x:c>
      <x:c r="K469" s="3" t="str">
        <x:v>OPX.SOFTWARE</x:v>
      </x:c>
      <x:c r="L469" s="3" t="str">
        <x:v>operating</x:v>
      </x:c>
      <x:c r="M469" s="3" t="str">
        <x:v>recurring</x:v>
      </x:c>
      <x:c r="N469" s="3" t="str">
        <x:v>committed</x:v>
      </x:c>
      <x:c r="O469" s="3" t="str">
        <x:v>fixed</x:v>
      </x:c>
      <x:c r="P469" s="30" t="n">
        <x:v>450</x:v>
      </x:c>
      <x:c r="Q469" s="30" t="n">
        <x:v>0</x:v>
      </x:c>
      <x:c r="R469" s="19" t="n">
        <x:f>P469-Q469</x:f>
        <x:v>450</x:v>
      </x:c>
      <x:c r="S469" s="22" t="n">
        <x:f>'D03_Accounts'!D66</x:f>
        <x:v>1</x:v>
      </x:c>
      <x:c r="T469" s="19" t="n">
        <x:f>R469*S469</x:f>
        <x:v>450</x:v>
      </x:c>
      <x:c r="U469" s="20" t="str">
        <x:f>'D03_Mappings'!E113</x:f>
        <x:v>operating_expense</x:v>
      </x:c>
      <x:c r="V469" s="19" t="str">
        <x:f>IF(I469="",IF(U469="people","PAYROLL","UNMAPPED"),I469)</x:f>
        <x:v>V.SOFTWARE</x:v>
      </x:c>
      <x:c r="W469" s="19" t="n">
        <x:f>IF(AND(G469="GL.CASH",L469="operating"),Q469,0)</x:f>
        <x:v>0</x:v>
      </x:c>
      <x:c r="X469" s="19" t="n">
        <x:f>IF(AND(G469="GL.CASH",L469="operating"),P469,0)</x:f>
        <x:v>0</x:v>
      </x:c>
      <x:c r="Y469" s="19" t="n">
        <x:f>IF(AND(G469="GL.CASH",L469="investing"),Q469-P469,0)</x:f>
        <x:v>0</x:v>
      </x:c>
      <x:c r="Z469" s="19" t="n">
        <x:f>IF(AND(G469="GL.CASH",L469="financing"),P469,0)</x:f>
        <x:v>0</x:v>
      </x:c>
      <x:c r="AA469" s="19" t="n">
        <x:f>IF(AND(G469="GL.CASH",L469="financing"),Q469,0)</x:f>
        <x:v>0</x:v>
      </x:c>
    </x:row>
    <x:row r="470" ht="25" customHeight="1">
      <x:c r="A470" s="3" t="str">
        <x:v>ACT/SW-M04-P06/2</x:v>
      </x:c>
      <x:c r="B470" s="3" t="str">
        <x:v>SW-M04-P06</x:v>
      </x:c>
      <x:c r="C470" s="21" t="n">
        <x:v>4</x:v>
      </x:c>
      <x:c r="D470" s="39" t="n">
        <x:v>46497</x:v>
      </x:c>
      <x:c r="E470" s="39" t="n">
        <x:v>46478</x:v>
      </x:c>
      <x:c r="F470" s="39" t="n">
        <x:v>46527</x:v>
      </x:c>
      <x:c r="G470" s="3" t="str">
        <x:v>GL.VAT.DOM_ASSET</x:v>
      </x:c>
      <x:c r="H470" s="3" t="str">
        <x:v>COMP</x:v>
      </x:c>
      <x:c r="I470" s="3" t="str">
        <x:v>V.SOFTWARE</x:v>
      </x:c>
      <x:c r="J470" s="3" t="str">
        <x:v>MAP.ACTUAL.COST.RC.PPL.SW.COMP.V.SOFTWARE.COMP</x:v>
      </x:c>
      <x:c r="K470" s="3" t="str">
        <x:v>OPX.SOFTWARE</x:v>
      </x:c>
      <x:c r="L470" s="3" t="str">
        <x:v>operating</x:v>
      </x:c>
      <x:c r="M470" s="3" t="str">
        <x:v>not_applicable</x:v>
      </x:c>
      <x:c r="N470" s="3" t="str">
        <x:v>not_applicable</x:v>
      </x:c>
      <x:c r="O470" s="3" t="str">
        <x:v>not_applicable</x:v>
      </x:c>
      <x:c r="P470" s="30" t="n">
        <x:v>85.5</x:v>
      </x:c>
      <x:c r="Q470" s="30" t="n">
        <x:v>0</x:v>
      </x:c>
      <x:c r="R470" s="19" t="n">
        <x:f>P470-Q470</x:f>
        <x:v>85.5</x:v>
      </x:c>
      <x:c r="S470" s="22" t="n">
        <x:f>'D03_Accounts'!D15</x:f>
        <x:v>0</x:v>
      </x:c>
      <x:c r="T470" s="19" t="n">
        <x:f>R470*S470</x:f>
        <x:v>0</x:v>
      </x:c>
      <x:c r="U470" s="20" t="str">
        <x:f>'D03_Mappings'!E114</x:f>
        <x:v>tax_assets</x:v>
      </x:c>
      <x:c r="V470" s="19" t="str">
        <x:f>IF(I470="",IF(U470="people","PAYROLL","UNMAPPED"),I470)</x:f>
        <x:v>V.SOFTWARE</x:v>
      </x:c>
      <x:c r="W470" s="19" t="n">
        <x:f>IF(AND(G470="GL.CASH",L470="operating"),Q470,0)</x:f>
        <x:v>0</x:v>
      </x:c>
      <x:c r="X470" s="19" t="n">
        <x:f>IF(AND(G470="GL.CASH",L470="operating"),P470,0)</x:f>
        <x:v>0</x:v>
      </x:c>
      <x:c r="Y470" s="19" t="n">
        <x:f>IF(AND(G470="GL.CASH",L470="investing"),Q470-P470,0)</x:f>
        <x:v>0</x:v>
      </x:c>
      <x:c r="Z470" s="19" t="n">
        <x:f>IF(AND(G470="GL.CASH",L470="financing"),P470,0)</x:f>
        <x:v>0</x:v>
      </x:c>
      <x:c r="AA470" s="19" t="n">
        <x:f>IF(AND(G470="GL.CASH",L470="financing"),Q470,0)</x:f>
        <x:v>0</x:v>
      </x:c>
    </x:row>
    <x:row r="471" ht="25" customHeight="1">
      <x:c r="A471" s="3" t="str">
        <x:v>ACT/SW-M04-P06/3</x:v>
      </x:c>
      <x:c r="B471" s="3" t="str">
        <x:v>SW-M04-P06</x:v>
      </x:c>
      <x:c r="C471" s="21" t="n">
        <x:v>4</x:v>
      </x:c>
      <x:c r="D471" s="39" t="n">
        <x:v>46497</x:v>
      </x:c>
      <x:c r="E471" s="39" t="n">
        <x:v>46478</x:v>
      </x:c>
      <x:c r="F471" s="39" t="n">
        <x:v>46527</x:v>
      </x:c>
      <x:c r="G471" s="3" t="str">
        <x:v>GL.AP.SUPPLIER</x:v>
      </x:c>
      <x:c r="H471" s="3" t="str">
        <x:v>COMP</x:v>
      </x:c>
      <x:c r="I471" s="3" t="str">
        <x:v>V.SOFTWARE</x:v>
      </x:c>
      <x:c r="J471" s="3" t="str">
        <x:v>MAP.ACTUAL.COST.RC.PPL.SW.COMP.V.SOFTWARE.COMP</x:v>
      </x:c>
      <x:c r="K471" s="3" t="str">
        <x:v>OPX.SOFTWARE</x:v>
      </x:c>
      <x:c r="L471" s="3" t="str">
        <x:v>operating</x:v>
      </x:c>
      <x:c r="M471" s="3" t="str">
        <x:v>not_applicable</x:v>
      </x:c>
      <x:c r="N471" s="3" t="str">
        <x:v>not_applicable</x:v>
      </x:c>
      <x:c r="O471" s="3" t="str">
        <x:v>not_applicable</x:v>
      </x:c>
      <x:c r="P471" s="30" t="n">
        <x:v>0</x:v>
      </x:c>
      <x:c r="Q471" s="30" t="n">
        <x:v>450</x:v>
      </x:c>
      <x:c r="R471" s="19" t="n">
        <x:f>P471-Q471</x:f>
        <x:v>-450</x:v>
      </x:c>
      <x:c r="S471" s="22" t="n">
        <x:f>'D03_Accounts'!D23</x:f>
        <x:v>0</x:v>
      </x:c>
      <x:c r="T471" s="19" t="n">
        <x:f>R471*S471</x:f>
        <x:v>0</x:v>
      </x:c>
      <x:c r="U471" s="20" t="str">
        <x:f>'D03_Mappings'!E115</x:f>
        <x:v>ap</x:v>
      </x:c>
      <x:c r="V471" s="19" t="str">
        <x:f>IF(I471="",IF(U471="people","PAYROLL","UNMAPPED"),I471)</x:f>
        <x:v>V.SOFTWARE</x:v>
      </x:c>
      <x:c r="W471" s="19" t="n">
        <x:f>IF(AND(G471="GL.CASH",L471="operating"),Q471,0)</x:f>
        <x:v>0</x:v>
      </x:c>
      <x:c r="X471" s="19" t="n">
        <x:f>IF(AND(G471="GL.CASH",L471="operating"),P471,0)</x:f>
        <x:v>0</x:v>
      </x:c>
      <x:c r="Y471" s="19" t="n">
        <x:f>IF(AND(G471="GL.CASH",L471="investing"),Q471-P471,0)</x:f>
        <x:v>0</x:v>
      </x:c>
      <x:c r="Z471" s="19" t="n">
        <x:f>IF(AND(G471="GL.CASH",L471="financing"),P471,0)</x:f>
        <x:v>0</x:v>
      </x:c>
      <x:c r="AA471" s="19" t="n">
        <x:f>IF(AND(G471="GL.CASH",L471="financing"),Q471,0)</x:f>
        <x:v>0</x:v>
      </x:c>
    </x:row>
    <x:row r="472" ht="25" customHeight="1">
      <x:c r="A472" s="3" t="str">
        <x:v>ACT/SW-M04-P06/4</x:v>
      </x:c>
      <x:c r="B472" s="3" t="str">
        <x:v>SW-M04-P06</x:v>
      </x:c>
      <x:c r="C472" s="21" t="n">
        <x:v>4</x:v>
      </x:c>
      <x:c r="D472" s="39" t="n">
        <x:v>46497</x:v>
      </x:c>
      <x:c r="E472" s="39" t="n">
        <x:v>46478</x:v>
      </x:c>
      <x:c r="F472" s="39" t="n">
        <x:v>46527</x:v>
      </x:c>
      <x:c r="G472" s="3" t="str">
        <x:v>GL.VAT.DOM_LIAB</x:v>
      </x:c>
      <x:c r="H472" s="3" t="str">
        <x:v>COMP</x:v>
      </x:c>
      <x:c r="I472" s="3" t="str">
        <x:v>V.SOFTWARE</x:v>
      </x:c>
      <x:c r="J472" s="3" t="str">
        <x:v>MAP.ACTUAL.COST.RC.PPL.SW.COMP.V.SOFTWARE.COMP</x:v>
      </x:c>
      <x:c r="K472" s="3" t="str">
        <x:v>OPX.SOFTWARE</x:v>
      </x:c>
      <x:c r="L472" s="3" t="str">
        <x:v>operating</x:v>
      </x:c>
      <x:c r="M472" s="3" t="str">
        <x:v>not_applicable</x:v>
      </x:c>
      <x:c r="N472" s="3" t="str">
        <x:v>not_applicable</x:v>
      </x:c>
      <x:c r="O472" s="3" t="str">
        <x:v>not_applicable</x:v>
      </x:c>
      <x:c r="P472" s="30" t="n">
        <x:v>0</x:v>
      </x:c>
      <x:c r="Q472" s="30" t="n">
        <x:v>85.5</x:v>
      </x:c>
      <x:c r="R472" s="19" t="n">
        <x:f>P472-Q472</x:f>
        <x:v>-85.5</x:v>
      </x:c>
      <x:c r="S472" s="22" t="n">
        <x:f>'D03_Accounts'!D29</x:f>
        <x:v>0</x:v>
      </x:c>
      <x:c r="T472" s="19" t="n">
        <x:f>R472*S472</x:f>
        <x:v>0</x:v>
      </x:c>
      <x:c r="U472" s="20" t="str">
        <x:f>'D03_Mappings'!E116</x:f>
        <x:v>tax_liabilities</x:v>
      </x:c>
      <x:c r="V472" s="19" t="str">
        <x:f>IF(I472="",IF(U472="people","PAYROLL","UNMAPPED"),I472)</x:f>
        <x:v>V.SOFTWARE</x:v>
      </x:c>
      <x:c r="W472" s="19" t="n">
        <x:f>IF(AND(G472="GL.CASH",L472="operating"),Q472,0)</x:f>
        <x:v>0</x:v>
      </x:c>
      <x:c r="X472" s="19" t="n">
        <x:f>IF(AND(G472="GL.CASH",L472="operating"),P472,0)</x:f>
        <x:v>0</x:v>
      </x:c>
      <x:c r="Y472" s="19" t="n">
        <x:f>IF(AND(G472="GL.CASH",L472="investing"),Q472-P472,0)</x:f>
        <x:v>0</x:v>
      </x:c>
      <x:c r="Z472" s="19" t="n">
        <x:f>IF(AND(G472="GL.CASH",L472="financing"),P472,0)</x:f>
        <x:v>0</x:v>
      </x:c>
      <x:c r="AA472" s="19" t="n">
        <x:f>IF(AND(G472="GL.CASH",L472="financing"),Q472,0)</x:f>
        <x:v>0</x:v>
      </x:c>
    </x:row>
    <x:row r="473" ht="25" customHeight="1">
      <x:c r="A473" s="3" t="str">
        <x:v>ACT/SW-M04-P07/1</x:v>
      </x:c>
      <x:c r="B473" s="3" t="str">
        <x:v>SW-M04-P07</x:v>
      </x:c>
      <x:c r="C473" s="21" t="n">
        <x:v>4</x:v>
      </x:c>
      <x:c r="D473" s="39" t="n">
        <x:v>46497</x:v>
      </x:c>
      <x:c r="E473" s="39" t="n">
        <x:v>46478</x:v>
      </x:c>
      <x:c r="F473" s="39" t="n">
        <x:v>46527</x:v>
      </x:c>
      <x:c r="G473" s="3" t="str">
        <x:v>GL.OPEX.PPL.SW</x:v>
      </x:c>
      <x:c r="H473" s="3" t="str">
        <x:v>PROD</x:v>
      </x:c>
      <x:c r="I473" s="3" t="str">
        <x:v>V.SOFTWARE</x:v>
      </x:c>
      <x:c r="J473" s="3" t="str">
        <x:v>MAP.ACTUAL.COST.RC.PPL.SW.PROD.V.SOFTWARE.PROD</x:v>
      </x:c>
      <x:c r="K473" s="3" t="str">
        <x:v>OPX.SOFTWARE</x:v>
      </x:c>
      <x:c r="L473" s="3" t="str">
        <x:v>operating</x:v>
      </x:c>
      <x:c r="M473" s="3" t="str">
        <x:v>recurring</x:v>
      </x:c>
      <x:c r="N473" s="3" t="str">
        <x:v>committed</x:v>
      </x:c>
      <x:c r="O473" s="3" t="str">
        <x:v>fixed</x:v>
      </x:c>
      <x:c r="P473" s="30" t="n">
        <x:v>450</x:v>
      </x:c>
      <x:c r="Q473" s="30" t="n">
        <x:v>0</x:v>
      </x:c>
      <x:c r="R473" s="19" t="n">
        <x:f>P473-Q473</x:f>
        <x:v>450</x:v>
      </x:c>
      <x:c r="S473" s="22" t="n">
        <x:f>'D03_Accounts'!D66</x:f>
        <x:v>1</x:v>
      </x:c>
      <x:c r="T473" s="19" t="n">
        <x:f>R473*S473</x:f>
        <x:v>450</x:v>
      </x:c>
      <x:c r="U473" s="20" t="str">
        <x:f>'D03_Mappings'!E129</x:f>
        <x:v>operating_expense</x:v>
      </x:c>
      <x:c r="V473" s="19" t="str">
        <x:f>IF(I473="",IF(U473="people","PAYROLL","UNMAPPED"),I473)</x:f>
        <x:v>V.SOFTWARE</x:v>
      </x:c>
      <x:c r="W473" s="19" t="n">
        <x:f>IF(AND(G473="GL.CASH",L473="operating"),Q473,0)</x:f>
        <x:v>0</x:v>
      </x:c>
      <x:c r="X473" s="19" t="n">
        <x:f>IF(AND(G473="GL.CASH",L473="operating"),P473,0)</x:f>
        <x:v>0</x:v>
      </x:c>
      <x:c r="Y473" s="19" t="n">
        <x:f>IF(AND(G473="GL.CASH",L473="investing"),Q473-P473,0)</x:f>
        <x:v>0</x:v>
      </x:c>
      <x:c r="Z473" s="19" t="n">
        <x:f>IF(AND(G473="GL.CASH",L473="financing"),P473,0)</x:f>
        <x:v>0</x:v>
      </x:c>
      <x:c r="AA473" s="19" t="n">
        <x:f>IF(AND(G473="GL.CASH",L473="financing"),Q473,0)</x:f>
        <x:v>0</x:v>
      </x:c>
    </x:row>
    <x:row r="474" ht="25" customHeight="1">
      <x:c r="A474" s="3" t="str">
        <x:v>ACT/SW-M04-P07/2</x:v>
      </x:c>
      <x:c r="B474" s="3" t="str">
        <x:v>SW-M04-P07</x:v>
      </x:c>
      <x:c r="C474" s="21" t="n">
        <x:v>4</x:v>
      </x:c>
      <x:c r="D474" s="39" t="n">
        <x:v>46497</x:v>
      </x:c>
      <x:c r="E474" s="39" t="n">
        <x:v>46478</x:v>
      </x:c>
      <x:c r="F474" s="39" t="n">
        <x:v>46527</x:v>
      </x:c>
      <x:c r="G474" s="3" t="str">
        <x:v>GL.VAT.DOM_ASSET</x:v>
      </x:c>
      <x:c r="H474" s="3" t="str">
        <x:v>PROD</x:v>
      </x:c>
      <x:c r="I474" s="3" t="str">
        <x:v>V.SOFTWARE</x:v>
      </x:c>
      <x:c r="J474" s="3" t="str">
        <x:v>MAP.ACTUAL.COST.RC.PPL.SW.PROD.V.SOFTWARE.PROD</x:v>
      </x:c>
      <x:c r="K474" s="3" t="str">
        <x:v>OPX.SOFTWARE</x:v>
      </x:c>
      <x:c r="L474" s="3" t="str">
        <x:v>operating</x:v>
      </x:c>
      <x:c r="M474" s="3" t="str">
        <x:v>not_applicable</x:v>
      </x:c>
      <x:c r="N474" s="3" t="str">
        <x:v>not_applicable</x:v>
      </x:c>
      <x:c r="O474" s="3" t="str">
        <x:v>not_applicable</x:v>
      </x:c>
      <x:c r="P474" s="30" t="n">
        <x:v>85.5</x:v>
      </x:c>
      <x:c r="Q474" s="30" t="n">
        <x:v>0</x:v>
      </x:c>
      <x:c r="R474" s="19" t="n">
        <x:f>P474-Q474</x:f>
        <x:v>85.5</x:v>
      </x:c>
      <x:c r="S474" s="22" t="n">
        <x:f>'D03_Accounts'!D15</x:f>
        <x:v>0</x:v>
      </x:c>
      <x:c r="T474" s="19" t="n">
        <x:f>R474*S474</x:f>
        <x:v>0</x:v>
      </x:c>
      <x:c r="U474" s="20" t="str">
        <x:f>'D03_Mappings'!E130</x:f>
        <x:v>tax_assets</x:v>
      </x:c>
      <x:c r="V474" s="19" t="str">
        <x:f>IF(I474="",IF(U474="people","PAYROLL","UNMAPPED"),I474)</x:f>
        <x:v>V.SOFTWARE</x:v>
      </x:c>
      <x:c r="W474" s="19" t="n">
        <x:f>IF(AND(G474="GL.CASH",L474="operating"),Q474,0)</x:f>
        <x:v>0</x:v>
      </x:c>
      <x:c r="X474" s="19" t="n">
        <x:f>IF(AND(G474="GL.CASH",L474="operating"),P474,0)</x:f>
        <x:v>0</x:v>
      </x:c>
      <x:c r="Y474" s="19" t="n">
        <x:f>IF(AND(G474="GL.CASH",L474="investing"),Q474-P474,0)</x:f>
        <x:v>0</x:v>
      </x:c>
      <x:c r="Z474" s="19" t="n">
        <x:f>IF(AND(G474="GL.CASH",L474="financing"),P474,0)</x:f>
        <x:v>0</x:v>
      </x:c>
      <x:c r="AA474" s="19" t="n">
        <x:f>IF(AND(G474="GL.CASH",L474="financing"),Q474,0)</x:f>
        <x:v>0</x:v>
      </x:c>
    </x:row>
    <x:row r="475" ht="25" customHeight="1">
      <x:c r="A475" s="3" t="str">
        <x:v>ACT/SW-M04-P07/3</x:v>
      </x:c>
      <x:c r="B475" s="3" t="str">
        <x:v>SW-M04-P07</x:v>
      </x:c>
      <x:c r="C475" s="21" t="n">
        <x:v>4</x:v>
      </x:c>
      <x:c r="D475" s="39" t="n">
        <x:v>46497</x:v>
      </x:c>
      <x:c r="E475" s="39" t="n">
        <x:v>46478</x:v>
      </x:c>
      <x:c r="F475" s="39" t="n">
        <x:v>46527</x:v>
      </x:c>
      <x:c r="G475" s="3" t="str">
        <x:v>GL.AP.SUPPLIER</x:v>
      </x:c>
      <x:c r="H475" s="3" t="str">
        <x:v>PROD</x:v>
      </x:c>
      <x:c r="I475" s="3" t="str">
        <x:v>V.SOFTWARE</x:v>
      </x:c>
      <x:c r="J475" s="3" t="str">
        <x:v>MAP.ACTUAL.COST.RC.PPL.SW.PROD.V.SOFTWARE.PROD</x:v>
      </x:c>
      <x:c r="K475" s="3" t="str">
        <x:v>OPX.SOFTWARE</x:v>
      </x:c>
      <x:c r="L475" s="3" t="str">
        <x:v>operating</x:v>
      </x:c>
      <x:c r="M475" s="3" t="str">
        <x:v>not_applicable</x:v>
      </x:c>
      <x:c r="N475" s="3" t="str">
        <x:v>not_applicable</x:v>
      </x:c>
      <x:c r="O475" s="3" t="str">
        <x:v>not_applicable</x:v>
      </x:c>
      <x:c r="P475" s="30" t="n">
        <x:v>0</x:v>
      </x:c>
      <x:c r="Q475" s="30" t="n">
        <x:v>450</x:v>
      </x:c>
      <x:c r="R475" s="19" t="n">
        <x:f>P475-Q475</x:f>
        <x:v>-450</x:v>
      </x:c>
      <x:c r="S475" s="22" t="n">
        <x:f>'D03_Accounts'!D23</x:f>
        <x:v>0</x:v>
      </x:c>
      <x:c r="T475" s="19" t="n">
        <x:f>R475*S475</x:f>
        <x:v>0</x:v>
      </x:c>
      <x:c r="U475" s="20" t="str">
        <x:f>'D03_Mappings'!E131</x:f>
        <x:v>ap</x:v>
      </x:c>
      <x:c r="V475" s="19" t="str">
        <x:f>IF(I475="",IF(U475="people","PAYROLL","UNMAPPED"),I475)</x:f>
        <x:v>V.SOFTWARE</x:v>
      </x:c>
      <x:c r="W475" s="19" t="n">
        <x:f>IF(AND(G475="GL.CASH",L475="operating"),Q475,0)</x:f>
        <x:v>0</x:v>
      </x:c>
      <x:c r="X475" s="19" t="n">
        <x:f>IF(AND(G475="GL.CASH",L475="operating"),P475,0)</x:f>
        <x:v>0</x:v>
      </x:c>
      <x:c r="Y475" s="19" t="n">
        <x:f>IF(AND(G475="GL.CASH",L475="investing"),Q475-P475,0)</x:f>
        <x:v>0</x:v>
      </x:c>
      <x:c r="Z475" s="19" t="n">
        <x:f>IF(AND(G475="GL.CASH",L475="financing"),P475,0)</x:f>
        <x:v>0</x:v>
      </x:c>
      <x:c r="AA475" s="19" t="n">
        <x:f>IF(AND(G475="GL.CASH",L475="financing"),Q475,0)</x:f>
        <x:v>0</x:v>
      </x:c>
    </x:row>
    <x:row r="476" ht="25" customHeight="1">
      <x:c r="A476" s="3" t="str">
        <x:v>ACT/SW-M04-P07/4</x:v>
      </x:c>
      <x:c r="B476" s="3" t="str">
        <x:v>SW-M04-P07</x:v>
      </x:c>
      <x:c r="C476" s="21" t="n">
        <x:v>4</x:v>
      </x:c>
      <x:c r="D476" s="39" t="n">
        <x:v>46497</x:v>
      </x:c>
      <x:c r="E476" s="39" t="n">
        <x:v>46478</x:v>
      </x:c>
      <x:c r="F476" s="39" t="n">
        <x:v>46527</x:v>
      </x:c>
      <x:c r="G476" s="3" t="str">
        <x:v>GL.VAT.DOM_LIAB</x:v>
      </x:c>
      <x:c r="H476" s="3" t="str">
        <x:v>PROD</x:v>
      </x:c>
      <x:c r="I476" s="3" t="str">
        <x:v>V.SOFTWARE</x:v>
      </x:c>
      <x:c r="J476" s="3" t="str">
        <x:v>MAP.ACTUAL.COST.RC.PPL.SW.PROD.V.SOFTWARE.PROD</x:v>
      </x:c>
      <x:c r="K476" s="3" t="str">
        <x:v>OPX.SOFTWARE</x:v>
      </x:c>
      <x:c r="L476" s="3" t="str">
        <x:v>operating</x:v>
      </x:c>
      <x:c r="M476" s="3" t="str">
        <x:v>not_applicable</x:v>
      </x:c>
      <x:c r="N476" s="3" t="str">
        <x:v>not_applicable</x:v>
      </x:c>
      <x:c r="O476" s="3" t="str">
        <x:v>not_applicable</x:v>
      </x:c>
      <x:c r="P476" s="30" t="n">
        <x:v>0</x:v>
      </x:c>
      <x:c r="Q476" s="30" t="n">
        <x:v>85.5</x:v>
      </x:c>
      <x:c r="R476" s="19" t="n">
        <x:f>P476-Q476</x:f>
        <x:v>-85.5</x:v>
      </x:c>
      <x:c r="S476" s="22" t="n">
        <x:f>'D03_Accounts'!D29</x:f>
        <x:v>0</x:v>
      </x:c>
      <x:c r="T476" s="19" t="n">
        <x:f>R476*S476</x:f>
        <x:v>0</x:v>
      </x:c>
      <x:c r="U476" s="20" t="str">
        <x:f>'D03_Mappings'!E132</x:f>
        <x:v>tax_liabilities</x:v>
      </x:c>
      <x:c r="V476" s="19" t="str">
        <x:f>IF(I476="",IF(U476="people","PAYROLL","UNMAPPED"),I476)</x:f>
        <x:v>V.SOFTWARE</x:v>
      </x:c>
      <x:c r="W476" s="19" t="n">
        <x:f>IF(AND(G476="GL.CASH",L476="operating"),Q476,0)</x:f>
        <x:v>0</x:v>
      </x:c>
      <x:c r="X476" s="19" t="n">
        <x:f>IF(AND(G476="GL.CASH",L476="operating"),P476,0)</x:f>
        <x:v>0</x:v>
      </x:c>
      <x:c r="Y476" s="19" t="n">
        <x:f>IF(AND(G476="GL.CASH",L476="investing"),Q476-P476,0)</x:f>
        <x:v>0</x:v>
      </x:c>
      <x:c r="Z476" s="19" t="n">
        <x:f>IF(AND(G476="GL.CASH",L476="financing"),P476,0)</x:f>
        <x:v>0</x:v>
      </x:c>
      <x:c r="AA476" s="19" t="n">
        <x:f>IF(AND(G476="GL.CASH",L476="financing"),Q476,0)</x:f>
        <x:v>0</x:v>
      </x:c>
    </x:row>
    <x:row r="477" ht="25" customHeight="1">
      <x:c r="A477" s="3" t="str">
        <x:v>ACT/PAYROLL-M04-P01/1</x:v>
      </x:c>
      <x:c r="B477" s="3" t="str">
        <x:v>PAYROLL-M04-P01</x:v>
      </x:c>
      <x:c r="C477" s="21" t="n">
        <x:v>4</x:v>
      </x:c>
      <x:c r="D477" s="39" t="n">
        <x:v>46505</x:v>
      </x:c>
      <x:c r="E477" s="39" t="n">
        <x:v>46478</x:v>
      </x:c>
      <x:c r="F477" s="39" t="n">
        <x:v>46505</x:v>
      </x:c>
      <x:c r="G477" s="3" t="str">
        <x:v>GL.PEOPLE.SALARY</x:v>
      </x:c>
      <x:c r="H477" s="3" t="str">
        <x:v>MGMT</x:v>
      </x:c>
      <x:c r="I477" s="3" t="str">
        <x:v>PAYROLL</x:v>
      </x:c>
      <x:c r="J477" s="3" t="str">
        <x:v>MAP.ACTUAL.PAYROLL.SALARY.MGMT.PAYROLL.MGMT</x:v>
      </x:c>
      <x:c r="K477" s="3" t="str">
        <x:v>PPL.SALARY</x:v>
      </x:c>
      <x:c r="L477" s="3" t="str">
        <x:v>operating</x:v>
      </x:c>
      <x:c r="M477" s="3" t="str">
        <x:v>recurring</x:v>
      </x:c>
      <x:c r="N477" s="3" t="str">
        <x:v>committed</x:v>
      </x:c>
      <x:c r="O477" s="3" t="str">
        <x:v>fixed</x:v>
      </x:c>
      <x:c r="P477" s="30" t="n">
        <x:v>5433.75</x:v>
      </x:c>
      <x:c r="Q477" s="30" t="n">
        <x:v>0</x:v>
      </x:c>
      <x:c r="R477" s="19" t="n">
        <x:f>P477-Q477</x:f>
        <x:v>5433.75</x:v>
      </x:c>
      <x:c r="S477" s="22" t="n">
        <x:f>'D03_Accounts'!D91</x:f>
        <x:v>1</x:v>
      </x:c>
      <x:c r="T477" s="19" t="n">
        <x:f>R477*S477</x:f>
        <x:v>5433.75</x:v>
      </x:c>
      <x:c r="U477" s="20" t="str">
        <x:f>'D03_Mappings'!E222</x:f>
        <x:v>people</x:v>
      </x:c>
      <x:c r="V477" s="19" t="str">
        <x:f>IF(I477="",IF(U477="people","PAYROLL","UNMAPPED"),I477)</x:f>
        <x:v>PAYROLL</x:v>
      </x:c>
      <x:c r="W477" s="19" t="n">
        <x:f>IF(AND(G477="GL.CASH",L477="operating"),Q477,0)</x:f>
        <x:v>0</x:v>
      </x:c>
      <x:c r="X477" s="19" t="n">
        <x:f>IF(AND(G477="GL.CASH",L477="operating"),P477,0)</x:f>
        <x:v>0</x:v>
      </x:c>
      <x:c r="Y477" s="19" t="n">
        <x:f>IF(AND(G477="GL.CASH",L477="investing"),Q477-P477,0)</x:f>
        <x:v>0</x:v>
      </x:c>
      <x:c r="Z477" s="19" t="n">
        <x:f>IF(AND(G477="GL.CASH",L477="financing"),P477,0)</x:f>
        <x:v>0</x:v>
      </x:c>
      <x:c r="AA477" s="19" t="n">
        <x:f>IF(AND(G477="GL.CASH",L477="financing"),Q477,0)</x:f>
        <x:v>0</x:v>
      </x:c>
    </x:row>
    <x:row r="478" ht="25" customHeight="1">
      <x:c r="A478" s="3" t="str">
        <x:v>ACT/PAYROLL-M04-P01/2</x:v>
      </x:c>
      <x:c r="B478" s="3" t="str">
        <x:v>PAYROLL-M04-P01</x:v>
      </x:c>
      <x:c r="C478" s="21" t="n">
        <x:v>4</x:v>
      </x:c>
      <x:c r="D478" s="39" t="n">
        <x:v>46505</x:v>
      </x:c>
      <x:c r="E478" s="39" t="n">
        <x:v>46478</x:v>
      </x:c>
      <x:c r="F478" s="39" t="n">
        <x:v>46505</x:v>
      </x:c>
      <x:c r="G478" s="3" t="str">
        <x:v>GL.CASH</x:v>
      </x:c>
      <x:c r="H478" s="3" t="str">
        <x:v>MGMT</x:v>
      </x:c>
      <x:c r="I478" s="3" t="str">
        <x:v>PAYROLL</x:v>
      </x:c>
      <x:c r="J478" s="3" t="str">
        <x:v>MAP.ACTUAL.PAYROLL.SALARY.MGMT.PAYROLL.MGMT</x:v>
      </x:c>
      <x:c r="K478" s="3" t="str">
        <x:v>PPL.SALARY</x:v>
      </x:c>
      <x:c r="L478" s="3" t="str">
        <x:v>operating</x:v>
      </x:c>
      <x:c r="M478" s="3" t="str">
        <x:v>not_applicable</x:v>
      </x:c>
      <x:c r="N478" s="3" t="str">
        <x:v>not_applicable</x:v>
      </x:c>
      <x:c r="O478" s="3" t="str">
        <x:v>not_applicable</x:v>
      </x:c>
      <x:c r="P478" s="30" t="n">
        <x:v>0</x:v>
      </x:c>
      <x:c r="Q478" s="30" t="n">
        <x:v>5433.75</x:v>
      </x:c>
      <x:c r="R478" s="19" t="n">
        <x:f>P478-Q478</x:f>
        <x:v>-5433.75</x:v>
      </x:c>
      <x:c r="S478" s="22" t="n">
        <x:f>'D03_Accounts'!D11</x:f>
        <x:v>0</x:v>
      </x:c>
      <x:c r="T478" s="19" t="n">
        <x:f>R478*S478</x:f>
        <x:v>0</x:v>
      </x:c>
      <x:c r="U478" s="20" t="str">
        <x:f>'D03_Mappings'!E223</x:f>
        <x:v>cash</x:v>
      </x:c>
      <x:c r="V478" s="19" t="str">
        <x:f>IF(I478="",IF(U478="people","PAYROLL","UNMAPPED"),I478)</x:f>
        <x:v>PAYROLL</x:v>
      </x:c>
      <x:c r="W478" s="19" t="n">
        <x:f>IF(AND(G478="GL.CASH",L478="operating"),Q478,0)</x:f>
        <x:v>5433.75</x:v>
      </x:c>
      <x:c r="X478" s="19" t="n">
        <x:f>IF(AND(G478="GL.CASH",L478="operating"),P478,0)</x:f>
        <x:v>0</x:v>
      </x:c>
      <x:c r="Y478" s="19" t="n">
        <x:f>IF(AND(G478="GL.CASH",L478="investing"),Q478-P478,0)</x:f>
        <x:v>0</x:v>
      </x:c>
      <x:c r="Z478" s="19" t="n">
        <x:f>IF(AND(G478="GL.CASH",L478="financing"),P478,0)</x:f>
        <x:v>0</x:v>
      </x:c>
      <x:c r="AA478" s="19" t="n">
        <x:f>IF(AND(G478="GL.CASH",L478="financing"),Q478,0)</x:f>
        <x:v>0</x:v>
      </x:c>
    </x:row>
    <x:row r="479" ht="25" customHeight="1">
      <x:c r="A479" s="3" t="str">
        <x:v>ACT/PAYROLL-M04-P02/1</x:v>
      </x:c>
      <x:c r="B479" s="3" t="str">
        <x:v>PAYROLL-M04-P02</x:v>
      </x:c>
      <x:c r="C479" s="21" t="n">
        <x:v>4</x:v>
      </x:c>
      <x:c r="D479" s="39" t="n">
        <x:v>46505</x:v>
      </x:c>
      <x:c r="E479" s="39" t="n">
        <x:v>46478</x:v>
      </x:c>
      <x:c r="F479" s="39" t="n">
        <x:v>46505</x:v>
      </x:c>
      <x:c r="G479" s="3" t="str">
        <x:v>GL.PEOPLE.SALARY</x:v>
      </x:c>
      <x:c r="H479" s="3" t="str">
        <x:v>ENG</x:v>
      </x:c>
      <x:c r="I479" s="3" t="str">
        <x:v>PAYROLL</x:v>
      </x:c>
      <x:c r="J479" s="3" t="str">
        <x:v>MAP.ACTUAL.PAYROLL.SALARY.ENG.PAYROLL.ENG</x:v>
      </x:c>
      <x:c r="K479" s="3" t="str">
        <x:v>PPL.SALARY</x:v>
      </x:c>
      <x:c r="L479" s="3" t="str">
        <x:v>operating</x:v>
      </x:c>
      <x:c r="M479" s="3" t="str">
        <x:v>recurring</x:v>
      </x:c>
      <x:c r="N479" s="3" t="str">
        <x:v>committed</x:v>
      </x:c>
      <x:c r="O479" s="3" t="str">
        <x:v>fixed</x:v>
      </x:c>
      <x:c r="P479" s="30" t="n">
        <x:v>5433.75</x:v>
      </x:c>
      <x:c r="Q479" s="30" t="n">
        <x:v>0</x:v>
      </x:c>
      <x:c r="R479" s="19" t="n">
        <x:f>P479-Q479</x:f>
        <x:v>5433.75</x:v>
      </x:c>
      <x:c r="S479" s="22" t="n">
        <x:f>'D03_Accounts'!D91</x:f>
        <x:v>1</x:v>
      </x:c>
      <x:c r="T479" s="19" t="n">
        <x:f>R479*S479</x:f>
        <x:v>5433.75</x:v>
      </x:c>
      <x:c r="U479" s="20" t="str">
        <x:f>'D03_Mappings'!E220</x:f>
        <x:v>people</x:v>
      </x:c>
      <x:c r="V479" s="19" t="str">
        <x:f>IF(I479="",IF(U479="people","PAYROLL","UNMAPPED"),I479)</x:f>
        <x:v>PAYROLL</x:v>
      </x:c>
      <x:c r="W479" s="19" t="n">
        <x:f>IF(AND(G479="GL.CASH",L479="operating"),Q479,0)</x:f>
        <x:v>0</x:v>
      </x:c>
      <x:c r="X479" s="19" t="n">
        <x:f>IF(AND(G479="GL.CASH",L479="operating"),P479,0)</x:f>
        <x:v>0</x:v>
      </x:c>
      <x:c r="Y479" s="19" t="n">
        <x:f>IF(AND(G479="GL.CASH",L479="investing"),Q479-P479,0)</x:f>
        <x:v>0</x:v>
      </x:c>
      <x:c r="Z479" s="19" t="n">
        <x:f>IF(AND(G479="GL.CASH",L479="financing"),P479,0)</x:f>
        <x:v>0</x:v>
      </x:c>
      <x:c r="AA479" s="19" t="n">
        <x:f>IF(AND(G479="GL.CASH",L479="financing"),Q479,0)</x:f>
        <x:v>0</x:v>
      </x:c>
    </x:row>
    <x:row r="480" ht="25" customHeight="1">
      <x:c r="A480" s="3" t="str">
        <x:v>ACT/PAYROLL-M04-P02/2</x:v>
      </x:c>
      <x:c r="B480" s="3" t="str">
        <x:v>PAYROLL-M04-P02</x:v>
      </x:c>
      <x:c r="C480" s="21" t="n">
        <x:v>4</x:v>
      </x:c>
      <x:c r="D480" s="39" t="n">
        <x:v>46505</x:v>
      </x:c>
      <x:c r="E480" s="39" t="n">
        <x:v>46478</x:v>
      </x:c>
      <x:c r="F480" s="39" t="n">
        <x:v>46505</x:v>
      </x:c>
      <x:c r="G480" s="3" t="str">
        <x:v>GL.CASH</x:v>
      </x:c>
      <x:c r="H480" s="3" t="str">
        <x:v>ENG</x:v>
      </x:c>
      <x:c r="I480" s="3" t="str">
        <x:v>PAYROLL</x:v>
      </x:c>
      <x:c r="J480" s="3" t="str">
        <x:v>MAP.ACTUAL.PAYROLL.SALARY.ENG.PAYROLL.ENG</x:v>
      </x:c>
      <x:c r="K480" s="3" t="str">
        <x:v>PPL.SALARY</x:v>
      </x:c>
      <x:c r="L480" s="3" t="str">
        <x:v>operating</x:v>
      </x:c>
      <x:c r="M480" s="3" t="str">
        <x:v>not_applicable</x:v>
      </x:c>
      <x:c r="N480" s="3" t="str">
        <x:v>not_applicable</x:v>
      </x:c>
      <x:c r="O480" s="3" t="str">
        <x:v>not_applicable</x:v>
      </x:c>
      <x:c r="P480" s="30" t="n">
        <x:v>0</x:v>
      </x:c>
      <x:c r="Q480" s="30" t="n">
        <x:v>5433.75</x:v>
      </x:c>
      <x:c r="R480" s="19" t="n">
        <x:f>P480-Q480</x:f>
        <x:v>-5433.75</x:v>
      </x:c>
      <x:c r="S480" s="22" t="n">
        <x:f>'D03_Accounts'!D11</x:f>
        <x:v>0</x:v>
      </x:c>
      <x:c r="T480" s="19" t="n">
        <x:f>R480*S480</x:f>
        <x:v>0</x:v>
      </x:c>
      <x:c r="U480" s="20" t="str">
        <x:f>'D03_Mappings'!E221</x:f>
        <x:v>cash</x:v>
      </x:c>
      <x:c r="V480" s="19" t="str">
        <x:f>IF(I480="",IF(U480="people","PAYROLL","UNMAPPED"),I480)</x:f>
        <x:v>PAYROLL</x:v>
      </x:c>
      <x:c r="W480" s="19" t="n">
        <x:f>IF(AND(G480="GL.CASH",L480="operating"),Q480,0)</x:f>
        <x:v>5433.75</x:v>
      </x:c>
      <x:c r="X480" s="19" t="n">
        <x:f>IF(AND(G480="GL.CASH",L480="operating"),P480,0)</x:f>
        <x:v>0</x:v>
      </x:c>
      <x:c r="Y480" s="19" t="n">
        <x:f>IF(AND(G480="GL.CASH",L480="investing"),Q480-P480,0)</x:f>
        <x:v>0</x:v>
      </x:c>
      <x:c r="Z480" s="19" t="n">
        <x:f>IF(AND(G480="GL.CASH",L480="financing"),P480,0)</x:f>
        <x:v>0</x:v>
      </x:c>
      <x:c r="AA480" s="19" t="n">
        <x:f>IF(AND(G480="GL.CASH",L480="financing"),Q480,0)</x:f>
        <x:v>0</x:v>
      </x:c>
    </x:row>
    <x:row r="481" ht="25" customHeight="1">
      <x:c r="A481" s="3" t="str">
        <x:v>ACT/PAYROLL-M04-P03/1</x:v>
      </x:c>
      <x:c r="B481" s="3" t="str">
        <x:v>PAYROLL-M04-P03</x:v>
      </x:c>
      <x:c r="C481" s="21" t="n">
        <x:v>4</x:v>
      </x:c>
      <x:c r="D481" s="39" t="n">
        <x:v>46505</x:v>
      </x:c>
      <x:c r="E481" s="39" t="n">
        <x:v>46478</x:v>
      </x:c>
      <x:c r="F481" s="39" t="n">
        <x:v>46505</x:v>
      </x:c>
      <x:c r="G481" s="3" t="str">
        <x:v>GL.PEOPLE.SALARY</x:v>
      </x:c>
      <x:c r="H481" s="3" t="str">
        <x:v>ENG</x:v>
      </x:c>
      <x:c r="I481" s="3" t="str">
        <x:v>PAYROLL</x:v>
      </x:c>
      <x:c r="J481" s="3" t="str">
        <x:v>MAP.ACTUAL.PAYROLL.SALARY.ENG.PAYROLL.ENG</x:v>
      </x:c>
      <x:c r="K481" s="3" t="str">
        <x:v>PPL.SALARY</x:v>
      </x:c>
      <x:c r="L481" s="3" t="str">
        <x:v>operating</x:v>
      </x:c>
      <x:c r="M481" s="3" t="str">
        <x:v>recurring</x:v>
      </x:c>
      <x:c r="N481" s="3" t="str">
        <x:v>committed</x:v>
      </x:c>
      <x:c r="O481" s="3" t="str">
        <x:v>fixed</x:v>
      </x:c>
      <x:c r="P481" s="30" t="n">
        <x:v>7762.5</x:v>
      </x:c>
      <x:c r="Q481" s="30" t="n">
        <x:v>0</x:v>
      </x:c>
      <x:c r="R481" s="19" t="n">
        <x:f>P481-Q481</x:f>
        <x:v>7762.5</x:v>
      </x:c>
      <x:c r="S481" s="22" t="n">
        <x:f>'D03_Accounts'!D91</x:f>
        <x:v>1</x:v>
      </x:c>
      <x:c r="T481" s="19" t="n">
        <x:f>R481*S481</x:f>
        <x:v>7762.5</x:v>
      </x:c>
      <x:c r="U481" s="20" t="str">
        <x:f>'D03_Mappings'!E220</x:f>
        <x:v>people</x:v>
      </x:c>
      <x:c r="V481" s="19" t="str">
        <x:f>IF(I481="",IF(U481="people","PAYROLL","UNMAPPED"),I481)</x:f>
        <x:v>PAYROLL</x:v>
      </x:c>
      <x:c r="W481" s="19" t="n">
        <x:f>IF(AND(G481="GL.CASH",L481="operating"),Q481,0)</x:f>
        <x:v>0</x:v>
      </x:c>
      <x:c r="X481" s="19" t="n">
        <x:f>IF(AND(G481="GL.CASH",L481="operating"),P481,0)</x:f>
        <x:v>0</x:v>
      </x:c>
      <x:c r="Y481" s="19" t="n">
        <x:f>IF(AND(G481="GL.CASH",L481="investing"),Q481-P481,0)</x:f>
        <x:v>0</x:v>
      </x:c>
      <x:c r="Z481" s="19" t="n">
        <x:f>IF(AND(G481="GL.CASH",L481="financing"),P481,0)</x:f>
        <x:v>0</x:v>
      </x:c>
      <x:c r="AA481" s="19" t="n">
        <x:f>IF(AND(G481="GL.CASH",L481="financing"),Q481,0)</x:f>
        <x:v>0</x:v>
      </x:c>
    </x:row>
    <x:row r="482" ht="25" customHeight="1">
      <x:c r="A482" s="3" t="str">
        <x:v>ACT/PAYROLL-M04-P03/2</x:v>
      </x:c>
      <x:c r="B482" s="3" t="str">
        <x:v>PAYROLL-M04-P03</x:v>
      </x:c>
      <x:c r="C482" s="21" t="n">
        <x:v>4</x:v>
      </x:c>
      <x:c r="D482" s="39" t="n">
        <x:v>46505</x:v>
      </x:c>
      <x:c r="E482" s="39" t="n">
        <x:v>46478</x:v>
      </x:c>
      <x:c r="F482" s="39" t="n">
        <x:v>46505</x:v>
      </x:c>
      <x:c r="G482" s="3" t="str">
        <x:v>GL.CASH</x:v>
      </x:c>
      <x:c r="H482" s="3" t="str">
        <x:v>ENG</x:v>
      </x:c>
      <x:c r="I482" s="3" t="str">
        <x:v>PAYROLL</x:v>
      </x:c>
      <x:c r="J482" s="3" t="str">
        <x:v>MAP.ACTUAL.PAYROLL.SALARY.ENG.PAYROLL.ENG</x:v>
      </x:c>
      <x:c r="K482" s="3" t="str">
        <x:v>PPL.SALARY</x:v>
      </x:c>
      <x:c r="L482" s="3" t="str">
        <x:v>operating</x:v>
      </x:c>
      <x:c r="M482" s="3" t="str">
        <x:v>not_applicable</x:v>
      </x:c>
      <x:c r="N482" s="3" t="str">
        <x:v>not_applicable</x:v>
      </x:c>
      <x:c r="O482" s="3" t="str">
        <x:v>not_applicable</x:v>
      </x:c>
      <x:c r="P482" s="30" t="n">
        <x:v>0</x:v>
      </x:c>
      <x:c r="Q482" s="30" t="n">
        <x:v>7762.5</x:v>
      </x:c>
      <x:c r="R482" s="19" t="n">
        <x:f>P482-Q482</x:f>
        <x:v>-7762.5</x:v>
      </x:c>
      <x:c r="S482" s="22" t="n">
        <x:f>'D03_Accounts'!D11</x:f>
        <x:v>0</x:v>
      </x:c>
      <x:c r="T482" s="19" t="n">
        <x:f>R482*S482</x:f>
        <x:v>0</x:v>
      </x:c>
      <x:c r="U482" s="20" t="str">
        <x:f>'D03_Mappings'!E221</x:f>
        <x:v>cash</x:v>
      </x:c>
      <x:c r="V482" s="19" t="str">
        <x:f>IF(I482="",IF(U482="people","PAYROLL","UNMAPPED"),I482)</x:f>
        <x:v>PAYROLL</x:v>
      </x:c>
      <x:c r="W482" s="19" t="n">
        <x:f>IF(AND(G482="GL.CASH",L482="operating"),Q482,0)</x:f>
        <x:v>7762.5</x:v>
      </x:c>
      <x:c r="X482" s="19" t="n">
        <x:f>IF(AND(G482="GL.CASH",L482="operating"),P482,0)</x:f>
        <x:v>0</x:v>
      </x:c>
      <x:c r="Y482" s="19" t="n">
        <x:f>IF(AND(G482="GL.CASH",L482="investing"),Q482-P482,0)</x:f>
        <x:v>0</x:v>
      </x:c>
      <x:c r="Z482" s="19" t="n">
        <x:f>IF(AND(G482="GL.CASH",L482="financing"),P482,0)</x:f>
        <x:v>0</x:v>
      </x:c>
      <x:c r="AA482" s="19" t="n">
        <x:f>IF(AND(G482="GL.CASH",L482="financing"),Q482,0)</x:f>
        <x:v>0</x:v>
      </x:c>
    </x:row>
    <x:row r="483" ht="25" customHeight="1">
      <x:c r="A483" s="3" t="str">
        <x:v>ACT/PAYROLL-M04-P03/3</x:v>
      </x:c>
      <x:c r="B483" s="3" t="str">
        <x:v>PAYROLL-M04-P03</x:v>
      </x:c>
      <x:c r="C483" s="21" t="n">
        <x:v>4</x:v>
      </x:c>
      <x:c r="D483" s="39" t="n">
        <x:v>46505</x:v>
      </x:c>
      <x:c r="E483" s="39" t="n">
        <x:v>46478</x:v>
      </x:c>
      <x:c r="F483" s="39" t="n">
        <x:v>46505</x:v>
      </x:c>
      <x:c r="G483" s="3" t="str">
        <x:v>GL.PEOPLE.RV</x:v>
      </x:c>
      <x:c r="H483" s="3" t="str">
        <x:v>ENG</x:v>
      </x:c>
      <x:c r="I483" s="3" t="str">
        <x:v>PAYROLL</x:v>
      </x:c>
      <x:c r="J483" s="3" t="str">
        <x:v>MAP.ACTUAL.PAYROLL.RV.ENG.PAYROLL.ENG</x:v>
      </x:c>
      <x:c r="K483" s="3" t="str">
        <x:v>PPL.RV</x:v>
      </x:c>
      <x:c r="L483" s="3" t="str">
        <x:v>operating</x:v>
      </x:c>
      <x:c r="M483" s="3" t="str">
        <x:v>recurring</x:v>
      </x:c>
      <x:c r="N483" s="3" t="str">
        <x:v>committed</x:v>
      </x:c>
      <x:c r="O483" s="3" t="str">
        <x:v>fixed</x:v>
      </x:c>
      <x:c r="P483" s="30" t="n">
        <x:v>721.91</x:v>
      </x:c>
      <x:c r="Q483" s="30" t="n">
        <x:v>0</x:v>
      </x:c>
      <x:c r="R483" s="19" t="n">
        <x:f>P483-Q483</x:f>
        <x:v>721.91</x:v>
      </x:c>
      <x:c r="S483" s="22" t="n">
        <x:f>'D03_Accounts'!D92</x:f>
        <x:v>1</x:v>
      </x:c>
      <x:c r="T483" s="19" t="n">
        <x:f>R483*S483</x:f>
        <x:v>721.91</x:v>
      </x:c>
      <x:c r="U483" s="20" t="str">
        <x:f>'D03_Mappings'!E210</x:f>
        <x:v>people</x:v>
      </x:c>
      <x:c r="V483" s="19" t="str">
        <x:f>IF(I483="",IF(U483="people","PAYROLL","UNMAPPED"),I483)</x:f>
        <x:v>PAYROLL</x:v>
      </x:c>
      <x:c r="W483" s="19" t="n">
        <x:f>IF(AND(G483="GL.CASH",L483="operating"),Q483,0)</x:f>
        <x:v>0</x:v>
      </x:c>
      <x:c r="X483" s="19" t="n">
        <x:f>IF(AND(G483="GL.CASH",L483="operating"),P483,0)</x:f>
        <x:v>0</x:v>
      </x:c>
      <x:c r="Y483" s="19" t="n">
        <x:f>IF(AND(G483="GL.CASH",L483="investing"),Q483-P483,0)</x:f>
        <x:v>0</x:v>
      </x:c>
      <x:c r="Z483" s="19" t="n">
        <x:f>IF(AND(G483="GL.CASH",L483="financing"),P483,0)</x:f>
        <x:v>0</x:v>
      </x:c>
      <x:c r="AA483" s="19" t="n">
        <x:f>IF(AND(G483="GL.CASH",L483="financing"),Q483,0)</x:f>
        <x:v>0</x:v>
      </x:c>
    </x:row>
    <x:row r="484" ht="25" customHeight="1">
      <x:c r="A484" s="3" t="str">
        <x:v>ACT/PAYROLL-M04-P03/4</x:v>
      </x:c>
      <x:c r="B484" s="3" t="str">
        <x:v>PAYROLL-M04-P03</x:v>
      </x:c>
      <x:c r="C484" s="21" t="n">
        <x:v>4</x:v>
      </x:c>
      <x:c r="D484" s="39" t="n">
        <x:v>46505</x:v>
      </x:c>
      <x:c r="E484" s="39" t="n">
        <x:v>46478</x:v>
      </x:c>
      <x:c r="F484" s="39" t="n">
        <x:v>46505</x:v>
      </x:c>
      <x:c r="G484" s="3" t="str">
        <x:v>GL.CASH</x:v>
      </x:c>
      <x:c r="H484" s="3" t="str">
        <x:v>ENG</x:v>
      </x:c>
      <x:c r="I484" s="3" t="str">
        <x:v>PAYROLL</x:v>
      </x:c>
      <x:c r="J484" s="3" t="str">
        <x:v>MAP.ACTUAL.PAYROLL.RV.ENG.PAYROLL.ENG</x:v>
      </x:c>
      <x:c r="K484" s="3" t="str">
        <x:v>PPL.RV</x:v>
      </x:c>
      <x:c r="L484" s="3" t="str">
        <x:v>operating</x:v>
      </x:c>
      <x:c r="M484" s="3" t="str">
        <x:v>not_applicable</x:v>
      </x:c>
      <x:c r="N484" s="3" t="str">
        <x:v>not_applicable</x:v>
      </x:c>
      <x:c r="O484" s="3" t="str">
        <x:v>not_applicable</x:v>
      </x:c>
      <x:c r="P484" s="30" t="n">
        <x:v>0</x:v>
      </x:c>
      <x:c r="Q484" s="30" t="n">
        <x:v>721.91</x:v>
      </x:c>
      <x:c r="R484" s="19" t="n">
        <x:f>P484-Q484</x:f>
        <x:v>-721.91</x:v>
      </x:c>
      <x:c r="S484" s="22" t="n">
        <x:f>'D03_Accounts'!D11</x:f>
        <x:v>0</x:v>
      </x:c>
      <x:c r="T484" s="19" t="n">
        <x:f>R484*S484</x:f>
        <x:v>0</x:v>
      </x:c>
      <x:c r="U484" s="20" t="str">
        <x:f>'D03_Mappings'!E211</x:f>
        <x:v>cash</x:v>
      </x:c>
      <x:c r="V484" s="19" t="str">
        <x:f>IF(I484="",IF(U484="people","PAYROLL","UNMAPPED"),I484)</x:f>
        <x:v>PAYROLL</x:v>
      </x:c>
      <x:c r="W484" s="19" t="n">
        <x:f>IF(AND(G484="GL.CASH",L484="operating"),Q484,0)</x:f>
        <x:v>721.91</x:v>
      </x:c>
      <x:c r="X484" s="19" t="n">
        <x:f>IF(AND(G484="GL.CASH",L484="operating"),P484,0)</x:f>
        <x:v>0</x:v>
      </x:c>
      <x:c r="Y484" s="19" t="n">
        <x:f>IF(AND(G484="GL.CASH",L484="investing"),Q484-P484,0)</x:f>
        <x:v>0</x:v>
      </x:c>
      <x:c r="Z484" s="19" t="n">
        <x:f>IF(AND(G484="GL.CASH",L484="financing"),P484,0)</x:f>
        <x:v>0</x:v>
      </x:c>
      <x:c r="AA484" s="19" t="n">
        <x:f>IF(AND(G484="GL.CASH",L484="financing"),Q484,0)</x:f>
        <x:v>0</x:v>
      </x:c>
    </x:row>
    <x:row r="485" ht="25" customHeight="1">
      <x:c r="A485" s="3" t="str">
        <x:v>ACT/PAYROLL-M04-P03/5</x:v>
      </x:c>
      <x:c r="B485" s="3" t="str">
        <x:v>PAYROLL-M04-P03</x:v>
      </x:c>
      <x:c r="C485" s="21" t="n">
        <x:v>4</x:v>
      </x:c>
      <x:c r="D485" s="39" t="n">
        <x:v>46505</x:v>
      </x:c>
      <x:c r="E485" s="39" t="n">
        <x:v>46478</x:v>
      </x:c>
      <x:c r="F485" s="39" t="n">
        <x:v>46505</x:v>
      </x:c>
      <x:c r="G485" s="3" t="str">
        <x:v>GL.PEOPLE.AV</x:v>
      </x:c>
      <x:c r="H485" s="3" t="str">
        <x:v>ENG</x:v>
      </x:c>
      <x:c r="I485" s="3" t="str">
        <x:v>PAYROLL</x:v>
      </x:c>
      <x:c r="J485" s="3" t="str">
        <x:v>MAP.ACTUAL.PAYROLL.AV.ENG.PAYROLL.ENG</x:v>
      </x:c>
      <x:c r="K485" s="3" t="str">
        <x:v>PPL.AV</x:v>
      </x:c>
      <x:c r="L485" s="3" t="str">
        <x:v>operating</x:v>
      </x:c>
      <x:c r="M485" s="3" t="str">
        <x:v>recurring</x:v>
      </x:c>
      <x:c r="N485" s="3" t="str">
        <x:v>committed</x:v>
      </x:c>
      <x:c r="O485" s="3" t="str">
        <x:v>fixed</x:v>
      </x:c>
      <x:c r="P485" s="30" t="n">
        <x:v>100.91</x:v>
      </x:c>
      <x:c r="Q485" s="30" t="n">
        <x:v>0</x:v>
      </x:c>
      <x:c r="R485" s="19" t="n">
        <x:f>P485-Q485</x:f>
        <x:v>100.91</x:v>
      </x:c>
      <x:c r="S485" s="22" t="n">
        <x:f>'D03_Accounts'!D93</x:f>
        <x:v>1</x:v>
      </x:c>
      <x:c r="T485" s="19" t="n">
        <x:f>R485*S485</x:f>
        <x:v>100.91</x:v>
      </x:c>
      <x:c r="U485" s="20" t="str">
        <x:f>'D03_Mappings'!E160</x:f>
        <x:v>people</x:v>
      </x:c>
      <x:c r="V485" s="19" t="str">
        <x:f>IF(I485="",IF(U485="people","PAYROLL","UNMAPPED"),I485)</x:f>
        <x:v>PAYROLL</x:v>
      </x:c>
      <x:c r="W485" s="19" t="n">
        <x:f>IF(AND(G485="GL.CASH",L485="operating"),Q485,0)</x:f>
        <x:v>0</x:v>
      </x:c>
      <x:c r="X485" s="19" t="n">
        <x:f>IF(AND(G485="GL.CASH",L485="operating"),P485,0)</x:f>
        <x:v>0</x:v>
      </x:c>
      <x:c r="Y485" s="19" t="n">
        <x:f>IF(AND(G485="GL.CASH",L485="investing"),Q485-P485,0)</x:f>
        <x:v>0</x:v>
      </x:c>
      <x:c r="Z485" s="19" t="n">
        <x:f>IF(AND(G485="GL.CASH",L485="financing"),P485,0)</x:f>
        <x:v>0</x:v>
      </x:c>
      <x:c r="AA485" s="19" t="n">
        <x:f>IF(AND(G485="GL.CASH",L485="financing"),Q485,0)</x:f>
        <x:v>0</x:v>
      </x:c>
    </x:row>
    <x:row r="486" ht="25" customHeight="1">
      <x:c r="A486" s="3" t="str">
        <x:v>ACT/PAYROLL-M04-P03/6</x:v>
      </x:c>
      <x:c r="B486" s="3" t="str">
        <x:v>PAYROLL-M04-P03</x:v>
      </x:c>
      <x:c r="C486" s="21" t="n">
        <x:v>4</x:v>
      </x:c>
      <x:c r="D486" s="39" t="n">
        <x:v>46505</x:v>
      </x:c>
      <x:c r="E486" s="39" t="n">
        <x:v>46478</x:v>
      </x:c>
      <x:c r="F486" s="39" t="n">
        <x:v>46505</x:v>
      </x:c>
      <x:c r="G486" s="3" t="str">
        <x:v>GL.CASH</x:v>
      </x:c>
      <x:c r="H486" s="3" t="str">
        <x:v>ENG</x:v>
      </x:c>
      <x:c r="I486" s="3" t="str">
        <x:v>PAYROLL</x:v>
      </x:c>
      <x:c r="J486" s="3" t="str">
        <x:v>MAP.ACTUAL.PAYROLL.AV.ENG.PAYROLL.ENG</x:v>
      </x:c>
      <x:c r="K486" s="3" t="str">
        <x:v>PPL.AV</x:v>
      </x:c>
      <x:c r="L486" s="3" t="str">
        <x:v>operating</x:v>
      </x:c>
      <x:c r="M486" s="3" t="str">
        <x:v>not_applicable</x:v>
      </x:c>
      <x:c r="N486" s="3" t="str">
        <x:v>not_applicable</x:v>
      </x:c>
      <x:c r="O486" s="3" t="str">
        <x:v>not_applicable</x:v>
      </x:c>
      <x:c r="P486" s="30" t="n">
        <x:v>0</x:v>
      </x:c>
      <x:c r="Q486" s="30" t="n">
        <x:v>100.91</x:v>
      </x:c>
      <x:c r="R486" s="19" t="n">
        <x:f>P486-Q486</x:f>
        <x:v>-100.91</x:v>
      </x:c>
      <x:c r="S486" s="22" t="n">
        <x:f>'D03_Accounts'!D11</x:f>
        <x:v>0</x:v>
      </x:c>
      <x:c r="T486" s="19" t="n">
        <x:f>R486*S486</x:f>
        <x:v>0</x:v>
      </x:c>
      <x:c r="U486" s="20" t="str">
        <x:f>'D03_Mappings'!E161</x:f>
        <x:v>cash</x:v>
      </x:c>
      <x:c r="V486" s="19" t="str">
        <x:f>IF(I486="",IF(U486="people","PAYROLL","UNMAPPED"),I486)</x:f>
        <x:v>PAYROLL</x:v>
      </x:c>
      <x:c r="W486" s="19" t="n">
        <x:f>IF(AND(G486="GL.CASH",L486="operating"),Q486,0)</x:f>
        <x:v>100.91</x:v>
      </x:c>
      <x:c r="X486" s="19" t="n">
        <x:f>IF(AND(G486="GL.CASH",L486="operating"),P486,0)</x:f>
        <x:v>0</x:v>
      </x:c>
      <x:c r="Y486" s="19" t="n">
        <x:f>IF(AND(G486="GL.CASH",L486="investing"),Q486-P486,0)</x:f>
        <x:v>0</x:v>
      </x:c>
      <x:c r="Z486" s="19" t="n">
        <x:f>IF(AND(G486="GL.CASH",L486="financing"),P486,0)</x:f>
        <x:v>0</x:v>
      </x:c>
      <x:c r="AA486" s="19" t="n">
        <x:f>IF(AND(G486="GL.CASH",L486="financing"),Q486,0)</x:f>
        <x:v>0</x:v>
      </x:c>
    </x:row>
    <x:row r="487" ht="25" customHeight="1">
      <x:c r="A487" s="3" t="str">
        <x:v>ACT/PAYROLL-M04-P03/7</x:v>
      </x:c>
      <x:c r="B487" s="3" t="str">
        <x:v>PAYROLL-M04-P03</x:v>
      </x:c>
      <x:c r="C487" s="21" t="n">
        <x:v>4</x:v>
      </x:c>
      <x:c r="D487" s="39" t="n">
        <x:v>46505</x:v>
      </x:c>
      <x:c r="E487" s="39" t="n">
        <x:v>46478</x:v>
      </x:c>
      <x:c r="F487" s="39" t="n">
        <x:v>46505</x:v>
      </x:c>
      <x:c r="G487" s="3" t="str">
        <x:v>GL.PEOPLE.KV</x:v>
      </x:c>
      <x:c r="H487" s="3" t="str">
        <x:v>ENG</x:v>
      </x:c>
      <x:c r="I487" s="3" t="str">
        <x:v>PAYROLL</x:v>
      </x:c>
      <x:c r="J487" s="3" t="str">
        <x:v>MAP.ACTUAL.PAYROLL.KV.ENG.PAYROLL.ENG</x:v>
      </x:c>
      <x:c r="K487" s="3" t="str">
        <x:v>PPL.KV</x:v>
      </x:c>
      <x:c r="L487" s="3" t="str">
        <x:v>operating</x:v>
      </x:c>
      <x:c r="M487" s="3" t="str">
        <x:v>recurring</x:v>
      </x:c>
      <x:c r="N487" s="3" t="str">
        <x:v>committed</x:v>
      </x:c>
      <x:c r="O487" s="3" t="str">
        <x:v>fixed</x:v>
      </x:c>
      <x:c r="P487" s="30" t="n">
        <x:v>564.19</x:v>
      </x:c>
      <x:c r="Q487" s="30" t="n">
        <x:v>0</x:v>
      </x:c>
      <x:c r="R487" s="19" t="n">
        <x:f>P487-Q487</x:f>
        <x:v>564.19</x:v>
      </x:c>
      <x:c r="S487" s="22" t="n">
        <x:f>'D03_Accounts'!D94</x:f>
        <x:v>1</x:v>
      </x:c>
      <x:c r="T487" s="19" t="n">
        <x:f>R487*S487</x:f>
        <x:v>564.19</x:v>
      </x:c>
      <x:c r="U487" s="20" t="str">
        <x:f>'D03_Mappings'!E190</x:f>
        <x:v>people</x:v>
      </x:c>
      <x:c r="V487" s="19" t="str">
        <x:f>IF(I487="",IF(U487="people","PAYROLL","UNMAPPED"),I487)</x:f>
        <x:v>PAYROLL</x:v>
      </x:c>
      <x:c r="W487" s="19" t="n">
        <x:f>IF(AND(G487="GL.CASH",L487="operating"),Q487,0)</x:f>
        <x:v>0</x:v>
      </x:c>
      <x:c r="X487" s="19" t="n">
        <x:f>IF(AND(G487="GL.CASH",L487="operating"),P487,0)</x:f>
        <x:v>0</x:v>
      </x:c>
      <x:c r="Y487" s="19" t="n">
        <x:f>IF(AND(G487="GL.CASH",L487="investing"),Q487-P487,0)</x:f>
        <x:v>0</x:v>
      </x:c>
      <x:c r="Z487" s="19" t="n">
        <x:f>IF(AND(G487="GL.CASH",L487="financing"),P487,0)</x:f>
        <x:v>0</x:v>
      </x:c>
      <x:c r="AA487" s="19" t="n">
        <x:f>IF(AND(G487="GL.CASH",L487="financing"),Q487,0)</x:f>
        <x:v>0</x:v>
      </x:c>
    </x:row>
    <x:row r="488" ht="25" customHeight="1">
      <x:c r="A488" s="3" t="str">
        <x:v>ACT/PAYROLL-M04-P03/8</x:v>
      </x:c>
      <x:c r="B488" s="3" t="str">
        <x:v>PAYROLL-M04-P03</x:v>
      </x:c>
      <x:c r="C488" s="21" t="n">
        <x:v>4</x:v>
      </x:c>
      <x:c r="D488" s="39" t="n">
        <x:v>46505</x:v>
      </x:c>
      <x:c r="E488" s="39" t="n">
        <x:v>46478</x:v>
      </x:c>
      <x:c r="F488" s="39" t="n">
        <x:v>46505</x:v>
      </x:c>
      <x:c r="G488" s="3" t="str">
        <x:v>GL.CASH</x:v>
      </x:c>
      <x:c r="H488" s="3" t="str">
        <x:v>ENG</x:v>
      </x:c>
      <x:c r="I488" s="3" t="str">
        <x:v>PAYROLL</x:v>
      </x:c>
      <x:c r="J488" s="3" t="str">
        <x:v>MAP.ACTUAL.PAYROLL.KV.ENG.PAYROLL.ENG</x:v>
      </x:c>
      <x:c r="K488" s="3" t="str">
        <x:v>PPL.KV</x:v>
      </x:c>
      <x:c r="L488" s="3" t="str">
        <x:v>operating</x:v>
      </x:c>
      <x:c r="M488" s="3" t="str">
        <x:v>not_applicable</x:v>
      </x:c>
      <x:c r="N488" s="3" t="str">
        <x:v>not_applicable</x:v>
      </x:c>
      <x:c r="O488" s="3" t="str">
        <x:v>not_applicable</x:v>
      </x:c>
      <x:c r="P488" s="30" t="n">
        <x:v>0</x:v>
      </x:c>
      <x:c r="Q488" s="30" t="n">
        <x:v>564.19</x:v>
      </x:c>
      <x:c r="R488" s="19" t="n">
        <x:f>P488-Q488</x:f>
        <x:v>-564.19</x:v>
      </x:c>
      <x:c r="S488" s="22" t="n">
        <x:f>'D03_Accounts'!D11</x:f>
        <x:v>0</x:v>
      </x:c>
      <x:c r="T488" s="19" t="n">
        <x:f>R488*S488</x:f>
        <x:v>0</x:v>
      </x:c>
      <x:c r="U488" s="20" t="str">
        <x:f>'D03_Mappings'!E191</x:f>
        <x:v>cash</x:v>
      </x:c>
      <x:c r="V488" s="19" t="str">
        <x:f>IF(I488="",IF(U488="people","PAYROLL","UNMAPPED"),I488)</x:f>
        <x:v>PAYROLL</x:v>
      </x:c>
      <x:c r="W488" s="19" t="n">
        <x:f>IF(AND(G488="GL.CASH",L488="operating"),Q488,0)</x:f>
        <x:v>564.19</x:v>
      </x:c>
      <x:c r="X488" s="19" t="n">
        <x:f>IF(AND(G488="GL.CASH",L488="operating"),P488,0)</x:f>
        <x:v>0</x:v>
      </x:c>
      <x:c r="Y488" s="19" t="n">
        <x:f>IF(AND(G488="GL.CASH",L488="investing"),Q488-P488,0)</x:f>
        <x:v>0</x:v>
      </x:c>
      <x:c r="Z488" s="19" t="n">
        <x:f>IF(AND(G488="GL.CASH",L488="financing"),P488,0)</x:f>
        <x:v>0</x:v>
      </x:c>
      <x:c r="AA488" s="19" t="n">
        <x:f>IF(AND(G488="GL.CASH",L488="financing"),Q488,0)</x:f>
        <x:v>0</x:v>
      </x:c>
    </x:row>
    <x:row r="489" ht="25" customHeight="1">
      <x:c r="A489" s="3" t="str">
        <x:v>ACT/PAYROLL-M04-P03/9</x:v>
      </x:c>
      <x:c r="B489" s="3" t="str">
        <x:v>PAYROLL-M04-P03</x:v>
      </x:c>
      <x:c r="C489" s="21" t="n">
        <x:v>4</x:v>
      </x:c>
      <x:c r="D489" s="39" t="n">
        <x:v>46505</x:v>
      </x:c>
      <x:c r="E489" s="39" t="n">
        <x:v>46478</x:v>
      </x:c>
      <x:c r="F489" s="39" t="n">
        <x:v>46505</x:v>
      </x:c>
      <x:c r="G489" s="3" t="str">
        <x:v>GL.PEOPLE.PV</x:v>
      </x:c>
      <x:c r="H489" s="3" t="str">
        <x:v>ENG</x:v>
      </x:c>
      <x:c r="I489" s="3" t="str">
        <x:v>PAYROLL</x:v>
      </x:c>
      <x:c r="J489" s="3" t="str">
        <x:v>MAP.ACTUAL.PAYROLL.PV.ENG.PAYROLL.ENG</x:v>
      </x:c>
      <x:c r="K489" s="3" t="str">
        <x:v>PPL.PV</x:v>
      </x:c>
      <x:c r="L489" s="3" t="str">
        <x:v>operating</x:v>
      </x:c>
      <x:c r="M489" s="3" t="str">
        <x:v>recurring</x:v>
      </x:c>
      <x:c r="N489" s="3" t="str">
        <x:v>committed</x:v>
      </x:c>
      <x:c r="O489" s="3" t="str">
        <x:v>fixed</x:v>
      </x:c>
      <x:c r="P489" s="30" t="n">
        <x:v>114.75</x:v>
      </x:c>
      <x:c r="Q489" s="30" t="n">
        <x:v>0</x:v>
      </x:c>
      <x:c r="R489" s="19" t="n">
        <x:f>P489-Q489</x:f>
        <x:v>114.75</x:v>
      </x:c>
      <x:c r="S489" s="22" t="n">
        <x:f>'D03_Accounts'!D95</x:f>
        <x:v>1</x:v>
      </x:c>
      <x:c r="T489" s="19" t="n">
        <x:f>R489*S489</x:f>
        <x:v>114.75</x:v>
      </x:c>
      <x:c r="U489" s="20" t="str">
        <x:f>'D03_Mappings'!E200</x:f>
        <x:v>people</x:v>
      </x:c>
      <x:c r="V489" s="19" t="str">
        <x:f>IF(I489="",IF(U489="people","PAYROLL","UNMAPPED"),I489)</x:f>
        <x:v>PAYROLL</x:v>
      </x:c>
      <x:c r="W489" s="19" t="n">
        <x:f>IF(AND(G489="GL.CASH",L489="operating"),Q489,0)</x:f>
        <x:v>0</x:v>
      </x:c>
      <x:c r="X489" s="19" t="n">
        <x:f>IF(AND(G489="GL.CASH",L489="operating"),P489,0)</x:f>
        <x:v>0</x:v>
      </x:c>
      <x:c r="Y489" s="19" t="n">
        <x:f>IF(AND(G489="GL.CASH",L489="investing"),Q489-P489,0)</x:f>
        <x:v>0</x:v>
      </x:c>
      <x:c r="Z489" s="19" t="n">
        <x:f>IF(AND(G489="GL.CASH",L489="financing"),P489,0)</x:f>
        <x:v>0</x:v>
      </x:c>
      <x:c r="AA489" s="19" t="n">
        <x:f>IF(AND(G489="GL.CASH",L489="financing"),Q489,0)</x:f>
        <x:v>0</x:v>
      </x:c>
    </x:row>
    <x:row r="490" ht="25" customHeight="1">
      <x:c r="A490" s="3" t="str">
        <x:v>ACT/PAYROLL-M04-P03/10</x:v>
      </x:c>
      <x:c r="B490" s="3" t="str">
        <x:v>PAYROLL-M04-P03</x:v>
      </x:c>
      <x:c r="C490" s="21" t="n">
        <x:v>4</x:v>
      </x:c>
      <x:c r="D490" s="39" t="n">
        <x:v>46505</x:v>
      </x:c>
      <x:c r="E490" s="39" t="n">
        <x:v>46478</x:v>
      </x:c>
      <x:c r="F490" s="39" t="n">
        <x:v>46505</x:v>
      </x:c>
      <x:c r="G490" s="3" t="str">
        <x:v>GL.CASH</x:v>
      </x:c>
      <x:c r="H490" s="3" t="str">
        <x:v>ENG</x:v>
      </x:c>
      <x:c r="I490" s="3" t="str">
        <x:v>PAYROLL</x:v>
      </x:c>
      <x:c r="J490" s="3" t="str">
        <x:v>MAP.ACTUAL.PAYROLL.PV.ENG.PAYROLL.ENG</x:v>
      </x:c>
      <x:c r="K490" s="3" t="str">
        <x:v>PPL.PV</x:v>
      </x:c>
      <x:c r="L490" s="3" t="str">
        <x:v>operating</x:v>
      </x:c>
      <x:c r="M490" s="3" t="str">
        <x:v>not_applicable</x:v>
      </x:c>
      <x:c r="N490" s="3" t="str">
        <x:v>not_applicable</x:v>
      </x:c>
      <x:c r="O490" s="3" t="str">
        <x:v>not_applicable</x:v>
      </x:c>
      <x:c r="P490" s="30" t="n">
        <x:v>0</x:v>
      </x:c>
      <x:c r="Q490" s="30" t="n">
        <x:v>114.75</x:v>
      </x:c>
      <x:c r="R490" s="19" t="n">
        <x:f>P490-Q490</x:f>
        <x:v>-114.75</x:v>
      </x:c>
      <x:c r="S490" s="22" t="n">
        <x:f>'D03_Accounts'!D11</x:f>
        <x:v>0</x:v>
      </x:c>
      <x:c r="T490" s="19" t="n">
        <x:f>R490*S490</x:f>
        <x:v>0</x:v>
      </x:c>
      <x:c r="U490" s="20" t="str">
        <x:f>'D03_Mappings'!E201</x:f>
        <x:v>cash</x:v>
      </x:c>
      <x:c r="V490" s="19" t="str">
        <x:f>IF(I490="",IF(U490="people","PAYROLL","UNMAPPED"),I490)</x:f>
        <x:v>PAYROLL</x:v>
      </x:c>
      <x:c r="W490" s="19" t="n">
        <x:f>IF(AND(G490="GL.CASH",L490="operating"),Q490,0)</x:f>
        <x:v>114.75</x:v>
      </x:c>
      <x:c r="X490" s="19" t="n">
        <x:f>IF(AND(G490="GL.CASH",L490="operating"),P490,0)</x:f>
        <x:v>0</x:v>
      </x:c>
      <x:c r="Y490" s="19" t="n">
        <x:f>IF(AND(G490="GL.CASH",L490="investing"),Q490-P490,0)</x:f>
        <x:v>0</x:v>
      </x:c>
      <x:c r="Z490" s="19" t="n">
        <x:f>IF(AND(G490="GL.CASH",L490="financing"),P490,0)</x:f>
        <x:v>0</x:v>
      </x:c>
      <x:c r="AA490" s="19" t="n">
        <x:f>IF(AND(G490="GL.CASH",L490="financing"),Q490,0)</x:f>
        <x:v>0</x:v>
      </x:c>
    </x:row>
    <x:row r="491" ht="25" customHeight="1">
      <x:c r="A491" s="3" t="str">
        <x:v>ACT/PAYROLL-M04-P03/11</x:v>
      </x:c>
      <x:c r="B491" s="3" t="str">
        <x:v>PAYROLL-M04-P03</x:v>
      </x:c>
      <x:c r="C491" s="21" t="n">
        <x:v>4</x:v>
      </x:c>
      <x:c r="D491" s="39" t="n">
        <x:v>46505</x:v>
      </x:c>
      <x:c r="E491" s="39" t="n">
        <x:v>46478</x:v>
      </x:c>
      <x:c r="F491" s="39" t="n">
        <x:v>46505</x:v>
      </x:c>
      <x:c r="G491" s="3" t="str">
        <x:v>GL.PEOPLE.U1</x:v>
      </x:c>
      <x:c r="H491" s="3" t="str">
        <x:v>ENG</x:v>
      </x:c>
      <x:c r="I491" s="3" t="str">
        <x:v>PAYROLL</x:v>
      </x:c>
      <x:c r="J491" s="3" t="str">
        <x:v>MAP.ACTUAL.PAYROLL.U1.ENG.PAYROLL.ENG</x:v>
      </x:c>
      <x:c r="K491" s="3" t="str">
        <x:v>PPL.U1</x:v>
      </x:c>
      <x:c r="L491" s="3" t="str">
        <x:v>operating</x:v>
      </x:c>
      <x:c r="M491" s="3" t="str">
        <x:v>recurring</x:v>
      </x:c>
      <x:c r="N491" s="3" t="str">
        <x:v>committed</x:v>
      </x:c>
      <x:c r="O491" s="3" t="str">
        <x:v>fixed</x:v>
      </x:c>
      <x:c r="P491" s="30" t="n">
        <x:v>163.01</x:v>
      </x:c>
      <x:c r="Q491" s="30" t="n">
        <x:v>0</x:v>
      </x:c>
      <x:c r="R491" s="19" t="n">
        <x:f>P491-Q491</x:f>
        <x:v>163.01</x:v>
      </x:c>
      <x:c r="S491" s="22" t="n">
        <x:f>'D03_Accounts'!D96</x:f>
        <x:v>1</x:v>
      </x:c>
      <x:c r="T491" s="19" t="n">
        <x:f>R491*S491</x:f>
        <x:v>163.01</x:v>
      </x:c>
      <x:c r="U491" s="20" t="str">
        <x:f>'D03_Mappings'!E230</x:f>
        <x:v>people</x:v>
      </x:c>
      <x:c r="V491" s="19" t="str">
        <x:f>IF(I491="",IF(U491="people","PAYROLL","UNMAPPED"),I491)</x:f>
        <x:v>PAYROLL</x:v>
      </x:c>
      <x:c r="W491" s="19" t="n">
        <x:f>IF(AND(G491="GL.CASH",L491="operating"),Q491,0)</x:f>
        <x:v>0</x:v>
      </x:c>
      <x:c r="X491" s="19" t="n">
        <x:f>IF(AND(G491="GL.CASH",L491="operating"),P491,0)</x:f>
        <x:v>0</x:v>
      </x:c>
      <x:c r="Y491" s="19" t="n">
        <x:f>IF(AND(G491="GL.CASH",L491="investing"),Q491-P491,0)</x:f>
        <x:v>0</x:v>
      </x:c>
      <x:c r="Z491" s="19" t="n">
        <x:f>IF(AND(G491="GL.CASH",L491="financing"),P491,0)</x:f>
        <x:v>0</x:v>
      </x:c>
      <x:c r="AA491" s="19" t="n">
        <x:f>IF(AND(G491="GL.CASH",L491="financing"),Q491,0)</x:f>
        <x:v>0</x:v>
      </x:c>
    </x:row>
    <x:row r="492" ht="25" customHeight="1">
      <x:c r="A492" s="3" t="str">
        <x:v>ACT/PAYROLL-M04-P03/12</x:v>
      </x:c>
      <x:c r="B492" s="3" t="str">
        <x:v>PAYROLL-M04-P03</x:v>
      </x:c>
      <x:c r="C492" s="21" t="n">
        <x:v>4</x:v>
      </x:c>
      <x:c r="D492" s="39" t="n">
        <x:v>46505</x:v>
      </x:c>
      <x:c r="E492" s="39" t="n">
        <x:v>46478</x:v>
      </x:c>
      <x:c r="F492" s="39" t="n">
        <x:v>46505</x:v>
      </x:c>
      <x:c r="G492" s="3" t="str">
        <x:v>GL.CASH</x:v>
      </x:c>
      <x:c r="H492" s="3" t="str">
        <x:v>ENG</x:v>
      </x:c>
      <x:c r="I492" s="3" t="str">
        <x:v>PAYROLL</x:v>
      </x:c>
      <x:c r="J492" s="3" t="str">
        <x:v>MAP.ACTUAL.PAYROLL.U1.ENG.PAYROLL.ENG</x:v>
      </x:c>
      <x:c r="K492" s="3" t="str">
        <x:v>PPL.U1</x:v>
      </x:c>
      <x:c r="L492" s="3" t="str">
        <x:v>operating</x:v>
      </x:c>
      <x:c r="M492" s="3" t="str">
        <x:v>not_applicable</x:v>
      </x:c>
      <x:c r="N492" s="3" t="str">
        <x:v>not_applicable</x:v>
      </x:c>
      <x:c r="O492" s="3" t="str">
        <x:v>not_applicable</x:v>
      </x:c>
      <x:c r="P492" s="30" t="n">
        <x:v>0</x:v>
      </x:c>
      <x:c r="Q492" s="30" t="n">
        <x:v>163.01</x:v>
      </x:c>
      <x:c r="R492" s="19" t="n">
        <x:f>P492-Q492</x:f>
        <x:v>-163.01</x:v>
      </x:c>
      <x:c r="S492" s="22" t="n">
        <x:f>'D03_Accounts'!D11</x:f>
        <x:v>0</x:v>
      </x:c>
      <x:c r="T492" s="19" t="n">
        <x:f>R492*S492</x:f>
        <x:v>0</x:v>
      </x:c>
      <x:c r="U492" s="20" t="str">
        <x:f>'D03_Mappings'!E231</x:f>
        <x:v>cash</x:v>
      </x:c>
      <x:c r="V492" s="19" t="str">
        <x:f>IF(I492="",IF(U492="people","PAYROLL","UNMAPPED"),I492)</x:f>
        <x:v>PAYROLL</x:v>
      </x:c>
      <x:c r="W492" s="19" t="n">
        <x:f>IF(AND(G492="GL.CASH",L492="operating"),Q492,0)</x:f>
        <x:v>163.01</x:v>
      </x:c>
      <x:c r="X492" s="19" t="n">
        <x:f>IF(AND(G492="GL.CASH",L492="operating"),P492,0)</x:f>
        <x:v>0</x:v>
      </x:c>
      <x:c r="Y492" s="19" t="n">
        <x:f>IF(AND(G492="GL.CASH",L492="investing"),Q492-P492,0)</x:f>
        <x:v>0</x:v>
      </x:c>
      <x:c r="Z492" s="19" t="n">
        <x:f>IF(AND(G492="GL.CASH",L492="financing"),P492,0)</x:f>
        <x:v>0</x:v>
      </x:c>
      <x:c r="AA492" s="19" t="n">
        <x:f>IF(AND(G492="GL.CASH",L492="financing"),Q492,0)</x:f>
        <x:v>0</x:v>
      </x:c>
    </x:row>
    <x:row r="493" ht="25" customHeight="1">
      <x:c r="A493" s="3" t="str">
        <x:v>ACT/PAYROLL-M04-P03/13</x:v>
      </x:c>
      <x:c r="B493" s="3" t="str">
        <x:v>PAYROLL-M04-P03</x:v>
      </x:c>
      <x:c r="C493" s="21" t="n">
        <x:v>4</x:v>
      </x:c>
      <x:c r="D493" s="39" t="n">
        <x:v>46505</x:v>
      </x:c>
      <x:c r="E493" s="39" t="n">
        <x:v>46478</x:v>
      </x:c>
      <x:c r="F493" s="39" t="n">
        <x:v>46505</x:v>
      </x:c>
      <x:c r="G493" s="3" t="str">
        <x:v>GL.PEOPLE.U2</x:v>
      </x:c>
      <x:c r="H493" s="3" t="str">
        <x:v>ENG</x:v>
      </x:c>
      <x:c r="I493" s="3" t="str">
        <x:v>PAYROLL</x:v>
      </x:c>
      <x:c r="J493" s="3" t="str">
        <x:v>MAP.ACTUAL.PAYROLL.U2.ENG.PAYROLL.ENG</x:v>
      </x:c>
      <x:c r="K493" s="3" t="str">
        <x:v>PPL.U2</x:v>
      </x:c>
      <x:c r="L493" s="3" t="str">
        <x:v>operating</x:v>
      </x:c>
      <x:c r="M493" s="3" t="str">
        <x:v>recurring</x:v>
      </x:c>
      <x:c r="N493" s="3" t="str">
        <x:v>committed</x:v>
      </x:c>
      <x:c r="O493" s="3" t="str">
        <x:v>fixed</x:v>
      </x:c>
      <x:c r="P493" s="30" t="n">
        <x:v>34.16</x:v>
      </x:c>
      <x:c r="Q493" s="30" t="n">
        <x:v>0</x:v>
      </x:c>
      <x:c r="R493" s="19" t="n">
        <x:f>P493-Q493</x:f>
        <x:v>34.16</x:v>
      </x:c>
      <x:c r="S493" s="22" t="n">
        <x:f>'D03_Accounts'!D97</x:f>
        <x:v>1</x:v>
      </x:c>
      <x:c r="T493" s="19" t="n">
        <x:f>R493*S493</x:f>
        <x:v>34.16</x:v>
      </x:c>
      <x:c r="U493" s="20" t="str">
        <x:f>'D03_Mappings'!E240</x:f>
        <x:v>people</x:v>
      </x:c>
      <x:c r="V493" s="19" t="str">
        <x:f>IF(I493="",IF(U493="people","PAYROLL","UNMAPPED"),I493)</x:f>
        <x:v>PAYROLL</x:v>
      </x:c>
      <x:c r="W493" s="19" t="n">
        <x:f>IF(AND(G493="GL.CASH",L493="operating"),Q493,0)</x:f>
        <x:v>0</x:v>
      </x:c>
      <x:c r="X493" s="19" t="n">
        <x:f>IF(AND(G493="GL.CASH",L493="operating"),P493,0)</x:f>
        <x:v>0</x:v>
      </x:c>
      <x:c r="Y493" s="19" t="n">
        <x:f>IF(AND(G493="GL.CASH",L493="investing"),Q493-P493,0)</x:f>
        <x:v>0</x:v>
      </x:c>
      <x:c r="Z493" s="19" t="n">
        <x:f>IF(AND(G493="GL.CASH",L493="financing"),P493,0)</x:f>
        <x:v>0</x:v>
      </x:c>
      <x:c r="AA493" s="19" t="n">
        <x:f>IF(AND(G493="GL.CASH",L493="financing"),Q493,0)</x:f>
        <x:v>0</x:v>
      </x:c>
    </x:row>
    <x:row r="494" ht="25" customHeight="1">
      <x:c r="A494" s="3" t="str">
        <x:v>ACT/PAYROLL-M04-P03/14</x:v>
      </x:c>
      <x:c r="B494" s="3" t="str">
        <x:v>PAYROLL-M04-P03</x:v>
      </x:c>
      <x:c r="C494" s="21" t="n">
        <x:v>4</x:v>
      </x:c>
      <x:c r="D494" s="39" t="n">
        <x:v>46505</x:v>
      </x:c>
      <x:c r="E494" s="39" t="n">
        <x:v>46478</x:v>
      </x:c>
      <x:c r="F494" s="39" t="n">
        <x:v>46505</x:v>
      </x:c>
      <x:c r="G494" s="3" t="str">
        <x:v>GL.CASH</x:v>
      </x:c>
      <x:c r="H494" s="3" t="str">
        <x:v>ENG</x:v>
      </x:c>
      <x:c r="I494" s="3" t="str">
        <x:v>PAYROLL</x:v>
      </x:c>
      <x:c r="J494" s="3" t="str">
        <x:v>MAP.ACTUAL.PAYROLL.U2.ENG.PAYROLL.ENG</x:v>
      </x:c>
      <x:c r="K494" s="3" t="str">
        <x:v>PPL.U2</x:v>
      </x:c>
      <x:c r="L494" s="3" t="str">
        <x:v>operating</x:v>
      </x:c>
      <x:c r="M494" s="3" t="str">
        <x:v>not_applicable</x:v>
      </x:c>
      <x:c r="N494" s="3" t="str">
        <x:v>not_applicable</x:v>
      </x:c>
      <x:c r="O494" s="3" t="str">
        <x:v>not_applicable</x:v>
      </x:c>
      <x:c r="P494" s="30" t="n">
        <x:v>0</x:v>
      </x:c>
      <x:c r="Q494" s="30" t="n">
        <x:v>34.16</x:v>
      </x:c>
      <x:c r="R494" s="19" t="n">
        <x:f>P494-Q494</x:f>
        <x:v>-34.16</x:v>
      </x:c>
      <x:c r="S494" s="22" t="n">
        <x:f>'D03_Accounts'!D11</x:f>
        <x:v>0</x:v>
      </x:c>
      <x:c r="T494" s="19" t="n">
        <x:f>R494*S494</x:f>
        <x:v>0</x:v>
      </x:c>
      <x:c r="U494" s="20" t="str">
        <x:f>'D03_Mappings'!E241</x:f>
        <x:v>cash</x:v>
      </x:c>
      <x:c r="V494" s="19" t="str">
        <x:f>IF(I494="",IF(U494="people","PAYROLL","UNMAPPED"),I494)</x:f>
        <x:v>PAYROLL</x:v>
      </x:c>
      <x:c r="W494" s="19" t="n">
        <x:f>IF(AND(G494="GL.CASH",L494="operating"),Q494,0)</x:f>
        <x:v>34.16</x:v>
      </x:c>
      <x:c r="X494" s="19" t="n">
        <x:f>IF(AND(G494="GL.CASH",L494="operating"),P494,0)</x:f>
        <x:v>0</x:v>
      </x:c>
      <x:c r="Y494" s="19" t="n">
        <x:f>IF(AND(G494="GL.CASH",L494="investing"),Q494-P494,0)</x:f>
        <x:v>0</x:v>
      </x:c>
      <x:c r="Z494" s="19" t="n">
        <x:f>IF(AND(G494="GL.CASH",L494="financing"),P494,0)</x:f>
        <x:v>0</x:v>
      </x:c>
      <x:c r="AA494" s="19" t="n">
        <x:f>IF(AND(G494="GL.CASH",L494="financing"),Q494,0)</x:f>
        <x:v>0</x:v>
      </x:c>
    </x:row>
    <x:row r="495" ht="25" customHeight="1">
      <x:c r="A495" s="3" t="str">
        <x:v>ACT/PAYROLL-M04-P03/15</x:v>
      </x:c>
      <x:c r="B495" s="3" t="str">
        <x:v>PAYROLL-M04-P03</x:v>
      </x:c>
      <x:c r="C495" s="21" t="n">
        <x:v>4</x:v>
      </x:c>
      <x:c r="D495" s="39" t="n">
        <x:v>46505</x:v>
      </x:c>
      <x:c r="E495" s="39" t="n">
        <x:v>46478</x:v>
      </x:c>
      <x:c r="F495" s="39" t="n">
        <x:v>46505</x:v>
      </x:c>
      <x:c r="G495" s="3" t="str">
        <x:v>GL.PEOPLE.INSOLV</x:v>
      </x:c>
      <x:c r="H495" s="3" t="str">
        <x:v>ENG</x:v>
      </x:c>
      <x:c r="I495" s="3" t="str">
        <x:v>PAYROLL</x:v>
      </x:c>
      <x:c r="J495" s="3" t="str">
        <x:v>MAP.ACTUAL.PAYROLL.INSOLV.ENG.PAYROLL.ENG</x:v>
      </x:c>
      <x:c r="K495" s="3" t="str">
        <x:v>PPL.INSOLV</x:v>
      </x:c>
      <x:c r="L495" s="3" t="str">
        <x:v>operating</x:v>
      </x:c>
      <x:c r="M495" s="3" t="str">
        <x:v>recurring</x:v>
      </x:c>
      <x:c r="N495" s="3" t="str">
        <x:v>committed</x:v>
      </x:c>
      <x:c r="O495" s="3" t="str">
        <x:v>fixed</x:v>
      </x:c>
      <x:c r="P495" s="30" t="n">
        <x:v>11.64</x:v>
      </x:c>
      <x:c r="Q495" s="30" t="n">
        <x:v>0</x:v>
      </x:c>
      <x:c r="R495" s="19" t="n">
        <x:f>P495-Q495</x:f>
        <x:v>11.64</x:v>
      </x:c>
      <x:c r="S495" s="22" t="n">
        <x:f>'D03_Accounts'!D98</x:f>
        <x:v>1</x:v>
      </x:c>
      <x:c r="T495" s="19" t="n">
        <x:f>R495*S495</x:f>
        <x:v>11.64</x:v>
      </x:c>
      <x:c r="U495" s="20" t="str">
        <x:f>'D03_Mappings'!E180</x:f>
        <x:v>people</x:v>
      </x:c>
      <x:c r="V495" s="19" t="str">
        <x:f>IF(I495="",IF(U495="people","PAYROLL","UNMAPPED"),I495)</x:f>
        <x:v>PAYROLL</x:v>
      </x:c>
      <x:c r="W495" s="19" t="n">
        <x:f>IF(AND(G495="GL.CASH",L495="operating"),Q495,0)</x:f>
        <x:v>0</x:v>
      </x:c>
      <x:c r="X495" s="19" t="n">
        <x:f>IF(AND(G495="GL.CASH",L495="operating"),P495,0)</x:f>
        <x:v>0</x:v>
      </x:c>
      <x:c r="Y495" s="19" t="n">
        <x:f>IF(AND(G495="GL.CASH",L495="investing"),Q495-P495,0)</x:f>
        <x:v>0</x:v>
      </x:c>
      <x:c r="Z495" s="19" t="n">
        <x:f>IF(AND(G495="GL.CASH",L495="financing"),P495,0)</x:f>
        <x:v>0</x:v>
      </x:c>
      <x:c r="AA495" s="19" t="n">
        <x:f>IF(AND(G495="GL.CASH",L495="financing"),Q495,0)</x:f>
        <x:v>0</x:v>
      </x:c>
    </x:row>
    <x:row r="496" ht="25" customHeight="1">
      <x:c r="A496" s="3" t="str">
        <x:v>ACT/PAYROLL-M04-P03/16</x:v>
      </x:c>
      <x:c r="B496" s="3" t="str">
        <x:v>PAYROLL-M04-P03</x:v>
      </x:c>
      <x:c r="C496" s="21" t="n">
        <x:v>4</x:v>
      </x:c>
      <x:c r="D496" s="39" t="n">
        <x:v>46505</x:v>
      </x:c>
      <x:c r="E496" s="39" t="n">
        <x:v>46478</x:v>
      </x:c>
      <x:c r="F496" s="39" t="n">
        <x:v>46505</x:v>
      </x:c>
      <x:c r="G496" s="3" t="str">
        <x:v>GL.CASH</x:v>
      </x:c>
      <x:c r="H496" s="3" t="str">
        <x:v>ENG</x:v>
      </x:c>
      <x:c r="I496" s="3" t="str">
        <x:v>PAYROLL</x:v>
      </x:c>
      <x:c r="J496" s="3" t="str">
        <x:v>MAP.ACTUAL.PAYROLL.INSOLV.ENG.PAYROLL.ENG</x:v>
      </x:c>
      <x:c r="K496" s="3" t="str">
        <x:v>PPL.INSOLV</x:v>
      </x:c>
      <x:c r="L496" s="3" t="str">
        <x:v>operating</x:v>
      </x:c>
      <x:c r="M496" s="3" t="str">
        <x:v>not_applicable</x:v>
      </x:c>
      <x:c r="N496" s="3" t="str">
        <x:v>not_applicable</x:v>
      </x:c>
      <x:c r="O496" s="3" t="str">
        <x:v>not_applicable</x:v>
      </x:c>
      <x:c r="P496" s="30" t="n">
        <x:v>0</x:v>
      </x:c>
      <x:c r="Q496" s="30" t="n">
        <x:v>11.64</x:v>
      </x:c>
      <x:c r="R496" s="19" t="n">
        <x:f>P496-Q496</x:f>
        <x:v>-11.64</x:v>
      </x:c>
      <x:c r="S496" s="22" t="n">
        <x:f>'D03_Accounts'!D11</x:f>
        <x:v>0</x:v>
      </x:c>
      <x:c r="T496" s="19" t="n">
        <x:f>R496*S496</x:f>
        <x:v>0</x:v>
      </x:c>
      <x:c r="U496" s="20" t="str">
        <x:f>'D03_Mappings'!E181</x:f>
        <x:v>cash</x:v>
      </x:c>
      <x:c r="V496" s="19" t="str">
        <x:f>IF(I496="",IF(U496="people","PAYROLL","UNMAPPED"),I496)</x:f>
        <x:v>PAYROLL</x:v>
      </x:c>
      <x:c r="W496" s="19" t="n">
        <x:f>IF(AND(G496="GL.CASH",L496="operating"),Q496,0)</x:f>
        <x:v>11.64</x:v>
      </x:c>
      <x:c r="X496" s="19" t="n">
        <x:f>IF(AND(G496="GL.CASH",L496="operating"),P496,0)</x:f>
        <x:v>0</x:v>
      </x:c>
      <x:c r="Y496" s="19" t="n">
        <x:f>IF(AND(G496="GL.CASH",L496="investing"),Q496-P496,0)</x:f>
        <x:v>0</x:v>
      </x:c>
      <x:c r="Z496" s="19" t="n">
        <x:f>IF(AND(G496="GL.CASH",L496="financing"),P496,0)</x:f>
        <x:v>0</x:v>
      </x:c>
      <x:c r="AA496" s="19" t="n">
        <x:f>IF(AND(G496="GL.CASH",L496="financing"),Q496,0)</x:f>
        <x:v>0</x:v>
      </x:c>
    </x:row>
    <x:row r="497" ht="25" customHeight="1">
      <x:c r="A497" s="3" t="str">
        <x:v>ACT/PAYROLL-M04-P03/17</x:v>
      </x:c>
      <x:c r="B497" s="3" t="str">
        <x:v>PAYROLL-M04-P03</x:v>
      </x:c>
      <x:c r="C497" s="21" t="n">
        <x:v>4</x:v>
      </x:c>
      <x:c r="D497" s="39" t="n">
        <x:v>46505</x:v>
      </x:c>
      <x:c r="E497" s="39" t="n">
        <x:v>46478</x:v>
      </x:c>
      <x:c r="F497" s="39" t="n">
        <x:v>46505</x:v>
      </x:c>
      <x:c r="G497" s="3" t="str">
        <x:v>GL.PEOPLE.BG</x:v>
      </x:c>
      <x:c r="H497" s="3" t="str">
        <x:v>ENG</x:v>
      </x:c>
      <x:c r="I497" s="3" t="str">
        <x:v>PAYROLL</x:v>
      </x:c>
      <x:c r="J497" s="3" t="str">
        <x:v>MAP.ACTUAL.PAYROLL.BG.ENG.PAYROLL.ENG</x:v>
      </x:c>
      <x:c r="K497" s="3" t="str">
        <x:v>PPL.BG</x:v>
      </x:c>
      <x:c r="L497" s="3" t="str">
        <x:v>operating</x:v>
      </x:c>
      <x:c r="M497" s="3" t="str">
        <x:v>recurring</x:v>
      </x:c>
      <x:c r="N497" s="3" t="str">
        <x:v>committed</x:v>
      </x:c>
      <x:c r="O497" s="3" t="str">
        <x:v>fixed</x:v>
      </x:c>
      <x:c r="P497" s="30" t="n">
        <x:v>23.29</x:v>
      </x:c>
      <x:c r="Q497" s="30" t="n">
        <x:v>0</x:v>
      </x:c>
      <x:c r="R497" s="19" t="n">
        <x:f>P497-Q497</x:f>
        <x:v>23.29</x:v>
      </x:c>
      <x:c r="S497" s="22" t="n">
        <x:f>'D03_Accounts'!D99</x:f>
        <x:v>1</x:v>
      </x:c>
      <x:c r="T497" s="19" t="n">
        <x:f>R497*S497</x:f>
        <x:v>23.29</x:v>
      </x:c>
      <x:c r="U497" s="20" t="str">
        <x:f>'D03_Mappings'!E170</x:f>
        <x:v>people</x:v>
      </x:c>
      <x:c r="V497" s="19" t="str">
        <x:f>IF(I497="",IF(U497="people","PAYROLL","UNMAPPED"),I497)</x:f>
        <x:v>PAYROLL</x:v>
      </x:c>
      <x:c r="W497" s="19" t="n">
        <x:f>IF(AND(G497="GL.CASH",L497="operating"),Q497,0)</x:f>
        <x:v>0</x:v>
      </x:c>
      <x:c r="X497" s="19" t="n">
        <x:f>IF(AND(G497="GL.CASH",L497="operating"),P497,0)</x:f>
        <x:v>0</x:v>
      </x:c>
      <x:c r="Y497" s="19" t="n">
        <x:f>IF(AND(G497="GL.CASH",L497="investing"),Q497-P497,0)</x:f>
        <x:v>0</x:v>
      </x:c>
      <x:c r="Z497" s="19" t="n">
        <x:f>IF(AND(G497="GL.CASH",L497="financing"),P497,0)</x:f>
        <x:v>0</x:v>
      </x:c>
      <x:c r="AA497" s="19" t="n">
        <x:f>IF(AND(G497="GL.CASH",L497="financing"),Q497,0)</x:f>
        <x:v>0</x:v>
      </x:c>
    </x:row>
    <x:row r="498" ht="25" customHeight="1">
      <x:c r="A498" s="3" t="str">
        <x:v>ACT/PAYROLL-M04-P03/18</x:v>
      </x:c>
      <x:c r="B498" s="3" t="str">
        <x:v>PAYROLL-M04-P03</x:v>
      </x:c>
      <x:c r="C498" s="21" t="n">
        <x:v>4</x:v>
      </x:c>
      <x:c r="D498" s="39" t="n">
        <x:v>46505</x:v>
      </x:c>
      <x:c r="E498" s="39" t="n">
        <x:v>46478</x:v>
      </x:c>
      <x:c r="F498" s="39" t="n">
        <x:v>46505</x:v>
      </x:c>
      <x:c r="G498" s="3" t="str">
        <x:v>GL.CASH</x:v>
      </x:c>
      <x:c r="H498" s="3" t="str">
        <x:v>ENG</x:v>
      </x:c>
      <x:c r="I498" s="3" t="str">
        <x:v>PAYROLL</x:v>
      </x:c>
      <x:c r="J498" s="3" t="str">
        <x:v>MAP.ACTUAL.PAYROLL.BG.ENG.PAYROLL.ENG</x:v>
      </x:c>
      <x:c r="K498" s="3" t="str">
        <x:v>PPL.BG</x:v>
      </x:c>
      <x:c r="L498" s="3" t="str">
        <x:v>operating</x:v>
      </x:c>
      <x:c r="M498" s="3" t="str">
        <x:v>not_applicable</x:v>
      </x:c>
      <x:c r="N498" s="3" t="str">
        <x:v>not_applicable</x:v>
      </x:c>
      <x:c r="O498" s="3" t="str">
        <x:v>not_applicable</x:v>
      </x:c>
      <x:c r="P498" s="30" t="n">
        <x:v>0</x:v>
      </x:c>
      <x:c r="Q498" s="30" t="n">
        <x:v>23.29</x:v>
      </x:c>
      <x:c r="R498" s="19" t="n">
        <x:f>P498-Q498</x:f>
        <x:v>-23.29</x:v>
      </x:c>
      <x:c r="S498" s="22" t="n">
        <x:f>'D03_Accounts'!D11</x:f>
        <x:v>0</x:v>
      </x:c>
      <x:c r="T498" s="19" t="n">
        <x:f>R498*S498</x:f>
        <x:v>0</x:v>
      </x:c>
      <x:c r="U498" s="20" t="str">
        <x:f>'D03_Mappings'!E171</x:f>
        <x:v>cash</x:v>
      </x:c>
      <x:c r="V498" s="19" t="str">
        <x:f>IF(I498="",IF(U498="people","PAYROLL","UNMAPPED"),I498)</x:f>
        <x:v>PAYROLL</x:v>
      </x:c>
      <x:c r="W498" s="19" t="n">
        <x:f>IF(AND(G498="GL.CASH",L498="operating"),Q498,0)</x:f>
        <x:v>23.29</x:v>
      </x:c>
      <x:c r="X498" s="19" t="n">
        <x:f>IF(AND(G498="GL.CASH",L498="operating"),P498,0)</x:f>
        <x:v>0</x:v>
      </x:c>
      <x:c r="Y498" s="19" t="n">
        <x:f>IF(AND(G498="GL.CASH",L498="investing"),Q498-P498,0)</x:f>
        <x:v>0</x:v>
      </x:c>
      <x:c r="Z498" s="19" t="n">
        <x:f>IF(AND(G498="GL.CASH",L498="financing"),P498,0)</x:f>
        <x:v>0</x:v>
      </x:c>
      <x:c r="AA498" s="19" t="n">
        <x:f>IF(AND(G498="GL.CASH",L498="financing"),Q498,0)</x:f>
        <x:v>0</x:v>
      </x:c>
    </x:row>
    <x:row r="499" ht="25" customHeight="1">
      <x:c r="A499" s="3" t="str">
        <x:v>ACT/PAYROLL-M04-P04/1</x:v>
      </x:c>
      <x:c r="B499" s="3" t="str">
        <x:v>PAYROLL-M04-P04</x:v>
      </x:c>
      <x:c r="C499" s="21" t="n">
        <x:v>4</x:v>
      </x:c>
      <x:c r="D499" s="39" t="n">
        <x:v>46505</x:v>
      </x:c>
      <x:c r="E499" s="39" t="n">
        <x:v>46478</x:v>
      </x:c>
      <x:c r="F499" s="39" t="n">
        <x:v>46505</x:v>
      </x:c>
      <x:c r="G499" s="3" t="str">
        <x:v>GL.PEOPLE.SALARY</x:v>
      </x:c>
      <x:c r="H499" s="3" t="str">
        <x:v>ENG</x:v>
      </x:c>
      <x:c r="I499" s="3" t="str">
        <x:v>PAYROLL</x:v>
      </x:c>
      <x:c r="J499" s="3" t="str">
        <x:v>MAP.ACTUAL.PAYROLL.SALARY.ENG.PAYROLL.ENG</x:v>
      </x:c>
      <x:c r="K499" s="3" t="str">
        <x:v>PPL.SALARY</x:v>
      </x:c>
      <x:c r="L499" s="3" t="str">
        <x:v>operating</x:v>
      </x:c>
      <x:c r="M499" s="3" t="str">
        <x:v>recurring</x:v>
      </x:c>
      <x:c r="N499" s="3" t="str">
        <x:v>committed</x:v>
      </x:c>
      <x:c r="O499" s="3" t="str">
        <x:v>fixed</x:v>
      </x:c>
      <x:c r="P499" s="30" t="n">
        <x:v>7762.5</x:v>
      </x:c>
      <x:c r="Q499" s="30" t="n">
        <x:v>0</x:v>
      </x:c>
      <x:c r="R499" s="19" t="n">
        <x:f>P499-Q499</x:f>
        <x:v>7762.5</x:v>
      </x:c>
      <x:c r="S499" s="22" t="n">
        <x:f>'D03_Accounts'!D91</x:f>
        <x:v>1</x:v>
      </x:c>
      <x:c r="T499" s="19" t="n">
        <x:f>R499*S499</x:f>
        <x:v>7762.5</x:v>
      </x:c>
      <x:c r="U499" s="20" t="str">
        <x:f>'D03_Mappings'!E220</x:f>
        <x:v>people</x:v>
      </x:c>
      <x:c r="V499" s="19" t="str">
        <x:f>IF(I499="",IF(U499="people","PAYROLL","UNMAPPED"),I499)</x:f>
        <x:v>PAYROLL</x:v>
      </x:c>
      <x:c r="W499" s="19" t="n">
        <x:f>IF(AND(G499="GL.CASH",L499="operating"),Q499,0)</x:f>
        <x:v>0</x:v>
      </x:c>
      <x:c r="X499" s="19" t="n">
        <x:f>IF(AND(G499="GL.CASH",L499="operating"),P499,0)</x:f>
        <x:v>0</x:v>
      </x:c>
      <x:c r="Y499" s="19" t="n">
        <x:f>IF(AND(G499="GL.CASH",L499="investing"),Q499-P499,0)</x:f>
        <x:v>0</x:v>
      </x:c>
      <x:c r="Z499" s="19" t="n">
        <x:f>IF(AND(G499="GL.CASH",L499="financing"),P499,0)</x:f>
        <x:v>0</x:v>
      </x:c>
      <x:c r="AA499" s="19" t="n">
        <x:f>IF(AND(G499="GL.CASH",L499="financing"),Q499,0)</x:f>
        <x:v>0</x:v>
      </x:c>
    </x:row>
    <x:row r="500" ht="25" customHeight="1">
      <x:c r="A500" s="3" t="str">
        <x:v>ACT/PAYROLL-M04-P04/2</x:v>
      </x:c>
      <x:c r="B500" s="3" t="str">
        <x:v>PAYROLL-M04-P04</x:v>
      </x:c>
      <x:c r="C500" s="21" t="n">
        <x:v>4</x:v>
      </x:c>
      <x:c r="D500" s="39" t="n">
        <x:v>46505</x:v>
      </x:c>
      <x:c r="E500" s="39" t="n">
        <x:v>46478</x:v>
      </x:c>
      <x:c r="F500" s="39" t="n">
        <x:v>46505</x:v>
      </x:c>
      <x:c r="G500" s="3" t="str">
        <x:v>GL.CASH</x:v>
      </x:c>
      <x:c r="H500" s="3" t="str">
        <x:v>ENG</x:v>
      </x:c>
      <x:c r="I500" s="3" t="str">
        <x:v>PAYROLL</x:v>
      </x:c>
      <x:c r="J500" s="3" t="str">
        <x:v>MAP.ACTUAL.PAYROLL.SALARY.ENG.PAYROLL.ENG</x:v>
      </x:c>
      <x:c r="K500" s="3" t="str">
        <x:v>PPL.SALARY</x:v>
      </x:c>
      <x:c r="L500" s="3" t="str">
        <x:v>operating</x:v>
      </x:c>
      <x:c r="M500" s="3" t="str">
        <x:v>not_applicable</x:v>
      </x:c>
      <x:c r="N500" s="3" t="str">
        <x:v>not_applicable</x:v>
      </x:c>
      <x:c r="O500" s="3" t="str">
        <x:v>not_applicable</x:v>
      </x:c>
      <x:c r="P500" s="30" t="n">
        <x:v>0</x:v>
      </x:c>
      <x:c r="Q500" s="30" t="n">
        <x:v>7762.5</x:v>
      </x:c>
      <x:c r="R500" s="19" t="n">
        <x:f>P500-Q500</x:f>
        <x:v>-7762.5</x:v>
      </x:c>
      <x:c r="S500" s="22" t="n">
        <x:f>'D03_Accounts'!D11</x:f>
        <x:v>0</x:v>
      </x:c>
      <x:c r="T500" s="19" t="n">
        <x:f>R500*S500</x:f>
        <x:v>0</x:v>
      </x:c>
      <x:c r="U500" s="20" t="str">
        <x:f>'D03_Mappings'!E221</x:f>
        <x:v>cash</x:v>
      </x:c>
      <x:c r="V500" s="19" t="str">
        <x:f>IF(I500="",IF(U500="people","PAYROLL","UNMAPPED"),I500)</x:f>
        <x:v>PAYROLL</x:v>
      </x:c>
      <x:c r="W500" s="19" t="n">
        <x:f>IF(AND(G500="GL.CASH",L500="operating"),Q500,0)</x:f>
        <x:v>7762.5</x:v>
      </x:c>
      <x:c r="X500" s="19" t="n">
        <x:f>IF(AND(G500="GL.CASH",L500="operating"),P500,0)</x:f>
        <x:v>0</x:v>
      </x:c>
      <x:c r="Y500" s="19" t="n">
        <x:f>IF(AND(G500="GL.CASH",L500="investing"),Q500-P500,0)</x:f>
        <x:v>0</x:v>
      </x:c>
      <x:c r="Z500" s="19" t="n">
        <x:f>IF(AND(G500="GL.CASH",L500="financing"),P500,0)</x:f>
        <x:v>0</x:v>
      </x:c>
      <x:c r="AA500" s="19" t="n">
        <x:f>IF(AND(G500="GL.CASH",L500="financing"),Q500,0)</x:f>
        <x:v>0</x:v>
      </x:c>
    </x:row>
    <x:row r="501" ht="25" customHeight="1">
      <x:c r="A501" s="3" t="str">
        <x:v>ACT/PAYROLL-M04-P04/3</x:v>
      </x:c>
      <x:c r="B501" s="3" t="str">
        <x:v>PAYROLL-M04-P04</x:v>
      </x:c>
      <x:c r="C501" s="21" t="n">
        <x:v>4</x:v>
      </x:c>
      <x:c r="D501" s="39" t="n">
        <x:v>46505</x:v>
      </x:c>
      <x:c r="E501" s="39" t="n">
        <x:v>46478</x:v>
      </x:c>
      <x:c r="F501" s="39" t="n">
        <x:v>46505</x:v>
      </x:c>
      <x:c r="G501" s="3" t="str">
        <x:v>GL.PEOPLE.RV</x:v>
      </x:c>
      <x:c r="H501" s="3" t="str">
        <x:v>ENG</x:v>
      </x:c>
      <x:c r="I501" s="3" t="str">
        <x:v>PAYROLL</x:v>
      </x:c>
      <x:c r="J501" s="3" t="str">
        <x:v>MAP.ACTUAL.PAYROLL.RV.ENG.PAYROLL.ENG</x:v>
      </x:c>
      <x:c r="K501" s="3" t="str">
        <x:v>PPL.RV</x:v>
      </x:c>
      <x:c r="L501" s="3" t="str">
        <x:v>operating</x:v>
      </x:c>
      <x:c r="M501" s="3" t="str">
        <x:v>recurring</x:v>
      </x:c>
      <x:c r="N501" s="3" t="str">
        <x:v>committed</x:v>
      </x:c>
      <x:c r="O501" s="3" t="str">
        <x:v>fixed</x:v>
      </x:c>
      <x:c r="P501" s="30" t="n">
        <x:v>721.91</x:v>
      </x:c>
      <x:c r="Q501" s="30" t="n">
        <x:v>0</x:v>
      </x:c>
      <x:c r="R501" s="19" t="n">
        <x:f>P501-Q501</x:f>
        <x:v>721.91</x:v>
      </x:c>
      <x:c r="S501" s="22" t="n">
        <x:f>'D03_Accounts'!D92</x:f>
        <x:v>1</x:v>
      </x:c>
      <x:c r="T501" s="19" t="n">
        <x:f>R501*S501</x:f>
        <x:v>721.91</x:v>
      </x:c>
      <x:c r="U501" s="20" t="str">
        <x:f>'D03_Mappings'!E210</x:f>
        <x:v>people</x:v>
      </x:c>
      <x:c r="V501" s="19" t="str">
        <x:f>IF(I501="",IF(U501="people","PAYROLL","UNMAPPED"),I501)</x:f>
        <x:v>PAYROLL</x:v>
      </x:c>
      <x:c r="W501" s="19" t="n">
        <x:f>IF(AND(G501="GL.CASH",L501="operating"),Q501,0)</x:f>
        <x:v>0</x:v>
      </x:c>
      <x:c r="X501" s="19" t="n">
        <x:f>IF(AND(G501="GL.CASH",L501="operating"),P501,0)</x:f>
        <x:v>0</x:v>
      </x:c>
      <x:c r="Y501" s="19" t="n">
        <x:f>IF(AND(G501="GL.CASH",L501="investing"),Q501-P501,0)</x:f>
        <x:v>0</x:v>
      </x:c>
      <x:c r="Z501" s="19" t="n">
        <x:f>IF(AND(G501="GL.CASH",L501="financing"),P501,0)</x:f>
        <x:v>0</x:v>
      </x:c>
      <x:c r="AA501" s="19" t="n">
        <x:f>IF(AND(G501="GL.CASH",L501="financing"),Q501,0)</x:f>
        <x:v>0</x:v>
      </x:c>
    </x:row>
    <x:row r="502" ht="25" customHeight="1">
      <x:c r="A502" s="3" t="str">
        <x:v>ACT/PAYROLL-M04-P04/4</x:v>
      </x:c>
      <x:c r="B502" s="3" t="str">
        <x:v>PAYROLL-M04-P04</x:v>
      </x:c>
      <x:c r="C502" s="21" t="n">
        <x:v>4</x:v>
      </x:c>
      <x:c r="D502" s="39" t="n">
        <x:v>46505</x:v>
      </x:c>
      <x:c r="E502" s="39" t="n">
        <x:v>46478</x:v>
      </x:c>
      <x:c r="F502" s="39" t="n">
        <x:v>46505</x:v>
      </x:c>
      <x:c r="G502" s="3" t="str">
        <x:v>GL.CASH</x:v>
      </x:c>
      <x:c r="H502" s="3" t="str">
        <x:v>ENG</x:v>
      </x:c>
      <x:c r="I502" s="3" t="str">
        <x:v>PAYROLL</x:v>
      </x:c>
      <x:c r="J502" s="3" t="str">
        <x:v>MAP.ACTUAL.PAYROLL.RV.ENG.PAYROLL.ENG</x:v>
      </x:c>
      <x:c r="K502" s="3" t="str">
        <x:v>PPL.RV</x:v>
      </x:c>
      <x:c r="L502" s="3" t="str">
        <x:v>operating</x:v>
      </x:c>
      <x:c r="M502" s="3" t="str">
        <x:v>not_applicable</x:v>
      </x:c>
      <x:c r="N502" s="3" t="str">
        <x:v>not_applicable</x:v>
      </x:c>
      <x:c r="O502" s="3" t="str">
        <x:v>not_applicable</x:v>
      </x:c>
      <x:c r="P502" s="30" t="n">
        <x:v>0</x:v>
      </x:c>
      <x:c r="Q502" s="30" t="n">
        <x:v>721.91</x:v>
      </x:c>
      <x:c r="R502" s="19" t="n">
        <x:f>P502-Q502</x:f>
        <x:v>-721.91</x:v>
      </x:c>
      <x:c r="S502" s="22" t="n">
        <x:f>'D03_Accounts'!D11</x:f>
        <x:v>0</x:v>
      </x:c>
      <x:c r="T502" s="19" t="n">
        <x:f>R502*S502</x:f>
        <x:v>0</x:v>
      </x:c>
      <x:c r="U502" s="20" t="str">
        <x:f>'D03_Mappings'!E211</x:f>
        <x:v>cash</x:v>
      </x:c>
      <x:c r="V502" s="19" t="str">
        <x:f>IF(I502="",IF(U502="people","PAYROLL","UNMAPPED"),I502)</x:f>
        <x:v>PAYROLL</x:v>
      </x:c>
      <x:c r="W502" s="19" t="n">
        <x:f>IF(AND(G502="GL.CASH",L502="operating"),Q502,0)</x:f>
        <x:v>721.91</x:v>
      </x:c>
      <x:c r="X502" s="19" t="n">
        <x:f>IF(AND(G502="GL.CASH",L502="operating"),P502,0)</x:f>
        <x:v>0</x:v>
      </x:c>
      <x:c r="Y502" s="19" t="n">
        <x:f>IF(AND(G502="GL.CASH",L502="investing"),Q502-P502,0)</x:f>
        <x:v>0</x:v>
      </x:c>
      <x:c r="Z502" s="19" t="n">
        <x:f>IF(AND(G502="GL.CASH",L502="financing"),P502,0)</x:f>
        <x:v>0</x:v>
      </x:c>
      <x:c r="AA502" s="19" t="n">
        <x:f>IF(AND(G502="GL.CASH",L502="financing"),Q502,0)</x:f>
        <x:v>0</x:v>
      </x:c>
    </x:row>
    <x:row r="503" ht="25" customHeight="1">
      <x:c r="A503" s="3" t="str">
        <x:v>ACT/PAYROLL-M04-P04/5</x:v>
      </x:c>
      <x:c r="B503" s="3" t="str">
        <x:v>PAYROLL-M04-P04</x:v>
      </x:c>
      <x:c r="C503" s="21" t="n">
        <x:v>4</x:v>
      </x:c>
      <x:c r="D503" s="39" t="n">
        <x:v>46505</x:v>
      </x:c>
      <x:c r="E503" s="39" t="n">
        <x:v>46478</x:v>
      </x:c>
      <x:c r="F503" s="39" t="n">
        <x:v>46505</x:v>
      </x:c>
      <x:c r="G503" s="3" t="str">
        <x:v>GL.PEOPLE.AV</x:v>
      </x:c>
      <x:c r="H503" s="3" t="str">
        <x:v>ENG</x:v>
      </x:c>
      <x:c r="I503" s="3" t="str">
        <x:v>PAYROLL</x:v>
      </x:c>
      <x:c r="J503" s="3" t="str">
        <x:v>MAP.ACTUAL.PAYROLL.AV.ENG.PAYROLL.ENG</x:v>
      </x:c>
      <x:c r="K503" s="3" t="str">
        <x:v>PPL.AV</x:v>
      </x:c>
      <x:c r="L503" s="3" t="str">
        <x:v>operating</x:v>
      </x:c>
      <x:c r="M503" s="3" t="str">
        <x:v>recurring</x:v>
      </x:c>
      <x:c r="N503" s="3" t="str">
        <x:v>committed</x:v>
      </x:c>
      <x:c r="O503" s="3" t="str">
        <x:v>fixed</x:v>
      </x:c>
      <x:c r="P503" s="30" t="n">
        <x:v>100.91</x:v>
      </x:c>
      <x:c r="Q503" s="30" t="n">
        <x:v>0</x:v>
      </x:c>
      <x:c r="R503" s="19" t="n">
        <x:f>P503-Q503</x:f>
        <x:v>100.91</x:v>
      </x:c>
      <x:c r="S503" s="22" t="n">
        <x:f>'D03_Accounts'!D93</x:f>
        <x:v>1</x:v>
      </x:c>
      <x:c r="T503" s="19" t="n">
        <x:f>R503*S503</x:f>
        <x:v>100.91</x:v>
      </x:c>
      <x:c r="U503" s="20" t="str">
        <x:f>'D03_Mappings'!E160</x:f>
        <x:v>people</x:v>
      </x:c>
      <x:c r="V503" s="19" t="str">
        <x:f>IF(I503="",IF(U503="people","PAYROLL","UNMAPPED"),I503)</x:f>
        <x:v>PAYROLL</x:v>
      </x:c>
      <x:c r="W503" s="19" t="n">
        <x:f>IF(AND(G503="GL.CASH",L503="operating"),Q503,0)</x:f>
        <x:v>0</x:v>
      </x:c>
      <x:c r="X503" s="19" t="n">
        <x:f>IF(AND(G503="GL.CASH",L503="operating"),P503,0)</x:f>
        <x:v>0</x:v>
      </x:c>
      <x:c r="Y503" s="19" t="n">
        <x:f>IF(AND(G503="GL.CASH",L503="investing"),Q503-P503,0)</x:f>
        <x:v>0</x:v>
      </x:c>
      <x:c r="Z503" s="19" t="n">
        <x:f>IF(AND(G503="GL.CASH",L503="financing"),P503,0)</x:f>
        <x:v>0</x:v>
      </x:c>
      <x:c r="AA503" s="19" t="n">
        <x:f>IF(AND(G503="GL.CASH",L503="financing"),Q503,0)</x:f>
        <x:v>0</x:v>
      </x:c>
    </x:row>
    <x:row r="504" ht="25" customHeight="1">
      <x:c r="A504" s="3" t="str">
        <x:v>ACT/PAYROLL-M04-P04/6</x:v>
      </x:c>
      <x:c r="B504" s="3" t="str">
        <x:v>PAYROLL-M04-P04</x:v>
      </x:c>
      <x:c r="C504" s="21" t="n">
        <x:v>4</x:v>
      </x:c>
      <x:c r="D504" s="39" t="n">
        <x:v>46505</x:v>
      </x:c>
      <x:c r="E504" s="39" t="n">
        <x:v>46478</x:v>
      </x:c>
      <x:c r="F504" s="39" t="n">
        <x:v>46505</x:v>
      </x:c>
      <x:c r="G504" s="3" t="str">
        <x:v>GL.CASH</x:v>
      </x:c>
      <x:c r="H504" s="3" t="str">
        <x:v>ENG</x:v>
      </x:c>
      <x:c r="I504" s="3" t="str">
        <x:v>PAYROLL</x:v>
      </x:c>
      <x:c r="J504" s="3" t="str">
        <x:v>MAP.ACTUAL.PAYROLL.AV.ENG.PAYROLL.ENG</x:v>
      </x:c>
      <x:c r="K504" s="3" t="str">
        <x:v>PPL.AV</x:v>
      </x:c>
      <x:c r="L504" s="3" t="str">
        <x:v>operating</x:v>
      </x:c>
      <x:c r="M504" s="3" t="str">
        <x:v>not_applicable</x:v>
      </x:c>
      <x:c r="N504" s="3" t="str">
        <x:v>not_applicable</x:v>
      </x:c>
      <x:c r="O504" s="3" t="str">
        <x:v>not_applicable</x:v>
      </x:c>
      <x:c r="P504" s="30" t="n">
        <x:v>0</x:v>
      </x:c>
      <x:c r="Q504" s="30" t="n">
        <x:v>100.91</x:v>
      </x:c>
      <x:c r="R504" s="19" t="n">
        <x:f>P504-Q504</x:f>
        <x:v>-100.91</x:v>
      </x:c>
      <x:c r="S504" s="22" t="n">
        <x:f>'D03_Accounts'!D11</x:f>
        <x:v>0</x:v>
      </x:c>
      <x:c r="T504" s="19" t="n">
        <x:f>R504*S504</x:f>
        <x:v>0</x:v>
      </x:c>
      <x:c r="U504" s="20" t="str">
        <x:f>'D03_Mappings'!E161</x:f>
        <x:v>cash</x:v>
      </x:c>
      <x:c r="V504" s="19" t="str">
        <x:f>IF(I504="",IF(U504="people","PAYROLL","UNMAPPED"),I504)</x:f>
        <x:v>PAYROLL</x:v>
      </x:c>
      <x:c r="W504" s="19" t="n">
        <x:f>IF(AND(G504="GL.CASH",L504="operating"),Q504,0)</x:f>
        <x:v>100.91</x:v>
      </x:c>
      <x:c r="X504" s="19" t="n">
        <x:f>IF(AND(G504="GL.CASH",L504="operating"),P504,0)</x:f>
        <x:v>0</x:v>
      </x:c>
      <x:c r="Y504" s="19" t="n">
        <x:f>IF(AND(G504="GL.CASH",L504="investing"),Q504-P504,0)</x:f>
        <x:v>0</x:v>
      </x:c>
      <x:c r="Z504" s="19" t="n">
        <x:f>IF(AND(G504="GL.CASH",L504="financing"),P504,0)</x:f>
        <x:v>0</x:v>
      </x:c>
      <x:c r="AA504" s="19" t="n">
        <x:f>IF(AND(G504="GL.CASH",L504="financing"),Q504,0)</x:f>
        <x:v>0</x:v>
      </x:c>
    </x:row>
    <x:row r="505" ht="25" customHeight="1">
      <x:c r="A505" s="3" t="str">
        <x:v>ACT/PAYROLL-M04-P04/7</x:v>
      </x:c>
      <x:c r="B505" s="3" t="str">
        <x:v>PAYROLL-M04-P04</x:v>
      </x:c>
      <x:c r="C505" s="21" t="n">
        <x:v>4</x:v>
      </x:c>
      <x:c r="D505" s="39" t="n">
        <x:v>46505</x:v>
      </x:c>
      <x:c r="E505" s="39" t="n">
        <x:v>46478</x:v>
      </x:c>
      <x:c r="F505" s="39" t="n">
        <x:v>46505</x:v>
      </x:c>
      <x:c r="G505" s="3" t="str">
        <x:v>GL.PEOPLE.KV</x:v>
      </x:c>
      <x:c r="H505" s="3" t="str">
        <x:v>ENG</x:v>
      </x:c>
      <x:c r="I505" s="3" t="str">
        <x:v>PAYROLL</x:v>
      </x:c>
      <x:c r="J505" s="3" t="str">
        <x:v>MAP.ACTUAL.PAYROLL.KV.ENG.PAYROLL.ENG</x:v>
      </x:c>
      <x:c r="K505" s="3" t="str">
        <x:v>PPL.KV</x:v>
      </x:c>
      <x:c r="L505" s="3" t="str">
        <x:v>operating</x:v>
      </x:c>
      <x:c r="M505" s="3" t="str">
        <x:v>recurring</x:v>
      </x:c>
      <x:c r="N505" s="3" t="str">
        <x:v>committed</x:v>
      </x:c>
      <x:c r="O505" s="3" t="str">
        <x:v>fixed</x:v>
      </x:c>
      <x:c r="P505" s="30" t="n">
        <x:v>564.19</x:v>
      </x:c>
      <x:c r="Q505" s="30" t="n">
        <x:v>0</x:v>
      </x:c>
      <x:c r="R505" s="19" t="n">
        <x:f>P505-Q505</x:f>
        <x:v>564.19</x:v>
      </x:c>
      <x:c r="S505" s="22" t="n">
        <x:f>'D03_Accounts'!D94</x:f>
        <x:v>1</x:v>
      </x:c>
      <x:c r="T505" s="19" t="n">
        <x:f>R505*S505</x:f>
        <x:v>564.19</x:v>
      </x:c>
      <x:c r="U505" s="20" t="str">
        <x:f>'D03_Mappings'!E190</x:f>
        <x:v>people</x:v>
      </x:c>
      <x:c r="V505" s="19" t="str">
        <x:f>IF(I505="",IF(U505="people","PAYROLL","UNMAPPED"),I505)</x:f>
        <x:v>PAYROLL</x:v>
      </x:c>
      <x:c r="W505" s="19" t="n">
        <x:f>IF(AND(G505="GL.CASH",L505="operating"),Q505,0)</x:f>
        <x:v>0</x:v>
      </x:c>
      <x:c r="X505" s="19" t="n">
        <x:f>IF(AND(G505="GL.CASH",L505="operating"),P505,0)</x:f>
        <x:v>0</x:v>
      </x:c>
      <x:c r="Y505" s="19" t="n">
        <x:f>IF(AND(G505="GL.CASH",L505="investing"),Q505-P505,0)</x:f>
        <x:v>0</x:v>
      </x:c>
      <x:c r="Z505" s="19" t="n">
        <x:f>IF(AND(G505="GL.CASH",L505="financing"),P505,0)</x:f>
        <x:v>0</x:v>
      </x:c>
      <x:c r="AA505" s="19" t="n">
        <x:f>IF(AND(G505="GL.CASH",L505="financing"),Q505,0)</x:f>
        <x:v>0</x:v>
      </x:c>
    </x:row>
    <x:row r="506" ht="25" customHeight="1">
      <x:c r="A506" s="3" t="str">
        <x:v>ACT/PAYROLL-M04-P04/8</x:v>
      </x:c>
      <x:c r="B506" s="3" t="str">
        <x:v>PAYROLL-M04-P04</x:v>
      </x:c>
      <x:c r="C506" s="21" t="n">
        <x:v>4</x:v>
      </x:c>
      <x:c r="D506" s="39" t="n">
        <x:v>46505</x:v>
      </x:c>
      <x:c r="E506" s="39" t="n">
        <x:v>46478</x:v>
      </x:c>
      <x:c r="F506" s="39" t="n">
        <x:v>46505</x:v>
      </x:c>
      <x:c r="G506" s="3" t="str">
        <x:v>GL.CASH</x:v>
      </x:c>
      <x:c r="H506" s="3" t="str">
        <x:v>ENG</x:v>
      </x:c>
      <x:c r="I506" s="3" t="str">
        <x:v>PAYROLL</x:v>
      </x:c>
      <x:c r="J506" s="3" t="str">
        <x:v>MAP.ACTUAL.PAYROLL.KV.ENG.PAYROLL.ENG</x:v>
      </x:c>
      <x:c r="K506" s="3" t="str">
        <x:v>PPL.KV</x:v>
      </x:c>
      <x:c r="L506" s="3" t="str">
        <x:v>operating</x:v>
      </x:c>
      <x:c r="M506" s="3" t="str">
        <x:v>not_applicable</x:v>
      </x:c>
      <x:c r="N506" s="3" t="str">
        <x:v>not_applicable</x:v>
      </x:c>
      <x:c r="O506" s="3" t="str">
        <x:v>not_applicable</x:v>
      </x:c>
      <x:c r="P506" s="30" t="n">
        <x:v>0</x:v>
      </x:c>
      <x:c r="Q506" s="30" t="n">
        <x:v>564.19</x:v>
      </x:c>
      <x:c r="R506" s="19" t="n">
        <x:f>P506-Q506</x:f>
        <x:v>-564.19</x:v>
      </x:c>
      <x:c r="S506" s="22" t="n">
        <x:f>'D03_Accounts'!D11</x:f>
        <x:v>0</x:v>
      </x:c>
      <x:c r="T506" s="19" t="n">
        <x:f>R506*S506</x:f>
        <x:v>0</x:v>
      </x:c>
      <x:c r="U506" s="20" t="str">
        <x:f>'D03_Mappings'!E191</x:f>
        <x:v>cash</x:v>
      </x:c>
      <x:c r="V506" s="19" t="str">
        <x:f>IF(I506="",IF(U506="people","PAYROLL","UNMAPPED"),I506)</x:f>
        <x:v>PAYROLL</x:v>
      </x:c>
      <x:c r="W506" s="19" t="n">
        <x:f>IF(AND(G506="GL.CASH",L506="operating"),Q506,0)</x:f>
        <x:v>564.19</x:v>
      </x:c>
      <x:c r="X506" s="19" t="n">
        <x:f>IF(AND(G506="GL.CASH",L506="operating"),P506,0)</x:f>
        <x:v>0</x:v>
      </x:c>
      <x:c r="Y506" s="19" t="n">
        <x:f>IF(AND(G506="GL.CASH",L506="investing"),Q506-P506,0)</x:f>
        <x:v>0</x:v>
      </x:c>
      <x:c r="Z506" s="19" t="n">
        <x:f>IF(AND(G506="GL.CASH",L506="financing"),P506,0)</x:f>
        <x:v>0</x:v>
      </x:c>
      <x:c r="AA506" s="19" t="n">
        <x:f>IF(AND(G506="GL.CASH",L506="financing"),Q506,0)</x:f>
        <x:v>0</x:v>
      </x:c>
    </x:row>
    <x:row r="507" ht="25" customHeight="1">
      <x:c r="A507" s="3" t="str">
        <x:v>ACT/PAYROLL-M04-P04/9</x:v>
      </x:c>
      <x:c r="B507" s="3" t="str">
        <x:v>PAYROLL-M04-P04</x:v>
      </x:c>
      <x:c r="C507" s="21" t="n">
        <x:v>4</x:v>
      </x:c>
      <x:c r="D507" s="39" t="n">
        <x:v>46505</x:v>
      </x:c>
      <x:c r="E507" s="39" t="n">
        <x:v>46478</x:v>
      </x:c>
      <x:c r="F507" s="39" t="n">
        <x:v>46505</x:v>
      </x:c>
      <x:c r="G507" s="3" t="str">
        <x:v>GL.PEOPLE.PV</x:v>
      </x:c>
      <x:c r="H507" s="3" t="str">
        <x:v>ENG</x:v>
      </x:c>
      <x:c r="I507" s="3" t="str">
        <x:v>PAYROLL</x:v>
      </x:c>
      <x:c r="J507" s="3" t="str">
        <x:v>MAP.ACTUAL.PAYROLL.PV.ENG.PAYROLL.ENG</x:v>
      </x:c>
      <x:c r="K507" s="3" t="str">
        <x:v>PPL.PV</x:v>
      </x:c>
      <x:c r="L507" s="3" t="str">
        <x:v>operating</x:v>
      </x:c>
      <x:c r="M507" s="3" t="str">
        <x:v>recurring</x:v>
      </x:c>
      <x:c r="N507" s="3" t="str">
        <x:v>committed</x:v>
      </x:c>
      <x:c r="O507" s="3" t="str">
        <x:v>fixed</x:v>
      </x:c>
      <x:c r="P507" s="30" t="n">
        <x:v>114.75</x:v>
      </x:c>
      <x:c r="Q507" s="30" t="n">
        <x:v>0</x:v>
      </x:c>
      <x:c r="R507" s="19" t="n">
        <x:f>P507-Q507</x:f>
        <x:v>114.75</x:v>
      </x:c>
      <x:c r="S507" s="22" t="n">
        <x:f>'D03_Accounts'!D95</x:f>
        <x:v>1</x:v>
      </x:c>
      <x:c r="T507" s="19" t="n">
        <x:f>R507*S507</x:f>
        <x:v>114.75</x:v>
      </x:c>
      <x:c r="U507" s="20" t="str">
        <x:f>'D03_Mappings'!E200</x:f>
        <x:v>people</x:v>
      </x:c>
      <x:c r="V507" s="19" t="str">
        <x:f>IF(I507="",IF(U507="people","PAYROLL","UNMAPPED"),I507)</x:f>
        <x:v>PAYROLL</x:v>
      </x:c>
      <x:c r="W507" s="19" t="n">
        <x:f>IF(AND(G507="GL.CASH",L507="operating"),Q507,0)</x:f>
        <x:v>0</x:v>
      </x:c>
      <x:c r="X507" s="19" t="n">
        <x:f>IF(AND(G507="GL.CASH",L507="operating"),P507,0)</x:f>
        <x:v>0</x:v>
      </x:c>
      <x:c r="Y507" s="19" t="n">
        <x:f>IF(AND(G507="GL.CASH",L507="investing"),Q507-P507,0)</x:f>
        <x:v>0</x:v>
      </x:c>
      <x:c r="Z507" s="19" t="n">
        <x:f>IF(AND(G507="GL.CASH",L507="financing"),P507,0)</x:f>
        <x:v>0</x:v>
      </x:c>
      <x:c r="AA507" s="19" t="n">
        <x:f>IF(AND(G507="GL.CASH",L507="financing"),Q507,0)</x:f>
        <x:v>0</x:v>
      </x:c>
    </x:row>
    <x:row r="508" ht="25" customHeight="1">
      <x:c r="A508" s="3" t="str">
        <x:v>ACT/PAYROLL-M04-P04/10</x:v>
      </x:c>
      <x:c r="B508" s="3" t="str">
        <x:v>PAYROLL-M04-P04</x:v>
      </x:c>
      <x:c r="C508" s="21" t="n">
        <x:v>4</x:v>
      </x:c>
      <x:c r="D508" s="39" t="n">
        <x:v>46505</x:v>
      </x:c>
      <x:c r="E508" s="39" t="n">
        <x:v>46478</x:v>
      </x:c>
      <x:c r="F508" s="39" t="n">
        <x:v>46505</x:v>
      </x:c>
      <x:c r="G508" s="3" t="str">
        <x:v>GL.CASH</x:v>
      </x:c>
      <x:c r="H508" s="3" t="str">
        <x:v>ENG</x:v>
      </x:c>
      <x:c r="I508" s="3" t="str">
        <x:v>PAYROLL</x:v>
      </x:c>
      <x:c r="J508" s="3" t="str">
        <x:v>MAP.ACTUAL.PAYROLL.PV.ENG.PAYROLL.ENG</x:v>
      </x:c>
      <x:c r="K508" s="3" t="str">
        <x:v>PPL.PV</x:v>
      </x:c>
      <x:c r="L508" s="3" t="str">
        <x:v>operating</x:v>
      </x:c>
      <x:c r="M508" s="3" t="str">
        <x:v>not_applicable</x:v>
      </x:c>
      <x:c r="N508" s="3" t="str">
        <x:v>not_applicable</x:v>
      </x:c>
      <x:c r="O508" s="3" t="str">
        <x:v>not_applicable</x:v>
      </x:c>
      <x:c r="P508" s="30" t="n">
        <x:v>0</x:v>
      </x:c>
      <x:c r="Q508" s="30" t="n">
        <x:v>114.75</x:v>
      </x:c>
      <x:c r="R508" s="19" t="n">
        <x:f>P508-Q508</x:f>
        <x:v>-114.75</x:v>
      </x:c>
      <x:c r="S508" s="22" t="n">
        <x:f>'D03_Accounts'!D11</x:f>
        <x:v>0</x:v>
      </x:c>
      <x:c r="T508" s="19" t="n">
        <x:f>R508*S508</x:f>
        <x:v>0</x:v>
      </x:c>
      <x:c r="U508" s="20" t="str">
        <x:f>'D03_Mappings'!E201</x:f>
        <x:v>cash</x:v>
      </x:c>
      <x:c r="V508" s="19" t="str">
        <x:f>IF(I508="",IF(U508="people","PAYROLL","UNMAPPED"),I508)</x:f>
        <x:v>PAYROLL</x:v>
      </x:c>
      <x:c r="W508" s="19" t="n">
        <x:f>IF(AND(G508="GL.CASH",L508="operating"),Q508,0)</x:f>
        <x:v>114.75</x:v>
      </x:c>
      <x:c r="X508" s="19" t="n">
        <x:f>IF(AND(G508="GL.CASH",L508="operating"),P508,0)</x:f>
        <x:v>0</x:v>
      </x:c>
      <x:c r="Y508" s="19" t="n">
        <x:f>IF(AND(G508="GL.CASH",L508="investing"),Q508-P508,0)</x:f>
        <x:v>0</x:v>
      </x:c>
      <x:c r="Z508" s="19" t="n">
        <x:f>IF(AND(G508="GL.CASH",L508="financing"),P508,0)</x:f>
        <x:v>0</x:v>
      </x:c>
      <x:c r="AA508" s="19" t="n">
        <x:f>IF(AND(G508="GL.CASH",L508="financing"),Q508,0)</x:f>
        <x:v>0</x:v>
      </x:c>
    </x:row>
    <x:row r="509" ht="25" customHeight="1">
      <x:c r="A509" s="3" t="str">
        <x:v>ACT/PAYROLL-M04-P04/11</x:v>
      </x:c>
      <x:c r="B509" s="3" t="str">
        <x:v>PAYROLL-M04-P04</x:v>
      </x:c>
      <x:c r="C509" s="21" t="n">
        <x:v>4</x:v>
      </x:c>
      <x:c r="D509" s="39" t="n">
        <x:v>46505</x:v>
      </x:c>
      <x:c r="E509" s="39" t="n">
        <x:v>46478</x:v>
      </x:c>
      <x:c r="F509" s="39" t="n">
        <x:v>46505</x:v>
      </x:c>
      <x:c r="G509" s="3" t="str">
        <x:v>GL.PEOPLE.U1</x:v>
      </x:c>
      <x:c r="H509" s="3" t="str">
        <x:v>ENG</x:v>
      </x:c>
      <x:c r="I509" s="3" t="str">
        <x:v>PAYROLL</x:v>
      </x:c>
      <x:c r="J509" s="3" t="str">
        <x:v>MAP.ACTUAL.PAYROLL.U1.ENG.PAYROLL.ENG</x:v>
      </x:c>
      <x:c r="K509" s="3" t="str">
        <x:v>PPL.U1</x:v>
      </x:c>
      <x:c r="L509" s="3" t="str">
        <x:v>operating</x:v>
      </x:c>
      <x:c r="M509" s="3" t="str">
        <x:v>recurring</x:v>
      </x:c>
      <x:c r="N509" s="3" t="str">
        <x:v>committed</x:v>
      </x:c>
      <x:c r="O509" s="3" t="str">
        <x:v>fixed</x:v>
      </x:c>
      <x:c r="P509" s="30" t="n">
        <x:v>163.01</x:v>
      </x:c>
      <x:c r="Q509" s="30" t="n">
        <x:v>0</x:v>
      </x:c>
      <x:c r="R509" s="19" t="n">
        <x:f>P509-Q509</x:f>
        <x:v>163.01</x:v>
      </x:c>
      <x:c r="S509" s="22" t="n">
        <x:f>'D03_Accounts'!D96</x:f>
        <x:v>1</x:v>
      </x:c>
      <x:c r="T509" s="19" t="n">
        <x:f>R509*S509</x:f>
        <x:v>163.01</x:v>
      </x:c>
      <x:c r="U509" s="20" t="str">
        <x:f>'D03_Mappings'!E230</x:f>
        <x:v>people</x:v>
      </x:c>
      <x:c r="V509" s="19" t="str">
        <x:f>IF(I509="",IF(U509="people","PAYROLL","UNMAPPED"),I509)</x:f>
        <x:v>PAYROLL</x:v>
      </x:c>
      <x:c r="W509" s="19" t="n">
        <x:f>IF(AND(G509="GL.CASH",L509="operating"),Q509,0)</x:f>
        <x:v>0</x:v>
      </x:c>
      <x:c r="X509" s="19" t="n">
        <x:f>IF(AND(G509="GL.CASH",L509="operating"),P509,0)</x:f>
        <x:v>0</x:v>
      </x:c>
      <x:c r="Y509" s="19" t="n">
        <x:f>IF(AND(G509="GL.CASH",L509="investing"),Q509-P509,0)</x:f>
        <x:v>0</x:v>
      </x:c>
      <x:c r="Z509" s="19" t="n">
        <x:f>IF(AND(G509="GL.CASH",L509="financing"),P509,0)</x:f>
        <x:v>0</x:v>
      </x:c>
      <x:c r="AA509" s="19" t="n">
        <x:f>IF(AND(G509="GL.CASH",L509="financing"),Q509,0)</x:f>
        <x:v>0</x:v>
      </x:c>
    </x:row>
    <x:row r="510" ht="25" customHeight="1">
      <x:c r="A510" s="3" t="str">
        <x:v>ACT/PAYROLL-M04-P04/12</x:v>
      </x:c>
      <x:c r="B510" s="3" t="str">
        <x:v>PAYROLL-M04-P04</x:v>
      </x:c>
      <x:c r="C510" s="21" t="n">
        <x:v>4</x:v>
      </x:c>
      <x:c r="D510" s="39" t="n">
        <x:v>46505</x:v>
      </x:c>
      <x:c r="E510" s="39" t="n">
        <x:v>46478</x:v>
      </x:c>
      <x:c r="F510" s="39" t="n">
        <x:v>46505</x:v>
      </x:c>
      <x:c r="G510" s="3" t="str">
        <x:v>GL.CASH</x:v>
      </x:c>
      <x:c r="H510" s="3" t="str">
        <x:v>ENG</x:v>
      </x:c>
      <x:c r="I510" s="3" t="str">
        <x:v>PAYROLL</x:v>
      </x:c>
      <x:c r="J510" s="3" t="str">
        <x:v>MAP.ACTUAL.PAYROLL.U1.ENG.PAYROLL.ENG</x:v>
      </x:c>
      <x:c r="K510" s="3" t="str">
        <x:v>PPL.U1</x:v>
      </x:c>
      <x:c r="L510" s="3" t="str">
        <x:v>operating</x:v>
      </x:c>
      <x:c r="M510" s="3" t="str">
        <x:v>not_applicable</x:v>
      </x:c>
      <x:c r="N510" s="3" t="str">
        <x:v>not_applicable</x:v>
      </x:c>
      <x:c r="O510" s="3" t="str">
        <x:v>not_applicable</x:v>
      </x:c>
      <x:c r="P510" s="30" t="n">
        <x:v>0</x:v>
      </x:c>
      <x:c r="Q510" s="30" t="n">
        <x:v>163.01</x:v>
      </x:c>
      <x:c r="R510" s="19" t="n">
        <x:f>P510-Q510</x:f>
        <x:v>-163.01</x:v>
      </x:c>
      <x:c r="S510" s="22" t="n">
        <x:f>'D03_Accounts'!D11</x:f>
        <x:v>0</x:v>
      </x:c>
      <x:c r="T510" s="19" t="n">
        <x:f>R510*S510</x:f>
        <x:v>0</x:v>
      </x:c>
      <x:c r="U510" s="20" t="str">
        <x:f>'D03_Mappings'!E231</x:f>
        <x:v>cash</x:v>
      </x:c>
      <x:c r="V510" s="19" t="str">
        <x:f>IF(I510="",IF(U510="people","PAYROLL","UNMAPPED"),I510)</x:f>
        <x:v>PAYROLL</x:v>
      </x:c>
      <x:c r="W510" s="19" t="n">
        <x:f>IF(AND(G510="GL.CASH",L510="operating"),Q510,0)</x:f>
        <x:v>163.01</x:v>
      </x:c>
      <x:c r="X510" s="19" t="n">
        <x:f>IF(AND(G510="GL.CASH",L510="operating"),P510,0)</x:f>
        <x:v>0</x:v>
      </x:c>
      <x:c r="Y510" s="19" t="n">
        <x:f>IF(AND(G510="GL.CASH",L510="investing"),Q510-P510,0)</x:f>
        <x:v>0</x:v>
      </x:c>
      <x:c r="Z510" s="19" t="n">
        <x:f>IF(AND(G510="GL.CASH",L510="financing"),P510,0)</x:f>
        <x:v>0</x:v>
      </x:c>
      <x:c r="AA510" s="19" t="n">
        <x:f>IF(AND(G510="GL.CASH",L510="financing"),Q510,0)</x:f>
        <x:v>0</x:v>
      </x:c>
    </x:row>
    <x:row r="511" ht="25" customHeight="1">
      <x:c r="A511" s="3" t="str">
        <x:v>ACT/PAYROLL-M04-P04/13</x:v>
      </x:c>
      <x:c r="B511" s="3" t="str">
        <x:v>PAYROLL-M04-P04</x:v>
      </x:c>
      <x:c r="C511" s="21" t="n">
        <x:v>4</x:v>
      </x:c>
      <x:c r="D511" s="39" t="n">
        <x:v>46505</x:v>
      </x:c>
      <x:c r="E511" s="39" t="n">
        <x:v>46478</x:v>
      </x:c>
      <x:c r="F511" s="39" t="n">
        <x:v>46505</x:v>
      </x:c>
      <x:c r="G511" s="3" t="str">
        <x:v>GL.PEOPLE.U2</x:v>
      </x:c>
      <x:c r="H511" s="3" t="str">
        <x:v>ENG</x:v>
      </x:c>
      <x:c r="I511" s="3" t="str">
        <x:v>PAYROLL</x:v>
      </x:c>
      <x:c r="J511" s="3" t="str">
        <x:v>MAP.ACTUAL.PAYROLL.U2.ENG.PAYROLL.ENG</x:v>
      </x:c>
      <x:c r="K511" s="3" t="str">
        <x:v>PPL.U2</x:v>
      </x:c>
      <x:c r="L511" s="3" t="str">
        <x:v>operating</x:v>
      </x:c>
      <x:c r="M511" s="3" t="str">
        <x:v>recurring</x:v>
      </x:c>
      <x:c r="N511" s="3" t="str">
        <x:v>committed</x:v>
      </x:c>
      <x:c r="O511" s="3" t="str">
        <x:v>fixed</x:v>
      </x:c>
      <x:c r="P511" s="30" t="n">
        <x:v>34.16</x:v>
      </x:c>
      <x:c r="Q511" s="30" t="n">
        <x:v>0</x:v>
      </x:c>
      <x:c r="R511" s="19" t="n">
        <x:f>P511-Q511</x:f>
        <x:v>34.16</x:v>
      </x:c>
      <x:c r="S511" s="22" t="n">
        <x:f>'D03_Accounts'!D97</x:f>
        <x:v>1</x:v>
      </x:c>
      <x:c r="T511" s="19" t="n">
        <x:f>R511*S511</x:f>
        <x:v>34.16</x:v>
      </x:c>
      <x:c r="U511" s="20" t="str">
        <x:f>'D03_Mappings'!E240</x:f>
        <x:v>people</x:v>
      </x:c>
      <x:c r="V511" s="19" t="str">
        <x:f>IF(I511="",IF(U511="people","PAYROLL","UNMAPPED"),I511)</x:f>
        <x:v>PAYROLL</x:v>
      </x:c>
      <x:c r="W511" s="19" t="n">
        <x:f>IF(AND(G511="GL.CASH",L511="operating"),Q511,0)</x:f>
        <x:v>0</x:v>
      </x:c>
      <x:c r="X511" s="19" t="n">
        <x:f>IF(AND(G511="GL.CASH",L511="operating"),P511,0)</x:f>
        <x:v>0</x:v>
      </x:c>
      <x:c r="Y511" s="19" t="n">
        <x:f>IF(AND(G511="GL.CASH",L511="investing"),Q511-P511,0)</x:f>
        <x:v>0</x:v>
      </x:c>
      <x:c r="Z511" s="19" t="n">
        <x:f>IF(AND(G511="GL.CASH",L511="financing"),P511,0)</x:f>
        <x:v>0</x:v>
      </x:c>
      <x:c r="AA511" s="19" t="n">
        <x:f>IF(AND(G511="GL.CASH",L511="financing"),Q511,0)</x:f>
        <x:v>0</x:v>
      </x:c>
    </x:row>
    <x:row r="512" ht="25" customHeight="1">
      <x:c r="A512" s="3" t="str">
        <x:v>ACT/PAYROLL-M04-P04/14</x:v>
      </x:c>
      <x:c r="B512" s="3" t="str">
        <x:v>PAYROLL-M04-P04</x:v>
      </x:c>
      <x:c r="C512" s="21" t="n">
        <x:v>4</x:v>
      </x:c>
      <x:c r="D512" s="39" t="n">
        <x:v>46505</x:v>
      </x:c>
      <x:c r="E512" s="39" t="n">
        <x:v>46478</x:v>
      </x:c>
      <x:c r="F512" s="39" t="n">
        <x:v>46505</x:v>
      </x:c>
      <x:c r="G512" s="3" t="str">
        <x:v>GL.CASH</x:v>
      </x:c>
      <x:c r="H512" s="3" t="str">
        <x:v>ENG</x:v>
      </x:c>
      <x:c r="I512" s="3" t="str">
        <x:v>PAYROLL</x:v>
      </x:c>
      <x:c r="J512" s="3" t="str">
        <x:v>MAP.ACTUAL.PAYROLL.U2.ENG.PAYROLL.ENG</x:v>
      </x:c>
      <x:c r="K512" s="3" t="str">
        <x:v>PPL.U2</x:v>
      </x:c>
      <x:c r="L512" s="3" t="str">
        <x:v>operating</x:v>
      </x:c>
      <x:c r="M512" s="3" t="str">
        <x:v>not_applicable</x:v>
      </x:c>
      <x:c r="N512" s="3" t="str">
        <x:v>not_applicable</x:v>
      </x:c>
      <x:c r="O512" s="3" t="str">
        <x:v>not_applicable</x:v>
      </x:c>
      <x:c r="P512" s="30" t="n">
        <x:v>0</x:v>
      </x:c>
      <x:c r="Q512" s="30" t="n">
        <x:v>34.16</x:v>
      </x:c>
      <x:c r="R512" s="19" t="n">
        <x:f>P512-Q512</x:f>
        <x:v>-34.16</x:v>
      </x:c>
      <x:c r="S512" s="22" t="n">
        <x:f>'D03_Accounts'!D11</x:f>
        <x:v>0</x:v>
      </x:c>
      <x:c r="T512" s="19" t="n">
        <x:f>R512*S512</x:f>
        <x:v>0</x:v>
      </x:c>
      <x:c r="U512" s="20" t="str">
        <x:f>'D03_Mappings'!E241</x:f>
        <x:v>cash</x:v>
      </x:c>
      <x:c r="V512" s="19" t="str">
        <x:f>IF(I512="",IF(U512="people","PAYROLL","UNMAPPED"),I512)</x:f>
        <x:v>PAYROLL</x:v>
      </x:c>
      <x:c r="W512" s="19" t="n">
        <x:f>IF(AND(G512="GL.CASH",L512="operating"),Q512,0)</x:f>
        <x:v>34.16</x:v>
      </x:c>
      <x:c r="X512" s="19" t="n">
        <x:f>IF(AND(G512="GL.CASH",L512="operating"),P512,0)</x:f>
        <x:v>0</x:v>
      </x:c>
      <x:c r="Y512" s="19" t="n">
        <x:f>IF(AND(G512="GL.CASH",L512="investing"),Q512-P512,0)</x:f>
        <x:v>0</x:v>
      </x:c>
      <x:c r="Z512" s="19" t="n">
        <x:f>IF(AND(G512="GL.CASH",L512="financing"),P512,0)</x:f>
        <x:v>0</x:v>
      </x:c>
      <x:c r="AA512" s="19" t="n">
        <x:f>IF(AND(G512="GL.CASH",L512="financing"),Q512,0)</x:f>
        <x:v>0</x:v>
      </x:c>
    </x:row>
    <x:row r="513" ht="25" customHeight="1">
      <x:c r="A513" s="3" t="str">
        <x:v>ACT/PAYROLL-M04-P04/15</x:v>
      </x:c>
      <x:c r="B513" s="3" t="str">
        <x:v>PAYROLL-M04-P04</x:v>
      </x:c>
      <x:c r="C513" s="21" t="n">
        <x:v>4</x:v>
      </x:c>
      <x:c r="D513" s="39" t="n">
        <x:v>46505</x:v>
      </x:c>
      <x:c r="E513" s="39" t="n">
        <x:v>46478</x:v>
      </x:c>
      <x:c r="F513" s="39" t="n">
        <x:v>46505</x:v>
      </x:c>
      <x:c r="G513" s="3" t="str">
        <x:v>GL.PEOPLE.INSOLV</x:v>
      </x:c>
      <x:c r="H513" s="3" t="str">
        <x:v>ENG</x:v>
      </x:c>
      <x:c r="I513" s="3" t="str">
        <x:v>PAYROLL</x:v>
      </x:c>
      <x:c r="J513" s="3" t="str">
        <x:v>MAP.ACTUAL.PAYROLL.INSOLV.ENG.PAYROLL.ENG</x:v>
      </x:c>
      <x:c r="K513" s="3" t="str">
        <x:v>PPL.INSOLV</x:v>
      </x:c>
      <x:c r="L513" s="3" t="str">
        <x:v>operating</x:v>
      </x:c>
      <x:c r="M513" s="3" t="str">
        <x:v>recurring</x:v>
      </x:c>
      <x:c r="N513" s="3" t="str">
        <x:v>committed</x:v>
      </x:c>
      <x:c r="O513" s="3" t="str">
        <x:v>fixed</x:v>
      </x:c>
      <x:c r="P513" s="30" t="n">
        <x:v>11.64</x:v>
      </x:c>
      <x:c r="Q513" s="30" t="n">
        <x:v>0</x:v>
      </x:c>
      <x:c r="R513" s="19" t="n">
        <x:f>P513-Q513</x:f>
        <x:v>11.64</x:v>
      </x:c>
      <x:c r="S513" s="22" t="n">
        <x:f>'D03_Accounts'!D98</x:f>
        <x:v>1</x:v>
      </x:c>
      <x:c r="T513" s="19" t="n">
        <x:f>R513*S513</x:f>
        <x:v>11.64</x:v>
      </x:c>
      <x:c r="U513" s="20" t="str">
        <x:f>'D03_Mappings'!E180</x:f>
        <x:v>people</x:v>
      </x:c>
      <x:c r="V513" s="19" t="str">
        <x:f>IF(I513="",IF(U513="people","PAYROLL","UNMAPPED"),I513)</x:f>
        <x:v>PAYROLL</x:v>
      </x:c>
      <x:c r="W513" s="19" t="n">
        <x:f>IF(AND(G513="GL.CASH",L513="operating"),Q513,0)</x:f>
        <x:v>0</x:v>
      </x:c>
      <x:c r="X513" s="19" t="n">
        <x:f>IF(AND(G513="GL.CASH",L513="operating"),P513,0)</x:f>
        <x:v>0</x:v>
      </x:c>
      <x:c r="Y513" s="19" t="n">
        <x:f>IF(AND(G513="GL.CASH",L513="investing"),Q513-P513,0)</x:f>
        <x:v>0</x:v>
      </x:c>
      <x:c r="Z513" s="19" t="n">
        <x:f>IF(AND(G513="GL.CASH",L513="financing"),P513,0)</x:f>
        <x:v>0</x:v>
      </x:c>
      <x:c r="AA513" s="19" t="n">
        <x:f>IF(AND(G513="GL.CASH",L513="financing"),Q513,0)</x:f>
        <x:v>0</x:v>
      </x:c>
    </x:row>
    <x:row r="514" ht="25" customHeight="1">
      <x:c r="A514" s="3" t="str">
        <x:v>ACT/PAYROLL-M04-P04/16</x:v>
      </x:c>
      <x:c r="B514" s="3" t="str">
        <x:v>PAYROLL-M04-P04</x:v>
      </x:c>
      <x:c r="C514" s="21" t="n">
        <x:v>4</x:v>
      </x:c>
      <x:c r="D514" s="39" t="n">
        <x:v>46505</x:v>
      </x:c>
      <x:c r="E514" s="39" t="n">
        <x:v>46478</x:v>
      </x:c>
      <x:c r="F514" s="39" t="n">
        <x:v>46505</x:v>
      </x:c>
      <x:c r="G514" s="3" t="str">
        <x:v>GL.CASH</x:v>
      </x:c>
      <x:c r="H514" s="3" t="str">
        <x:v>ENG</x:v>
      </x:c>
      <x:c r="I514" s="3" t="str">
        <x:v>PAYROLL</x:v>
      </x:c>
      <x:c r="J514" s="3" t="str">
        <x:v>MAP.ACTUAL.PAYROLL.INSOLV.ENG.PAYROLL.ENG</x:v>
      </x:c>
      <x:c r="K514" s="3" t="str">
        <x:v>PPL.INSOLV</x:v>
      </x:c>
      <x:c r="L514" s="3" t="str">
        <x:v>operating</x:v>
      </x:c>
      <x:c r="M514" s="3" t="str">
        <x:v>not_applicable</x:v>
      </x:c>
      <x:c r="N514" s="3" t="str">
        <x:v>not_applicable</x:v>
      </x:c>
      <x:c r="O514" s="3" t="str">
        <x:v>not_applicable</x:v>
      </x:c>
      <x:c r="P514" s="30" t="n">
        <x:v>0</x:v>
      </x:c>
      <x:c r="Q514" s="30" t="n">
        <x:v>11.64</x:v>
      </x:c>
      <x:c r="R514" s="19" t="n">
        <x:f>P514-Q514</x:f>
        <x:v>-11.64</x:v>
      </x:c>
      <x:c r="S514" s="22" t="n">
        <x:f>'D03_Accounts'!D11</x:f>
        <x:v>0</x:v>
      </x:c>
      <x:c r="T514" s="19" t="n">
        <x:f>R514*S514</x:f>
        <x:v>0</x:v>
      </x:c>
      <x:c r="U514" s="20" t="str">
        <x:f>'D03_Mappings'!E181</x:f>
        <x:v>cash</x:v>
      </x:c>
      <x:c r="V514" s="19" t="str">
        <x:f>IF(I514="",IF(U514="people","PAYROLL","UNMAPPED"),I514)</x:f>
        <x:v>PAYROLL</x:v>
      </x:c>
      <x:c r="W514" s="19" t="n">
        <x:f>IF(AND(G514="GL.CASH",L514="operating"),Q514,0)</x:f>
        <x:v>11.64</x:v>
      </x:c>
      <x:c r="X514" s="19" t="n">
        <x:f>IF(AND(G514="GL.CASH",L514="operating"),P514,0)</x:f>
        <x:v>0</x:v>
      </x:c>
      <x:c r="Y514" s="19" t="n">
        <x:f>IF(AND(G514="GL.CASH",L514="investing"),Q514-P514,0)</x:f>
        <x:v>0</x:v>
      </x:c>
      <x:c r="Z514" s="19" t="n">
        <x:f>IF(AND(G514="GL.CASH",L514="financing"),P514,0)</x:f>
        <x:v>0</x:v>
      </x:c>
      <x:c r="AA514" s="19" t="n">
        <x:f>IF(AND(G514="GL.CASH",L514="financing"),Q514,0)</x:f>
        <x:v>0</x:v>
      </x:c>
    </x:row>
    <x:row r="515" ht="25" customHeight="1">
      <x:c r="A515" s="3" t="str">
        <x:v>ACT/PAYROLL-M04-P04/17</x:v>
      </x:c>
      <x:c r="B515" s="3" t="str">
        <x:v>PAYROLL-M04-P04</x:v>
      </x:c>
      <x:c r="C515" s="21" t="n">
        <x:v>4</x:v>
      </x:c>
      <x:c r="D515" s="39" t="n">
        <x:v>46505</x:v>
      </x:c>
      <x:c r="E515" s="39" t="n">
        <x:v>46478</x:v>
      </x:c>
      <x:c r="F515" s="39" t="n">
        <x:v>46505</x:v>
      </x:c>
      <x:c r="G515" s="3" t="str">
        <x:v>GL.PEOPLE.BG</x:v>
      </x:c>
      <x:c r="H515" s="3" t="str">
        <x:v>ENG</x:v>
      </x:c>
      <x:c r="I515" s="3" t="str">
        <x:v>PAYROLL</x:v>
      </x:c>
      <x:c r="J515" s="3" t="str">
        <x:v>MAP.ACTUAL.PAYROLL.BG.ENG.PAYROLL.ENG</x:v>
      </x:c>
      <x:c r="K515" s="3" t="str">
        <x:v>PPL.BG</x:v>
      </x:c>
      <x:c r="L515" s="3" t="str">
        <x:v>operating</x:v>
      </x:c>
      <x:c r="M515" s="3" t="str">
        <x:v>recurring</x:v>
      </x:c>
      <x:c r="N515" s="3" t="str">
        <x:v>committed</x:v>
      </x:c>
      <x:c r="O515" s="3" t="str">
        <x:v>fixed</x:v>
      </x:c>
      <x:c r="P515" s="30" t="n">
        <x:v>23.29</x:v>
      </x:c>
      <x:c r="Q515" s="30" t="n">
        <x:v>0</x:v>
      </x:c>
      <x:c r="R515" s="19" t="n">
        <x:f>P515-Q515</x:f>
        <x:v>23.29</x:v>
      </x:c>
      <x:c r="S515" s="22" t="n">
        <x:f>'D03_Accounts'!D99</x:f>
        <x:v>1</x:v>
      </x:c>
      <x:c r="T515" s="19" t="n">
        <x:f>R515*S515</x:f>
        <x:v>23.29</x:v>
      </x:c>
      <x:c r="U515" s="20" t="str">
        <x:f>'D03_Mappings'!E170</x:f>
        <x:v>people</x:v>
      </x:c>
      <x:c r="V515" s="19" t="str">
        <x:f>IF(I515="",IF(U515="people","PAYROLL","UNMAPPED"),I515)</x:f>
        <x:v>PAYROLL</x:v>
      </x:c>
      <x:c r="W515" s="19" t="n">
        <x:f>IF(AND(G515="GL.CASH",L515="operating"),Q515,0)</x:f>
        <x:v>0</x:v>
      </x:c>
      <x:c r="X515" s="19" t="n">
        <x:f>IF(AND(G515="GL.CASH",L515="operating"),P515,0)</x:f>
        <x:v>0</x:v>
      </x:c>
      <x:c r="Y515" s="19" t="n">
        <x:f>IF(AND(G515="GL.CASH",L515="investing"),Q515-P515,0)</x:f>
        <x:v>0</x:v>
      </x:c>
      <x:c r="Z515" s="19" t="n">
        <x:f>IF(AND(G515="GL.CASH",L515="financing"),P515,0)</x:f>
        <x:v>0</x:v>
      </x:c>
      <x:c r="AA515" s="19" t="n">
        <x:f>IF(AND(G515="GL.CASH",L515="financing"),Q515,0)</x:f>
        <x:v>0</x:v>
      </x:c>
    </x:row>
    <x:row r="516" ht="25" customHeight="1">
      <x:c r="A516" s="3" t="str">
        <x:v>ACT/PAYROLL-M04-P04/18</x:v>
      </x:c>
      <x:c r="B516" s="3" t="str">
        <x:v>PAYROLL-M04-P04</x:v>
      </x:c>
      <x:c r="C516" s="21" t="n">
        <x:v>4</x:v>
      </x:c>
      <x:c r="D516" s="39" t="n">
        <x:v>46505</x:v>
      </x:c>
      <x:c r="E516" s="39" t="n">
        <x:v>46478</x:v>
      </x:c>
      <x:c r="F516" s="39" t="n">
        <x:v>46505</x:v>
      </x:c>
      <x:c r="G516" s="3" t="str">
        <x:v>GL.CASH</x:v>
      </x:c>
      <x:c r="H516" s="3" t="str">
        <x:v>ENG</x:v>
      </x:c>
      <x:c r="I516" s="3" t="str">
        <x:v>PAYROLL</x:v>
      </x:c>
      <x:c r="J516" s="3" t="str">
        <x:v>MAP.ACTUAL.PAYROLL.BG.ENG.PAYROLL.ENG</x:v>
      </x:c>
      <x:c r="K516" s="3" t="str">
        <x:v>PPL.BG</x:v>
      </x:c>
      <x:c r="L516" s="3" t="str">
        <x:v>operating</x:v>
      </x:c>
      <x:c r="M516" s="3" t="str">
        <x:v>not_applicable</x:v>
      </x:c>
      <x:c r="N516" s="3" t="str">
        <x:v>not_applicable</x:v>
      </x:c>
      <x:c r="O516" s="3" t="str">
        <x:v>not_applicable</x:v>
      </x:c>
      <x:c r="P516" s="30" t="n">
        <x:v>0</x:v>
      </x:c>
      <x:c r="Q516" s="30" t="n">
        <x:v>23.29</x:v>
      </x:c>
      <x:c r="R516" s="19" t="n">
        <x:f>P516-Q516</x:f>
        <x:v>-23.29</x:v>
      </x:c>
      <x:c r="S516" s="22" t="n">
        <x:f>'D03_Accounts'!D11</x:f>
        <x:v>0</x:v>
      </x:c>
      <x:c r="T516" s="19" t="n">
        <x:f>R516*S516</x:f>
        <x:v>0</x:v>
      </x:c>
      <x:c r="U516" s="20" t="str">
        <x:f>'D03_Mappings'!E171</x:f>
        <x:v>cash</x:v>
      </x:c>
      <x:c r="V516" s="19" t="str">
        <x:f>IF(I516="",IF(U516="people","PAYROLL","UNMAPPED"),I516)</x:f>
        <x:v>PAYROLL</x:v>
      </x:c>
      <x:c r="W516" s="19" t="n">
        <x:f>IF(AND(G516="GL.CASH",L516="operating"),Q516,0)</x:f>
        <x:v>23.29</x:v>
      </x:c>
      <x:c r="X516" s="19" t="n">
        <x:f>IF(AND(G516="GL.CASH",L516="operating"),P516,0)</x:f>
        <x:v>0</x:v>
      </x:c>
      <x:c r="Y516" s="19" t="n">
        <x:f>IF(AND(G516="GL.CASH",L516="investing"),Q516-P516,0)</x:f>
        <x:v>0</x:v>
      </x:c>
      <x:c r="Z516" s="19" t="n">
        <x:f>IF(AND(G516="GL.CASH",L516="financing"),P516,0)</x:f>
        <x:v>0</x:v>
      </x:c>
      <x:c r="AA516" s="19" t="n">
        <x:f>IF(AND(G516="GL.CASH",L516="financing"),Q516,0)</x:f>
        <x:v>0</x:v>
      </x:c>
    </x:row>
    <x:row r="517" ht="25" customHeight="1">
      <x:c r="A517" s="3" t="str">
        <x:v>ACT/PAYROLL-M04-P05/1</x:v>
      </x:c>
      <x:c r="B517" s="3" t="str">
        <x:v>PAYROLL-M04-P05</x:v>
      </x:c>
      <x:c r="C517" s="21" t="n">
        <x:v>4</x:v>
      </x:c>
      <x:c r="D517" s="39" t="n">
        <x:v>46505</x:v>
      </x:c>
      <x:c r="E517" s="39" t="n">
        <x:v>46478</x:v>
      </x:c>
      <x:c r="F517" s="39" t="n">
        <x:v>46505</x:v>
      </x:c>
      <x:c r="G517" s="3" t="str">
        <x:v>GL.PEOPLE.SALARY</x:v>
      </x:c>
      <x:c r="H517" s="3" t="str">
        <x:v>ENG</x:v>
      </x:c>
      <x:c r="I517" s="3" t="str">
        <x:v>PAYROLL</x:v>
      </x:c>
      <x:c r="J517" s="3" t="str">
        <x:v>MAP.ACTUAL.PAYROLL.SALARY.ENG.PAYROLL.ENG</x:v>
      </x:c>
      <x:c r="K517" s="3" t="str">
        <x:v>PPL.SALARY</x:v>
      </x:c>
      <x:c r="L517" s="3" t="str">
        <x:v>operating</x:v>
      </x:c>
      <x:c r="M517" s="3" t="str">
        <x:v>recurring</x:v>
      </x:c>
      <x:c r="N517" s="3" t="str">
        <x:v>committed</x:v>
      </x:c>
      <x:c r="O517" s="3" t="str">
        <x:v>fixed</x:v>
      </x:c>
      <x:c r="P517" s="30" t="n">
        <x:v>6900</x:v>
      </x:c>
      <x:c r="Q517" s="30" t="n">
        <x:v>0</x:v>
      </x:c>
      <x:c r="R517" s="19" t="n">
        <x:f>P517-Q517</x:f>
        <x:v>6900</x:v>
      </x:c>
      <x:c r="S517" s="22" t="n">
        <x:f>'D03_Accounts'!D91</x:f>
        <x:v>1</x:v>
      </x:c>
      <x:c r="T517" s="19" t="n">
        <x:f>R517*S517</x:f>
        <x:v>6900</x:v>
      </x:c>
      <x:c r="U517" s="20" t="str">
        <x:f>'D03_Mappings'!E220</x:f>
        <x:v>people</x:v>
      </x:c>
      <x:c r="V517" s="19" t="str">
        <x:f>IF(I517="",IF(U517="people","PAYROLL","UNMAPPED"),I517)</x:f>
        <x:v>PAYROLL</x:v>
      </x:c>
      <x:c r="W517" s="19" t="n">
        <x:f>IF(AND(G517="GL.CASH",L517="operating"),Q517,0)</x:f>
        <x:v>0</x:v>
      </x:c>
      <x:c r="X517" s="19" t="n">
        <x:f>IF(AND(G517="GL.CASH",L517="operating"),P517,0)</x:f>
        <x:v>0</x:v>
      </x:c>
      <x:c r="Y517" s="19" t="n">
        <x:f>IF(AND(G517="GL.CASH",L517="investing"),Q517-P517,0)</x:f>
        <x:v>0</x:v>
      </x:c>
      <x:c r="Z517" s="19" t="n">
        <x:f>IF(AND(G517="GL.CASH",L517="financing"),P517,0)</x:f>
        <x:v>0</x:v>
      </x:c>
      <x:c r="AA517" s="19" t="n">
        <x:f>IF(AND(G517="GL.CASH",L517="financing"),Q517,0)</x:f>
        <x:v>0</x:v>
      </x:c>
    </x:row>
    <x:row r="518" ht="25" customHeight="1">
      <x:c r="A518" s="3" t="str">
        <x:v>ACT/PAYROLL-M04-P05/2</x:v>
      </x:c>
      <x:c r="B518" s="3" t="str">
        <x:v>PAYROLL-M04-P05</x:v>
      </x:c>
      <x:c r="C518" s="21" t="n">
        <x:v>4</x:v>
      </x:c>
      <x:c r="D518" s="39" t="n">
        <x:v>46505</x:v>
      </x:c>
      <x:c r="E518" s="39" t="n">
        <x:v>46478</x:v>
      </x:c>
      <x:c r="F518" s="39" t="n">
        <x:v>46505</x:v>
      </x:c>
      <x:c r="G518" s="3" t="str">
        <x:v>GL.CASH</x:v>
      </x:c>
      <x:c r="H518" s="3" t="str">
        <x:v>ENG</x:v>
      </x:c>
      <x:c r="I518" s="3" t="str">
        <x:v>PAYROLL</x:v>
      </x:c>
      <x:c r="J518" s="3" t="str">
        <x:v>MAP.ACTUAL.PAYROLL.SALARY.ENG.PAYROLL.ENG</x:v>
      </x:c>
      <x:c r="K518" s="3" t="str">
        <x:v>PPL.SALARY</x:v>
      </x:c>
      <x:c r="L518" s="3" t="str">
        <x:v>operating</x:v>
      </x:c>
      <x:c r="M518" s="3" t="str">
        <x:v>not_applicable</x:v>
      </x:c>
      <x:c r="N518" s="3" t="str">
        <x:v>not_applicable</x:v>
      </x:c>
      <x:c r="O518" s="3" t="str">
        <x:v>not_applicable</x:v>
      </x:c>
      <x:c r="P518" s="30" t="n">
        <x:v>0</x:v>
      </x:c>
      <x:c r="Q518" s="30" t="n">
        <x:v>6900</x:v>
      </x:c>
      <x:c r="R518" s="19" t="n">
        <x:f>P518-Q518</x:f>
        <x:v>-6900</x:v>
      </x:c>
      <x:c r="S518" s="22" t="n">
        <x:f>'D03_Accounts'!D11</x:f>
        <x:v>0</x:v>
      </x:c>
      <x:c r="T518" s="19" t="n">
        <x:f>R518*S518</x:f>
        <x:v>0</x:v>
      </x:c>
      <x:c r="U518" s="20" t="str">
        <x:f>'D03_Mappings'!E221</x:f>
        <x:v>cash</x:v>
      </x:c>
      <x:c r="V518" s="19" t="str">
        <x:f>IF(I518="",IF(U518="people","PAYROLL","UNMAPPED"),I518)</x:f>
        <x:v>PAYROLL</x:v>
      </x:c>
      <x:c r="W518" s="19" t="n">
        <x:f>IF(AND(G518="GL.CASH",L518="operating"),Q518,0)</x:f>
        <x:v>6900</x:v>
      </x:c>
      <x:c r="X518" s="19" t="n">
        <x:f>IF(AND(G518="GL.CASH",L518="operating"),P518,0)</x:f>
        <x:v>0</x:v>
      </x:c>
      <x:c r="Y518" s="19" t="n">
        <x:f>IF(AND(G518="GL.CASH",L518="investing"),Q518-P518,0)</x:f>
        <x:v>0</x:v>
      </x:c>
      <x:c r="Z518" s="19" t="n">
        <x:f>IF(AND(G518="GL.CASH",L518="financing"),P518,0)</x:f>
        <x:v>0</x:v>
      </x:c>
      <x:c r="AA518" s="19" t="n">
        <x:f>IF(AND(G518="GL.CASH",L518="financing"),Q518,0)</x:f>
        <x:v>0</x:v>
      </x:c>
    </x:row>
    <x:row r="519" ht="25" customHeight="1">
      <x:c r="A519" s="3" t="str">
        <x:v>ACT/PAYROLL-M04-P05/3</x:v>
      </x:c>
      <x:c r="B519" s="3" t="str">
        <x:v>PAYROLL-M04-P05</x:v>
      </x:c>
      <x:c r="C519" s="21" t="n">
        <x:v>4</x:v>
      </x:c>
      <x:c r="D519" s="39" t="n">
        <x:v>46505</x:v>
      </x:c>
      <x:c r="E519" s="39" t="n">
        <x:v>46478</x:v>
      </x:c>
      <x:c r="F519" s="39" t="n">
        <x:v>46505</x:v>
      </x:c>
      <x:c r="G519" s="3" t="str">
        <x:v>GL.PEOPLE.RV</x:v>
      </x:c>
      <x:c r="H519" s="3" t="str">
        <x:v>ENG</x:v>
      </x:c>
      <x:c r="I519" s="3" t="str">
        <x:v>PAYROLL</x:v>
      </x:c>
      <x:c r="J519" s="3" t="str">
        <x:v>MAP.ACTUAL.PAYROLL.RV.ENG.PAYROLL.ENG</x:v>
      </x:c>
      <x:c r="K519" s="3" t="str">
        <x:v>PPL.RV</x:v>
      </x:c>
      <x:c r="L519" s="3" t="str">
        <x:v>operating</x:v>
      </x:c>
      <x:c r="M519" s="3" t="str">
        <x:v>recurring</x:v>
      </x:c>
      <x:c r="N519" s="3" t="str">
        <x:v>committed</x:v>
      </x:c>
      <x:c r="O519" s="3" t="str">
        <x:v>fixed</x:v>
      </x:c>
      <x:c r="P519" s="30" t="n">
        <x:v>641.7</x:v>
      </x:c>
      <x:c r="Q519" s="30" t="n">
        <x:v>0</x:v>
      </x:c>
      <x:c r="R519" s="19" t="n">
        <x:f>P519-Q519</x:f>
        <x:v>641.7</x:v>
      </x:c>
      <x:c r="S519" s="22" t="n">
        <x:f>'D03_Accounts'!D92</x:f>
        <x:v>1</x:v>
      </x:c>
      <x:c r="T519" s="19" t="n">
        <x:f>R519*S519</x:f>
        <x:v>641.7</x:v>
      </x:c>
      <x:c r="U519" s="20" t="str">
        <x:f>'D03_Mappings'!E210</x:f>
        <x:v>people</x:v>
      </x:c>
      <x:c r="V519" s="19" t="str">
        <x:f>IF(I519="",IF(U519="people","PAYROLL","UNMAPPED"),I519)</x:f>
        <x:v>PAYROLL</x:v>
      </x:c>
      <x:c r="W519" s="19" t="n">
        <x:f>IF(AND(G519="GL.CASH",L519="operating"),Q519,0)</x:f>
        <x:v>0</x:v>
      </x:c>
      <x:c r="X519" s="19" t="n">
        <x:f>IF(AND(G519="GL.CASH",L519="operating"),P519,0)</x:f>
        <x:v>0</x:v>
      </x:c>
      <x:c r="Y519" s="19" t="n">
        <x:f>IF(AND(G519="GL.CASH",L519="investing"),Q519-P519,0)</x:f>
        <x:v>0</x:v>
      </x:c>
      <x:c r="Z519" s="19" t="n">
        <x:f>IF(AND(G519="GL.CASH",L519="financing"),P519,0)</x:f>
        <x:v>0</x:v>
      </x:c>
      <x:c r="AA519" s="19" t="n">
        <x:f>IF(AND(G519="GL.CASH",L519="financing"),Q519,0)</x:f>
        <x:v>0</x:v>
      </x:c>
    </x:row>
    <x:row r="520" ht="25" customHeight="1">
      <x:c r="A520" s="3" t="str">
        <x:v>ACT/PAYROLL-M04-P05/4</x:v>
      </x:c>
      <x:c r="B520" s="3" t="str">
        <x:v>PAYROLL-M04-P05</x:v>
      </x:c>
      <x:c r="C520" s="21" t="n">
        <x:v>4</x:v>
      </x:c>
      <x:c r="D520" s="39" t="n">
        <x:v>46505</x:v>
      </x:c>
      <x:c r="E520" s="39" t="n">
        <x:v>46478</x:v>
      </x:c>
      <x:c r="F520" s="39" t="n">
        <x:v>46505</x:v>
      </x:c>
      <x:c r="G520" s="3" t="str">
        <x:v>GL.CASH</x:v>
      </x:c>
      <x:c r="H520" s="3" t="str">
        <x:v>ENG</x:v>
      </x:c>
      <x:c r="I520" s="3" t="str">
        <x:v>PAYROLL</x:v>
      </x:c>
      <x:c r="J520" s="3" t="str">
        <x:v>MAP.ACTUAL.PAYROLL.RV.ENG.PAYROLL.ENG</x:v>
      </x:c>
      <x:c r="K520" s="3" t="str">
        <x:v>PPL.RV</x:v>
      </x:c>
      <x:c r="L520" s="3" t="str">
        <x:v>operating</x:v>
      </x:c>
      <x:c r="M520" s="3" t="str">
        <x:v>not_applicable</x:v>
      </x:c>
      <x:c r="N520" s="3" t="str">
        <x:v>not_applicable</x:v>
      </x:c>
      <x:c r="O520" s="3" t="str">
        <x:v>not_applicable</x:v>
      </x:c>
      <x:c r="P520" s="30" t="n">
        <x:v>0</x:v>
      </x:c>
      <x:c r="Q520" s="30" t="n">
        <x:v>641.7</x:v>
      </x:c>
      <x:c r="R520" s="19" t="n">
        <x:f>P520-Q520</x:f>
        <x:v>-641.7</x:v>
      </x:c>
      <x:c r="S520" s="22" t="n">
        <x:f>'D03_Accounts'!D11</x:f>
        <x:v>0</x:v>
      </x:c>
      <x:c r="T520" s="19" t="n">
        <x:f>R520*S520</x:f>
        <x:v>0</x:v>
      </x:c>
      <x:c r="U520" s="20" t="str">
        <x:f>'D03_Mappings'!E211</x:f>
        <x:v>cash</x:v>
      </x:c>
      <x:c r="V520" s="19" t="str">
        <x:f>IF(I520="",IF(U520="people","PAYROLL","UNMAPPED"),I520)</x:f>
        <x:v>PAYROLL</x:v>
      </x:c>
      <x:c r="W520" s="19" t="n">
        <x:f>IF(AND(G520="GL.CASH",L520="operating"),Q520,0)</x:f>
        <x:v>641.7</x:v>
      </x:c>
      <x:c r="X520" s="19" t="n">
        <x:f>IF(AND(G520="GL.CASH",L520="operating"),P520,0)</x:f>
        <x:v>0</x:v>
      </x:c>
      <x:c r="Y520" s="19" t="n">
        <x:f>IF(AND(G520="GL.CASH",L520="investing"),Q520-P520,0)</x:f>
        <x:v>0</x:v>
      </x:c>
      <x:c r="Z520" s="19" t="n">
        <x:f>IF(AND(G520="GL.CASH",L520="financing"),P520,0)</x:f>
        <x:v>0</x:v>
      </x:c>
      <x:c r="AA520" s="19" t="n">
        <x:f>IF(AND(G520="GL.CASH",L520="financing"),Q520,0)</x:f>
        <x:v>0</x:v>
      </x:c>
    </x:row>
    <x:row r="521" ht="25" customHeight="1">
      <x:c r="A521" s="3" t="str">
        <x:v>ACT/PAYROLL-M04-P05/5</x:v>
      </x:c>
      <x:c r="B521" s="3" t="str">
        <x:v>PAYROLL-M04-P05</x:v>
      </x:c>
      <x:c r="C521" s="21" t="n">
        <x:v>4</x:v>
      </x:c>
      <x:c r="D521" s="39" t="n">
        <x:v>46505</x:v>
      </x:c>
      <x:c r="E521" s="39" t="n">
        <x:v>46478</x:v>
      </x:c>
      <x:c r="F521" s="39" t="n">
        <x:v>46505</x:v>
      </x:c>
      <x:c r="G521" s="3" t="str">
        <x:v>GL.PEOPLE.AV</x:v>
      </x:c>
      <x:c r="H521" s="3" t="str">
        <x:v>ENG</x:v>
      </x:c>
      <x:c r="I521" s="3" t="str">
        <x:v>PAYROLL</x:v>
      </x:c>
      <x:c r="J521" s="3" t="str">
        <x:v>MAP.ACTUAL.PAYROLL.AV.ENG.PAYROLL.ENG</x:v>
      </x:c>
      <x:c r="K521" s="3" t="str">
        <x:v>PPL.AV</x:v>
      </x:c>
      <x:c r="L521" s="3" t="str">
        <x:v>operating</x:v>
      </x:c>
      <x:c r="M521" s="3" t="str">
        <x:v>recurring</x:v>
      </x:c>
      <x:c r="N521" s="3" t="str">
        <x:v>committed</x:v>
      </x:c>
      <x:c r="O521" s="3" t="str">
        <x:v>fixed</x:v>
      </x:c>
      <x:c r="P521" s="30" t="n">
        <x:v>89.7</x:v>
      </x:c>
      <x:c r="Q521" s="30" t="n">
        <x:v>0</x:v>
      </x:c>
      <x:c r="R521" s="19" t="n">
        <x:f>P521-Q521</x:f>
        <x:v>89.7</x:v>
      </x:c>
      <x:c r="S521" s="22" t="n">
        <x:f>'D03_Accounts'!D93</x:f>
        <x:v>1</x:v>
      </x:c>
      <x:c r="T521" s="19" t="n">
        <x:f>R521*S521</x:f>
        <x:v>89.7</x:v>
      </x:c>
      <x:c r="U521" s="20" t="str">
        <x:f>'D03_Mappings'!E160</x:f>
        <x:v>people</x:v>
      </x:c>
      <x:c r="V521" s="19" t="str">
        <x:f>IF(I521="",IF(U521="people","PAYROLL","UNMAPPED"),I521)</x:f>
        <x:v>PAYROLL</x:v>
      </x:c>
      <x:c r="W521" s="19" t="n">
        <x:f>IF(AND(G521="GL.CASH",L521="operating"),Q521,0)</x:f>
        <x:v>0</x:v>
      </x:c>
      <x:c r="X521" s="19" t="n">
        <x:f>IF(AND(G521="GL.CASH",L521="operating"),P521,0)</x:f>
        <x:v>0</x:v>
      </x:c>
      <x:c r="Y521" s="19" t="n">
        <x:f>IF(AND(G521="GL.CASH",L521="investing"),Q521-P521,0)</x:f>
        <x:v>0</x:v>
      </x:c>
      <x:c r="Z521" s="19" t="n">
        <x:f>IF(AND(G521="GL.CASH",L521="financing"),P521,0)</x:f>
        <x:v>0</x:v>
      </x:c>
      <x:c r="AA521" s="19" t="n">
        <x:f>IF(AND(G521="GL.CASH",L521="financing"),Q521,0)</x:f>
        <x:v>0</x:v>
      </x:c>
    </x:row>
    <x:row r="522" ht="25" customHeight="1">
      <x:c r="A522" s="3" t="str">
        <x:v>ACT/PAYROLL-M04-P05/6</x:v>
      </x:c>
      <x:c r="B522" s="3" t="str">
        <x:v>PAYROLL-M04-P05</x:v>
      </x:c>
      <x:c r="C522" s="21" t="n">
        <x:v>4</x:v>
      </x:c>
      <x:c r="D522" s="39" t="n">
        <x:v>46505</x:v>
      </x:c>
      <x:c r="E522" s="39" t="n">
        <x:v>46478</x:v>
      </x:c>
      <x:c r="F522" s="39" t="n">
        <x:v>46505</x:v>
      </x:c>
      <x:c r="G522" s="3" t="str">
        <x:v>GL.CASH</x:v>
      </x:c>
      <x:c r="H522" s="3" t="str">
        <x:v>ENG</x:v>
      </x:c>
      <x:c r="I522" s="3" t="str">
        <x:v>PAYROLL</x:v>
      </x:c>
      <x:c r="J522" s="3" t="str">
        <x:v>MAP.ACTUAL.PAYROLL.AV.ENG.PAYROLL.ENG</x:v>
      </x:c>
      <x:c r="K522" s="3" t="str">
        <x:v>PPL.AV</x:v>
      </x:c>
      <x:c r="L522" s="3" t="str">
        <x:v>operating</x:v>
      </x:c>
      <x:c r="M522" s="3" t="str">
        <x:v>not_applicable</x:v>
      </x:c>
      <x:c r="N522" s="3" t="str">
        <x:v>not_applicable</x:v>
      </x:c>
      <x:c r="O522" s="3" t="str">
        <x:v>not_applicable</x:v>
      </x:c>
      <x:c r="P522" s="30" t="n">
        <x:v>0</x:v>
      </x:c>
      <x:c r="Q522" s="30" t="n">
        <x:v>89.7</x:v>
      </x:c>
      <x:c r="R522" s="19" t="n">
        <x:f>P522-Q522</x:f>
        <x:v>-89.7</x:v>
      </x:c>
      <x:c r="S522" s="22" t="n">
        <x:f>'D03_Accounts'!D11</x:f>
        <x:v>0</x:v>
      </x:c>
      <x:c r="T522" s="19" t="n">
        <x:f>R522*S522</x:f>
        <x:v>0</x:v>
      </x:c>
      <x:c r="U522" s="20" t="str">
        <x:f>'D03_Mappings'!E161</x:f>
        <x:v>cash</x:v>
      </x:c>
      <x:c r="V522" s="19" t="str">
        <x:f>IF(I522="",IF(U522="people","PAYROLL","UNMAPPED"),I522)</x:f>
        <x:v>PAYROLL</x:v>
      </x:c>
      <x:c r="W522" s="19" t="n">
        <x:f>IF(AND(G522="GL.CASH",L522="operating"),Q522,0)</x:f>
        <x:v>89.7</x:v>
      </x:c>
      <x:c r="X522" s="19" t="n">
        <x:f>IF(AND(G522="GL.CASH",L522="operating"),P522,0)</x:f>
        <x:v>0</x:v>
      </x:c>
      <x:c r="Y522" s="19" t="n">
        <x:f>IF(AND(G522="GL.CASH",L522="investing"),Q522-P522,0)</x:f>
        <x:v>0</x:v>
      </x:c>
      <x:c r="Z522" s="19" t="n">
        <x:f>IF(AND(G522="GL.CASH",L522="financing"),P522,0)</x:f>
        <x:v>0</x:v>
      </x:c>
      <x:c r="AA522" s="19" t="n">
        <x:f>IF(AND(G522="GL.CASH",L522="financing"),Q522,0)</x:f>
        <x:v>0</x:v>
      </x:c>
    </x:row>
    <x:row r="523" ht="25" customHeight="1">
      <x:c r="A523" s="3" t="str">
        <x:v>ACT/PAYROLL-M04-P05/7</x:v>
      </x:c>
      <x:c r="B523" s="3" t="str">
        <x:v>PAYROLL-M04-P05</x:v>
      </x:c>
      <x:c r="C523" s="21" t="n">
        <x:v>4</x:v>
      </x:c>
      <x:c r="D523" s="39" t="n">
        <x:v>46505</x:v>
      </x:c>
      <x:c r="E523" s="39" t="n">
        <x:v>46478</x:v>
      </x:c>
      <x:c r="F523" s="39" t="n">
        <x:v>46505</x:v>
      </x:c>
      <x:c r="G523" s="3" t="str">
        <x:v>GL.PEOPLE.KV</x:v>
      </x:c>
      <x:c r="H523" s="3" t="str">
        <x:v>ENG</x:v>
      </x:c>
      <x:c r="I523" s="3" t="str">
        <x:v>PAYROLL</x:v>
      </x:c>
      <x:c r="J523" s="3" t="str">
        <x:v>MAP.ACTUAL.PAYROLL.KV.ENG.PAYROLL.ENG</x:v>
      </x:c>
      <x:c r="K523" s="3" t="str">
        <x:v>PPL.KV</x:v>
      </x:c>
      <x:c r="L523" s="3" t="str">
        <x:v>operating</x:v>
      </x:c>
      <x:c r="M523" s="3" t="str">
        <x:v>recurring</x:v>
      </x:c>
      <x:c r="N523" s="3" t="str">
        <x:v>committed</x:v>
      </x:c>
      <x:c r="O523" s="3" t="str">
        <x:v>fixed</x:v>
      </x:c>
      <x:c r="P523" s="30" t="n">
        <x:v>564.19</x:v>
      </x:c>
      <x:c r="Q523" s="30" t="n">
        <x:v>0</x:v>
      </x:c>
      <x:c r="R523" s="19" t="n">
        <x:f>P523-Q523</x:f>
        <x:v>564.19</x:v>
      </x:c>
      <x:c r="S523" s="22" t="n">
        <x:f>'D03_Accounts'!D94</x:f>
        <x:v>1</x:v>
      </x:c>
      <x:c r="T523" s="19" t="n">
        <x:f>R523*S523</x:f>
        <x:v>564.19</x:v>
      </x:c>
      <x:c r="U523" s="20" t="str">
        <x:f>'D03_Mappings'!E190</x:f>
        <x:v>people</x:v>
      </x:c>
      <x:c r="V523" s="19" t="str">
        <x:f>IF(I523="",IF(U523="people","PAYROLL","UNMAPPED"),I523)</x:f>
        <x:v>PAYROLL</x:v>
      </x:c>
      <x:c r="W523" s="19" t="n">
        <x:f>IF(AND(G523="GL.CASH",L523="operating"),Q523,0)</x:f>
        <x:v>0</x:v>
      </x:c>
      <x:c r="X523" s="19" t="n">
        <x:f>IF(AND(G523="GL.CASH",L523="operating"),P523,0)</x:f>
        <x:v>0</x:v>
      </x:c>
      <x:c r="Y523" s="19" t="n">
        <x:f>IF(AND(G523="GL.CASH",L523="investing"),Q523-P523,0)</x:f>
        <x:v>0</x:v>
      </x:c>
      <x:c r="Z523" s="19" t="n">
        <x:f>IF(AND(G523="GL.CASH",L523="financing"),P523,0)</x:f>
        <x:v>0</x:v>
      </x:c>
      <x:c r="AA523" s="19" t="n">
        <x:f>IF(AND(G523="GL.CASH",L523="financing"),Q523,0)</x:f>
        <x:v>0</x:v>
      </x:c>
    </x:row>
    <x:row r="524" ht="25" customHeight="1">
      <x:c r="A524" s="3" t="str">
        <x:v>ACT/PAYROLL-M04-P05/8</x:v>
      </x:c>
      <x:c r="B524" s="3" t="str">
        <x:v>PAYROLL-M04-P05</x:v>
      </x:c>
      <x:c r="C524" s="21" t="n">
        <x:v>4</x:v>
      </x:c>
      <x:c r="D524" s="39" t="n">
        <x:v>46505</x:v>
      </x:c>
      <x:c r="E524" s="39" t="n">
        <x:v>46478</x:v>
      </x:c>
      <x:c r="F524" s="39" t="n">
        <x:v>46505</x:v>
      </x:c>
      <x:c r="G524" s="3" t="str">
        <x:v>GL.CASH</x:v>
      </x:c>
      <x:c r="H524" s="3" t="str">
        <x:v>ENG</x:v>
      </x:c>
      <x:c r="I524" s="3" t="str">
        <x:v>PAYROLL</x:v>
      </x:c>
      <x:c r="J524" s="3" t="str">
        <x:v>MAP.ACTUAL.PAYROLL.KV.ENG.PAYROLL.ENG</x:v>
      </x:c>
      <x:c r="K524" s="3" t="str">
        <x:v>PPL.KV</x:v>
      </x:c>
      <x:c r="L524" s="3" t="str">
        <x:v>operating</x:v>
      </x:c>
      <x:c r="M524" s="3" t="str">
        <x:v>not_applicable</x:v>
      </x:c>
      <x:c r="N524" s="3" t="str">
        <x:v>not_applicable</x:v>
      </x:c>
      <x:c r="O524" s="3" t="str">
        <x:v>not_applicable</x:v>
      </x:c>
      <x:c r="P524" s="30" t="n">
        <x:v>0</x:v>
      </x:c>
      <x:c r="Q524" s="30" t="n">
        <x:v>564.19</x:v>
      </x:c>
      <x:c r="R524" s="19" t="n">
        <x:f>P524-Q524</x:f>
        <x:v>-564.19</x:v>
      </x:c>
      <x:c r="S524" s="22" t="n">
        <x:f>'D03_Accounts'!D11</x:f>
        <x:v>0</x:v>
      </x:c>
      <x:c r="T524" s="19" t="n">
        <x:f>R524*S524</x:f>
        <x:v>0</x:v>
      </x:c>
      <x:c r="U524" s="20" t="str">
        <x:f>'D03_Mappings'!E191</x:f>
        <x:v>cash</x:v>
      </x:c>
      <x:c r="V524" s="19" t="str">
        <x:f>IF(I524="",IF(U524="people","PAYROLL","UNMAPPED"),I524)</x:f>
        <x:v>PAYROLL</x:v>
      </x:c>
      <x:c r="W524" s="19" t="n">
        <x:f>IF(AND(G524="GL.CASH",L524="operating"),Q524,0)</x:f>
        <x:v>564.19</x:v>
      </x:c>
      <x:c r="X524" s="19" t="n">
        <x:f>IF(AND(G524="GL.CASH",L524="operating"),P524,0)</x:f>
        <x:v>0</x:v>
      </x:c>
      <x:c r="Y524" s="19" t="n">
        <x:f>IF(AND(G524="GL.CASH",L524="investing"),Q524-P524,0)</x:f>
        <x:v>0</x:v>
      </x:c>
      <x:c r="Z524" s="19" t="n">
        <x:f>IF(AND(G524="GL.CASH",L524="financing"),P524,0)</x:f>
        <x:v>0</x:v>
      </x:c>
      <x:c r="AA524" s="19" t="n">
        <x:f>IF(AND(G524="GL.CASH",L524="financing"),Q524,0)</x:f>
        <x:v>0</x:v>
      </x:c>
    </x:row>
    <x:row r="525" ht="25" customHeight="1">
      <x:c r="A525" s="3" t="str">
        <x:v>ACT/PAYROLL-M04-P05/9</x:v>
      </x:c>
      <x:c r="B525" s="3" t="str">
        <x:v>PAYROLL-M04-P05</x:v>
      </x:c>
      <x:c r="C525" s="21" t="n">
        <x:v>4</x:v>
      </x:c>
      <x:c r="D525" s="39" t="n">
        <x:v>46505</x:v>
      </x:c>
      <x:c r="E525" s="39" t="n">
        <x:v>46478</x:v>
      </x:c>
      <x:c r="F525" s="39" t="n">
        <x:v>46505</x:v>
      </x:c>
      <x:c r="G525" s="3" t="str">
        <x:v>GL.PEOPLE.PV</x:v>
      </x:c>
      <x:c r="H525" s="3" t="str">
        <x:v>ENG</x:v>
      </x:c>
      <x:c r="I525" s="3" t="str">
        <x:v>PAYROLL</x:v>
      </x:c>
      <x:c r="J525" s="3" t="str">
        <x:v>MAP.ACTUAL.PAYROLL.PV.ENG.PAYROLL.ENG</x:v>
      </x:c>
      <x:c r="K525" s="3" t="str">
        <x:v>PPL.PV</x:v>
      </x:c>
      <x:c r="L525" s="3" t="str">
        <x:v>operating</x:v>
      </x:c>
      <x:c r="M525" s="3" t="str">
        <x:v>recurring</x:v>
      </x:c>
      <x:c r="N525" s="3" t="str">
        <x:v>committed</x:v>
      </x:c>
      <x:c r="O525" s="3" t="str">
        <x:v>fixed</x:v>
      </x:c>
      <x:c r="P525" s="30" t="n">
        <x:v>114.75</x:v>
      </x:c>
      <x:c r="Q525" s="30" t="n">
        <x:v>0</x:v>
      </x:c>
      <x:c r="R525" s="19" t="n">
        <x:f>P525-Q525</x:f>
        <x:v>114.75</x:v>
      </x:c>
      <x:c r="S525" s="22" t="n">
        <x:f>'D03_Accounts'!D95</x:f>
        <x:v>1</x:v>
      </x:c>
      <x:c r="T525" s="19" t="n">
        <x:f>R525*S525</x:f>
        <x:v>114.75</x:v>
      </x:c>
      <x:c r="U525" s="20" t="str">
        <x:f>'D03_Mappings'!E200</x:f>
        <x:v>people</x:v>
      </x:c>
      <x:c r="V525" s="19" t="str">
        <x:f>IF(I525="",IF(U525="people","PAYROLL","UNMAPPED"),I525)</x:f>
        <x:v>PAYROLL</x:v>
      </x:c>
      <x:c r="W525" s="19" t="n">
        <x:f>IF(AND(G525="GL.CASH",L525="operating"),Q525,0)</x:f>
        <x:v>0</x:v>
      </x:c>
      <x:c r="X525" s="19" t="n">
        <x:f>IF(AND(G525="GL.CASH",L525="operating"),P525,0)</x:f>
        <x:v>0</x:v>
      </x:c>
      <x:c r="Y525" s="19" t="n">
        <x:f>IF(AND(G525="GL.CASH",L525="investing"),Q525-P525,0)</x:f>
        <x:v>0</x:v>
      </x:c>
      <x:c r="Z525" s="19" t="n">
        <x:f>IF(AND(G525="GL.CASH",L525="financing"),P525,0)</x:f>
        <x:v>0</x:v>
      </x:c>
      <x:c r="AA525" s="19" t="n">
        <x:f>IF(AND(G525="GL.CASH",L525="financing"),Q525,0)</x:f>
        <x:v>0</x:v>
      </x:c>
    </x:row>
    <x:row r="526" ht="25" customHeight="1">
      <x:c r="A526" s="3" t="str">
        <x:v>ACT/PAYROLL-M04-P05/10</x:v>
      </x:c>
      <x:c r="B526" s="3" t="str">
        <x:v>PAYROLL-M04-P05</x:v>
      </x:c>
      <x:c r="C526" s="21" t="n">
        <x:v>4</x:v>
      </x:c>
      <x:c r="D526" s="39" t="n">
        <x:v>46505</x:v>
      </x:c>
      <x:c r="E526" s="39" t="n">
        <x:v>46478</x:v>
      </x:c>
      <x:c r="F526" s="39" t="n">
        <x:v>46505</x:v>
      </x:c>
      <x:c r="G526" s="3" t="str">
        <x:v>GL.CASH</x:v>
      </x:c>
      <x:c r="H526" s="3" t="str">
        <x:v>ENG</x:v>
      </x:c>
      <x:c r="I526" s="3" t="str">
        <x:v>PAYROLL</x:v>
      </x:c>
      <x:c r="J526" s="3" t="str">
        <x:v>MAP.ACTUAL.PAYROLL.PV.ENG.PAYROLL.ENG</x:v>
      </x:c>
      <x:c r="K526" s="3" t="str">
        <x:v>PPL.PV</x:v>
      </x:c>
      <x:c r="L526" s="3" t="str">
        <x:v>operating</x:v>
      </x:c>
      <x:c r="M526" s="3" t="str">
        <x:v>not_applicable</x:v>
      </x:c>
      <x:c r="N526" s="3" t="str">
        <x:v>not_applicable</x:v>
      </x:c>
      <x:c r="O526" s="3" t="str">
        <x:v>not_applicable</x:v>
      </x:c>
      <x:c r="P526" s="30" t="n">
        <x:v>0</x:v>
      </x:c>
      <x:c r="Q526" s="30" t="n">
        <x:v>114.75</x:v>
      </x:c>
      <x:c r="R526" s="19" t="n">
        <x:f>P526-Q526</x:f>
        <x:v>-114.75</x:v>
      </x:c>
      <x:c r="S526" s="22" t="n">
        <x:f>'D03_Accounts'!D11</x:f>
        <x:v>0</x:v>
      </x:c>
      <x:c r="T526" s="19" t="n">
        <x:f>R526*S526</x:f>
        <x:v>0</x:v>
      </x:c>
      <x:c r="U526" s="20" t="str">
        <x:f>'D03_Mappings'!E201</x:f>
        <x:v>cash</x:v>
      </x:c>
      <x:c r="V526" s="19" t="str">
        <x:f>IF(I526="",IF(U526="people","PAYROLL","UNMAPPED"),I526)</x:f>
        <x:v>PAYROLL</x:v>
      </x:c>
      <x:c r="W526" s="19" t="n">
        <x:f>IF(AND(G526="GL.CASH",L526="operating"),Q526,0)</x:f>
        <x:v>114.75</x:v>
      </x:c>
      <x:c r="X526" s="19" t="n">
        <x:f>IF(AND(G526="GL.CASH",L526="operating"),P526,0)</x:f>
        <x:v>0</x:v>
      </x:c>
      <x:c r="Y526" s="19" t="n">
        <x:f>IF(AND(G526="GL.CASH",L526="investing"),Q526-P526,0)</x:f>
        <x:v>0</x:v>
      </x:c>
      <x:c r="Z526" s="19" t="n">
        <x:f>IF(AND(G526="GL.CASH",L526="financing"),P526,0)</x:f>
        <x:v>0</x:v>
      </x:c>
      <x:c r="AA526" s="19" t="n">
        <x:f>IF(AND(G526="GL.CASH",L526="financing"),Q526,0)</x:f>
        <x:v>0</x:v>
      </x:c>
    </x:row>
    <x:row r="527" ht="25" customHeight="1">
      <x:c r="A527" s="3" t="str">
        <x:v>ACT/PAYROLL-M04-P05/11</x:v>
      </x:c>
      <x:c r="B527" s="3" t="str">
        <x:v>PAYROLL-M04-P05</x:v>
      </x:c>
      <x:c r="C527" s="21" t="n">
        <x:v>4</x:v>
      </x:c>
      <x:c r="D527" s="39" t="n">
        <x:v>46505</x:v>
      </x:c>
      <x:c r="E527" s="39" t="n">
        <x:v>46478</x:v>
      </x:c>
      <x:c r="F527" s="39" t="n">
        <x:v>46505</x:v>
      </x:c>
      <x:c r="G527" s="3" t="str">
        <x:v>GL.PEOPLE.U1</x:v>
      </x:c>
      <x:c r="H527" s="3" t="str">
        <x:v>ENG</x:v>
      </x:c>
      <x:c r="I527" s="3" t="str">
        <x:v>PAYROLL</x:v>
      </x:c>
      <x:c r="J527" s="3" t="str">
        <x:v>MAP.ACTUAL.PAYROLL.U1.ENG.PAYROLL.ENG</x:v>
      </x:c>
      <x:c r="K527" s="3" t="str">
        <x:v>PPL.U1</x:v>
      </x:c>
      <x:c r="L527" s="3" t="str">
        <x:v>operating</x:v>
      </x:c>
      <x:c r="M527" s="3" t="str">
        <x:v>recurring</x:v>
      </x:c>
      <x:c r="N527" s="3" t="str">
        <x:v>committed</x:v>
      </x:c>
      <x:c r="O527" s="3" t="str">
        <x:v>fixed</x:v>
      </x:c>
      <x:c r="P527" s="30" t="n">
        <x:v>144.9</x:v>
      </x:c>
      <x:c r="Q527" s="30" t="n">
        <x:v>0</x:v>
      </x:c>
      <x:c r="R527" s="19" t="n">
        <x:f>P527-Q527</x:f>
        <x:v>144.9</x:v>
      </x:c>
      <x:c r="S527" s="22" t="n">
        <x:f>'D03_Accounts'!D96</x:f>
        <x:v>1</x:v>
      </x:c>
      <x:c r="T527" s="19" t="n">
        <x:f>R527*S527</x:f>
        <x:v>144.9</x:v>
      </x:c>
      <x:c r="U527" s="20" t="str">
        <x:f>'D03_Mappings'!E230</x:f>
        <x:v>people</x:v>
      </x:c>
      <x:c r="V527" s="19" t="str">
        <x:f>IF(I527="",IF(U527="people","PAYROLL","UNMAPPED"),I527)</x:f>
        <x:v>PAYROLL</x:v>
      </x:c>
      <x:c r="W527" s="19" t="n">
        <x:f>IF(AND(G527="GL.CASH",L527="operating"),Q527,0)</x:f>
        <x:v>0</x:v>
      </x:c>
      <x:c r="X527" s="19" t="n">
        <x:f>IF(AND(G527="GL.CASH",L527="operating"),P527,0)</x:f>
        <x:v>0</x:v>
      </x:c>
      <x:c r="Y527" s="19" t="n">
        <x:f>IF(AND(G527="GL.CASH",L527="investing"),Q527-P527,0)</x:f>
        <x:v>0</x:v>
      </x:c>
      <x:c r="Z527" s="19" t="n">
        <x:f>IF(AND(G527="GL.CASH",L527="financing"),P527,0)</x:f>
        <x:v>0</x:v>
      </x:c>
      <x:c r="AA527" s="19" t="n">
        <x:f>IF(AND(G527="GL.CASH",L527="financing"),Q527,0)</x:f>
        <x:v>0</x:v>
      </x:c>
    </x:row>
    <x:row r="528" ht="25" customHeight="1">
      <x:c r="A528" s="3" t="str">
        <x:v>ACT/PAYROLL-M04-P05/12</x:v>
      </x:c>
      <x:c r="B528" s="3" t="str">
        <x:v>PAYROLL-M04-P05</x:v>
      </x:c>
      <x:c r="C528" s="21" t="n">
        <x:v>4</x:v>
      </x:c>
      <x:c r="D528" s="39" t="n">
        <x:v>46505</x:v>
      </x:c>
      <x:c r="E528" s="39" t="n">
        <x:v>46478</x:v>
      </x:c>
      <x:c r="F528" s="39" t="n">
        <x:v>46505</x:v>
      </x:c>
      <x:c r="G528" s="3" t="str">
        <x:v>GL.CASH</x:v>
      </x:c>
      <x:c r="H528" s="3" t="str">
        <x:v>ENG</x:v>
      </x:c>
      <x:c r="I528" s="3" t="str">
        <x:v>PAYROLL</x:v>
      </x:c>
      <x:c r="J528" s="3" t="str">
        <x:v>MAP.ACTUAL.PAYROLL.U1.ENG.PAYROLL.ENG</x:v>
      </x:c>
      <x:c r="K528" s="3" t="str">
        <x:v>PPL.U1</x:v>
      </x:c>
      <x:c r="L528" s="3" t="str">
        <x:v>operating</x:v>
      </x:c>
      <x:c r="M528" s="3" t="str">
        <x:v>not_applicable</x:v>
      </x:c>
      <x:c r="N528" s="3" t="str">
        <x:v>not_applicable</x:v>
      </x:c>
      <x:c r="O528" s="3" t="str">
        <x:v>not_applicable</x:v>
      </x:c>
      <x:c r="P528" s="30" t="n">
        <x:v>0</x:v>
      </x:c>
      <x:c r="Q528" s="30" t="n">
        <x:v>144.9</x:v>
      </x:c>
      <x:c r="R528" s="19" t="n">
        <x:f>P528-Q528</x:f>
        <x:v>-144.9</x:v>
      </x:c>
      <x:c r="S528" s="22" t="n">
        <x:f>'D03_Accounts'!D11</x:f>
        <x:v>0</x:v>
      </x:c>
      <x:c r="T528" s="19" t="n">
        <x:f>R528*S528</x:f>
        <x:v>0</x:v>
      </x:c>
      <x:c r="U528" s="20" t="str">
        <x:f>'D03_Mappings'!E231</x:f>
        <x:v>cash</x:v>
      </x:c>
      <x:c r="V528" s="19" t="str">
        <x:f>IF(I528="",IF(U528="people","PAYROLL","UNMAPPED"),I528)</x:f>
        <x:v>PAYROLL</x:v>
      </x:c>
      <x:c r="W528" s="19" t="n">
        <x:f>IF(AND(G528="GL.CASH",L528="operating"),Q528,0)</x:f>
        <x:v>144.9</x:v>
      </x:c>
      <x:c r="X528" s="19" t="n">
        <x:f>IF(AND(G528="GL.CASH",L528="operating"),P528,0)</x:f>
        <x:v>0</x:v>
      </x:c>
      <x:c r="Y528" s="19" t="n">
        <x:f>IF(AND(G528="GL.CASH",L528="investing"),Q528-P528,0)</x:f>
        <x:v>0</x:v>
      </x:c>
      <x:c r="Z528" s="19" t="n">
        <x:f>IF(AND(G528="GL.CASH",L528="financing"),P528,0)</x:f>
        <x:v>0</x:v>
      </x:c>
      <x:c r="AA528" s="19" t="n">
        <x:f>IF(AND(G528="GL.CASH",L528="financing"),Q528,0)</x:f>
        <x:v>0</x:v>
      </x:c>
    </x:row>
    <x:row r="529" ht="25" customHeight="1">
      <x:c r="A529" s="3" t="str">
        <x:v>ACT/PAYROLL-M04-P05/13</x:v>
      </x:c>
      <x:c r="B529" s="3" t="str">
        <x:v>PAYROLL-M04-P05</x:v>
      </x:c>
      <x:c r="C529" s="21" t="n">
        <x:v>4</x:v>
      </x:c>
      <x:c r="D529" s="39" t="n">
        <x:v>46505</x:v>
      </x:c>
      <x:c r="E529" s="39" t="n">
        <x:v>46478</x:v>
      </x:c>
      <x:c r="F529" s="39" t="n">
        <x:v>46505</x:v>
      </x:c>
      <x:c r="G529" s="3" t="str">
        <x:v>GL.PEOPLE.U2</x:v>
      </x:c>
      <x:c r="H529" s="3" t="str">
        <x:v>ENG</x:v>
      </x:c>
      <x:c r="I529" s="3" t="str">
        <x:v>PAYROLL</x:v>
      </x:c>
      <x:c r="J529" s="3" t="str">
        <x:v>MAP.ACTUAL.PAYROLL.U2.ENG.PAYROLL.ENG</x:v>
      </x:c>
      <x:c r="K529" s="3" t="str">
        <x:v>PPL.U2</x:v>
      </x:c>
      <x:c r="L529" s="3" t="str">
        <x:v>operating</x:v>
      </x:c>
      <x:c r="M529" s="3" t="str">
        <x:v>recurring</x:v>
      </x:c>
      <x:c r="N529" s="3" t="str">
        <x:v>committed</x:v>
      </x:c>
      <x:c r="O529" s="3" t="str">
        <x:v>fixed</x:v>
      </x:c>
      <x:c r="P529" s="30" t="n">
        <x:v>30.36</x:v>
      </x:c>
      <x:c r="Q529" s="30" t="n">
        <x:v>0</x:v>
      </x:c>
      <x:c r="R529" s="19" t="n">
        <x:f>P529-Q529</x:f>
        <x:v>30.36</x:v>
      </x:c>
      <x:c r="S529" s="22" t="n">
        <x:f>'D03_Accounts'!D97</x:f>
        <x:v>1</x:v>
      </x:c>
      <x:c r="T529" s="19" t="n">
        <x:f>R529*S529</x:f>
        <x:v>30.36</x:v>
      </x:c>
      <x:c r="U529" s="20" t="str">
        <x:f>'D03_Mappings'!E240</x:f>
        <x:v>people</x:v>
      </x:c>
      <x:c r="V529" s="19" t="str">
        <x:f>IF(I529="",IF(U529="people","PAYROLL","UNMAPPED"),I529)</x:f>
        <x:v>PAYROLL</x:v>
      </x:c>
      <x:c r="W529" s="19" t="n">
        <x:f>IF(AND(G529="GL.CASH",L529="operating"),Q529,0)</x:f>
        <x:v>0</x:v>
      </x:c>
      <x:c r="X529" s="19" t="n">
        <x:f>IF(AND(G529="GL.CASH",L529="operating"),P529,0)</x:f>
        <x:v>0</x:v>
      </x:c>
      <x:c r="Y529" s="19" t="n">
        <x:f>IF(AND(G529="GL.CASH",L529="investing"),Q529-P529,0)</x:f>
        <x:v>0</x:v>
      </x:c>
      <x:c r="Z529" s="19" t="n">
        <x:f>IF(AND(G529="GL.CASH",L529="financing"),P529,0)</x:f>
        <x:v>0</x:v>
      </x:c>
      <x:c r="AA529" s="19" t="n">
        <x:f>IF(AND(G529="GL.CASH",L529="financing"),Q529,0)</x:f>
        <x:v>0</x:v>
      </x:c>
    </x:row>
    <x:row r="530" ht="25" customHeight="1">
      <x:c r="A530" s="3" t="str">
        <x:v>ACT/PAYROLL-M04-P05/14</x:v>
      </x:c>
      <x:c r="B530" s="3" t="str">
        <x:v>PAYROLL-M04-P05</x:v>
      </x:c>
      <x:c r="C530" s="21" t="n">
        <x:v>4</x:v>
      </x:c>
      <x:c r="D530" s="39" t="n">
        <x:v>46505</x:v>
      </x:c>
      <x:c r="E530" s="39" t="n">
        <x:v>46478</x:v>
      </x:c>
      <x:c r="F530" s="39" t="n">
        <x:v>46505</x:v>
      </x:c>
      <x:c r="G530" s="3" t="str">
        <x:v>GL.CASH</x:v>
      </x:c>
      <x:c r="H530" s="3" t="str">
        <x:v>ENG</x:v>
      </x:c>
      <x:c r="I530" s="3" t="str">
        <x:v>PAYROLL</x:v>
      </x:c>
      <x:c r="J530" s="3" t="str">
        <x:v>MAP.ACTUAL.PAYROLL.U2.ENG.PAYROLL.ENG</x:v>
      </x:c>
      <x:c r="K530" s="3" t="str">
        <x:v>PPL.U2</x:v>
      </x:c>
      <x:c r="L530" s="3" t="str">
        <x:v>operating</x:v>
      </x:c>
      <x:c r="M530" s="3" t="str">
        <x:v>not_applicable</x:v>
      </x:c>
      <x:c r="N530" s="3" t="str">
        <x:v>not_applicable</x:v>
      </x:c>
      <x:c r="O530" s="3" t="str">
        <x:v>not_applicable</x:v>
      </x:c>
      <x:c r="P530" s="30" t="n">
        <x:v>0</x:v>
      </x:c>
      <x:c r="Q530" s="30" t="n">
        <x:v>30.36</x:v>
      </x:c>
      <x:c r="R530" s="19" t="n">
        <x:f>P530-Q530</x:f>
        <x:v>-30.36</x:v>
      </x:c>
      <x:c r="S530" s="22" t="n">
        <x:f>'D03_Accounts'!D11</x:f>
        <x:v>0</x:v>
      </x:c>
      <x:c r="T530" s="19" t="n">
        <x:f>R530*S530</x:f>
        <x:v>0</x:v>
      </x:c>
      <x:c r="U530" s="20" t="str">
        <x:f>'D03_Mappings'!E241</x:f>
        <x:v>cash</x:v>
      </x:c>
      <x:c r="V530" s="19" t="str">
        <x:f>IF(I530="",IF(U530="people","PAYROLL","UNMAPPED"),I530)</x:f>
        <x:v>PAYROLL</x:v>
      </x:c>
      <x:c r="W530" s="19" t="n">
        <x:f>IF(AND(G530="GL.CASH",L530="operating"),Q530,0)</x:f>
        <x:v>30.36</x:v>
      </x:c>
      <x:c r="X530" s="19" t="n">
        <x:f>IF(AND(G530="GL.CASH",L530="operating"),P530,0)</x:f>
        <x:v>0</x:v>
      </x:c>
      <x:c r="Y530" s="19" t="n">
        <x:f>IF(AND(G530="GL.CASH",L530="investing"),Q530-P530,0)</x:f>
        <x:v>0</x:v>
      </x:c>
      <x:c r="Z530" s="19" t="n">
        <x:f>IF(AND(G530="GL.CASH",L530="financing"),P530,0)</x:f>
        <x:v>0</x:v>
      </x:c>
      <x:c r="AA530" s="19" t="n">
        <x:f>IF(AND(G530="GL.CASH",L530="financing"),Q530,0)</x:f>
        <x:v>0</x:v>
      </x:c>
    </x:row>
    <x:row r="531" ht="25" customHeight="1">
      <x:c r="A531" s="3" t="str">
        <x:v>ACT/PAYROLL-M04-P05/15</x:v>
      </x:c>
      <x:c r="B531" s="3" t="str">
        <x:v>PAYROLL-M04-P05</x:v>
      </x:c>
      <x:c r="C531" s="21" t="n">
        <x:v>4</x:v>
      </x:c>
      <x:c r="D531" s="39" t="n">
        <x:v>46505</x:v>
      </x:c>
      <x:c r="E531" s="39" t="n">
        <x:v>46478</x:v>
      </x:c>
      <x:c r="F531" s="39" t="n">
        <x:v>46505</x:v>
      </x:c>
      <x:c r="G531" s="3" t="str">
        <x:v>GL.PEOPLE.INSOLV</x:v>
      </x:c>
      <x:c r="H531" s="3" t="str">
        <x:v>ENG</x:v>
      </x:c>
      <x:c r="I531" s="3" t="str">
        <x:v>PAYROLL</x:v>
      </x:c>
      <x:c r="J531" s="3" t="str">
        <x:v>MAP.ACTUAL.PAYROLL.INSOLV.ENG.PAYROLL.ENG</x:v>
      </x:c>
      <x:c r="K531" s="3" t="str">
        <x:v>PPL.INSOLV</x:v>
      </x:c>
      <x:c r="L531" s="3" t="str">
        <x:v>operating</x:v>
      </x:c>
      <x:c r="M531" s="3" t="str">
        <x:v>recurring</x:v>
      </x:c>
      <x:c r="N531" s="3" t="str">
        <x:v>committed</x:v>
      </x:c>
      <x:c r="O531" s="3" t="str">
        <x:v>fixed</x:v>
      </x:c>
      <x:c r="P531" s="30" t="n">
        <x:v>10.35</x:v>
      </x:c>
      <x:c r="Q531" s="30" t="n">
        <x:v>0</x:v>
      </x:c>
      <x:c r="R531" s="19" t="n">
        <x:f>P531-Q531</x:f>
        <x:v>10.35</x:v>
      </x:c>
      <x:c r="S531" s="22" t="n">
        <x:f>'D03_Accounts'!D98</x:f>
        <x:v>1</x:v>
      </x:c>
      <x:c r="T531" s="19" t="n">
        <x:f>R531*S531</x:f>
        <x:v>10.35</x:v>
      </x:c>
      <x:c r="U531" s="20" t="str">
        <x:f>'D03_Mappings'!E180</x:f>
        <x:v>people</x:v>
      </x:c>
      <x:c r="V531" s="19" t="str">
        <x:f>IF(I531="",IF(U531="people","PAYROLL","UNMAPPED"),I531)</x:f>
        <x:v>PAYROLL</x:v>
      </x:c>
      <x:c r="W531" s="19" t="n">
        <x:f>IF(AND(G531="GL.CASH",L531="operating"),Q531,0)</x:f>
        <x:v>0</x:v>
      </x:c>
      <x:c r="X531" s="19" t="n">
        <x:f>IF(AND(G531="GL.CASH",L531="operating"),P531,0)</x:f>
        <x:v>0</x:v>
      </x:c>
      <x:c r="Y531" s="19" t="n">
        <x:f>IF(AND(G531="GL.CASH",L531="investing"),Q531-P531,0)</x:f>
        <x:v>0</x:v>
      </x:c>
      <x:c r="Z531" s="19" t="n">
        <x:f>IF(AND(G531="GL.CASH",L531="financing"),P531,0)</x:f>
        <x:v>0</x:v>
      </x:c>
      <x:c r="AA531" s="19" t="n">
        <x:f>IF(AND(G531="GL.CASH",L531="financing"),Q531,0)</x:f>
        <x:v>0</x:v>
      </x:c>
    </x:row>
    <x:row r="532" ht="25" customHeight="1">
      <x:c r="A532" s="3" t="str">
        <x:v>ACT/PAYROLL-M04-P05/16</x:v>
      </x:c>
      <x:c r="B532" s="3" t="str">
        <x:v>PAYROLL-M04-P05</x:v>
      </x:c>
      <x:c r="C532" s="21" t="n">
        <x:v>4</x:v>
      </x:c>
      <x:c r="D532" s="39" t="n">
        <x:v>46505</x:v>
      </x:c>
      <x:c r="E532" s="39" t="n">
        <x:v>46478</x:v>
      </x:c>
      <x:c r="F532" s="39" t="n">
        <x:v>46505</x:v>
      </x:c>
      <x:c r="G532" s="3" t="str">
        <x:v>GL.CASH</x:v>
      </x:c>
      <x:c r="H532" s="3" t="str">
        <x:v>ENG</x:v>
      </x:c>
      <x:c r="I532" s="3" t="str">
        <x:v>PAYROLL</x:v>
      </x:c>
      <x:c r="J532" s="3" t="str">
        <x:v>MAP.ACTUAL.PAYROLL.INSOLV.ENG.PAYROLL.ENG</x:v>
      </x:c>
      <x:c r="K532" s="3" t="str">
        <x:v>PPL.INSOLV</x:v>
      </x:c>
      <x:c r="L532" s="3" t="str">
        <x:v>operating</x:v>
      </x:c>
      <x:c r="M532" s="3" t="str">
        <x:v>not_applicable</x:v>
      </x:c>
      <x:c r="N532" s="3" t="str">
        <x:v>not_applicable</x:v>
      </x:c>
      <x:c r="O532" s="3" t="str">
        <x:v>not_applicable</x:v>
      </x:c>
      <x:c r="P532" s="30" t="n">
        <x:v>0</x:v>
      </x:c>
      <x:c r="Q532" s="30" t="n">
        <x:v>10.35</x:v>
      </x:c>
      <x:c r="R532" s="19" t="n">
        <x:f>P532-Q532</x:f>
        <x:v>-10.35</x:v>
      </x:c>
      <x:c r="S532" s="22" t="n">
        <x:f>'D03_Accounts'!D11</x:f>
        <x:v>0</x:v>
      </x:c>
      <x:c r="T532" s="19" t="n">
        <x:f>R532*S532</x:f>
        <x:v>0</x:v>
      </x:c>
      <x:c r="U532" s="20" t="str">
        <x:f>'D03_Mappings'!E181</x:f>
        <x:v>cash</x:v>
      </x:c>
      <x:c r="V532" s="19" t="str">
        <x:f>IF(I532="",IF(U532="people","PAYROLL","UNMAPPED"),I532)</x:f>
        <x:v>PAYROLL</x:v>
      </x:c>
      <x:c r="W532" s="19" t="n">
        <x:f>IF(AND(G532="GL.CASH",L532="operating"),Q532,0)</x:f>
        <x:v>10.35</x:v>
      </x:c>
      <x:c r="X532" s="19" t="n">
        <x:f>IF(AND(G532="GL.CASH",L532="operating"),P532,0)</x:f>
        <x:v>0</x:v>
      </x:c>
      <x:c r="Y532" s="19" t="n">
        <x:f>IF(AND(G532="GL.CASH",L532="investing"),Q532-P532,0)</x:f>
        <x:v>0</x:v>
      </x:c>
      <x:c r="Z532" s="19" t="n">
        <x:f>IF(AND(G532="GL.CASH",L532="financing"),P532,0)</x:f>
        <x:v>0</x:v>
      </x:c>
      <x:c r="AA532" s="19" t="n">
        <x:f>IF(AND(G532="GL.CASH",L532="financing"),Q532,0)</x:f>
        <x:v>0</x:v>
      </x:c>
    </x:row>
    <x:row r="533" ht="25" customHeight="1">
      <x:c r="A533" s="3" t="str">
        <x:v>ACT/PAYROLL-M04-P05/17</x:v>
      </x:c>
      <x:c r="B533" s="3" t="str">
        <x:v>PAYROLL-M04-P05</x:v>
      </x:c>
      <x:c r="C533" s="21" t="n">
        <x:v>4</x:v>
      </x:c>
      <x:c r="D533" s="39" t="n">
        <x:v>46505</x:v>
      </x:c>
      <x:c r="E533" s="39" t="n">
        <x:v>46478</x:v>
      </x:c>
      <x:c r="F533" s="39" t="n">
        <x:v>46505</x:v>
      </x:c>
      <x:c r="G533" s="3" t="str">
        <x:v>GL.PEOPLE.BG</x:v>
      </x:c>
      <x:c r="H533" s="3" t="str">
        <x:v>ENG</x:v>
      </x:c>
      <x:c r="I533" s="3" t="str">
        <x:v>PAYROLL</x:v>
      </x:c>
      <x:c r="J533" s="3" t="str">
        <x:v>MAP.ACTUAL.PAYROLL.BG.ENG.PAYROLL.ENG</x:v>
      </x:c>
      <x:c r="K533" s="3" t="str">
        <x:v>PPL.BG</x:v>
      </x:c>
      <x:c r="L533" s="3" t="str">
        <x:v>operating</x:v>
      </x:c>
      <x:c r="M533" s="3" t="str">
        <x:v>recurring</x:v>
      </x:c>
      <x:c r="N533" s="3" t="str">
        <x:v>committed</x:v>
      </x:c>
      <x:c r="O533" s="3" t="str">
        <x:v>fixed</x:v>
      </x:c>
      <x:c r="P533" s="30" t="n">
        <x:v>20.7</x:v>
      </x:c>
      <x:c r="Q533" s="30" t="n">
        <x:v>0</x:v>
      </x:c>
      <x:c r="R533" s="19" t="n">
        <x:f>P533-Q533</x:f>
        <x:v>20.7</x:v>
      </x:c>
      <x:c r="S533" s="22" t="n">
        <x:f>'D03_Accounts'!D99</x:f>
        <x:v>1</x:v>
      </x:c>
      <x:c r="T533" s="19" t="n">
        <x:f>R533*S533</x:f>
        <x:v>20.7</x:v>
      </x:c>
      <x:c r="U533" s="20" t="str">
        <x:f>'D03_Mappings'!E170</x:f>
        <x:v>people</x:v>
      </x:c>
      <x:c r="V533" s="19" t="str">
        <x:f>IF(I533="",IF(U533="people","PAYROLL","UNMAPPED"),I533)</x:f>
        <x:v>PAYROLL</x:v>
      </x:c>
      <x:c r="W533" s="19" t="n">
        <x:f>IF(AND(G533="GL.CASH",L533="operating"),Q533,0)</x:f>
        <x:v>0</x:v>
      </x:c>
      <x:c r="X533" s="19" t="n">
        <x:f>IF(AND(G533="GL.CASH",L533="operating"),P533,0)</x:f>
        <x:v>0</x:v>
      </x:c>
      <x:c r="Y533" s="19" t="n">
        <x:f>IF(AND(G533="GL.CASH",L533="investing"),Q533-P533,0)</x:f>
        <x:v>0</x:v>
      </x:c>
      <x:c r="Z533" s="19" t="n">
        <x:f>IF(AND(G533="GL.CASH",L533="financing"),P533,0)</x:f>
        <x:v>0</x:v>
      </x:c>
      <x:c r="AA533" s="19" t="n">
        <x:f>IF(AND(G533="GL.CASH",L533="financing"),Q533,0)</x:f>
        <x:v>0</x:v>
      </x:c>
    </x:row>
    <x:row r="534" ht="25" customHeight="1">
      <x:c r="A534" s="3" t="str">
        <x:v>ACT/PAYROLL-M04-P05/18</x:v>
      </x:c>
      <x:c r="B534" s="3" t="str">
        <x:v>PAYROLL-M04-P05</x:v>
      </x:c>
      <x:c r="C534" s="21" t="n">
        <x:v>4</x:v>
      </x:c>
      <x:c r="D534" s="39" t="n">
        <x:v>46505</x:v>
      </x:c>
      <x:c r="E534" s="39" t="n">
        <x:v>46478</x:v>
      </x:c>
      <x:c r="F534" s="39" t="n">
        <x:v>46505</x:v>
      </x:c>
      <x:c r="G534" s="3" t="str">
        <x:v>GL.CASH</x:v>
      </x:c>
      <x:c r="H534" s="3" t="str">
        <x:v>ENG</x:v>
      </x:c>
      <x:c r="I534" s="3" t="str">
        <x:v>PAYROLL</x:v>
      </x:c>
      <x:c r="J534" s="3" t="str">
        <x:v>MAP.ACTUAL.PAYROLL.BG.ENG.PAYROLL.ENG</x:v>
      </x:c>
      <x:c r="K534" s="3" t="str">
        <x:v>PPL.BG</x:v>
      </x:c>
      <x:c r="L534" s="3" t="str">
        <x:v>operating</x:v>
      </x:c>
      <x:c r="M534" s="3" t="str">
        <x:v>not_applicable</x:v>
      </x:c>
      <x:c r="N534" s="3" t="str">
        <x:v>not_applicable</x:v>
      </x:c>
      <x:c r="O534" s="3" t="str">
        <x:v>not_applicable</x:v>
      </x:c>
      <x:c r="P534" s="30" t="n">
        <x:v>0</x:v>
      </x:c>
      <x:c r="Q534" s="30" t="n">
        <x:v>20.7</x:v>
      </x:c>
      <x:c r="R534" s="19" t="n">
        <x:f>P534-Q534</x:f>
        <x:v>-20.7</x:v>
      </x:c>
      <x:c r="S534" s="22" t="n">
        <x:f>'D03_Accounts'!D11</x:f>
        <x:v>0</x:v>
      </x:c>
      <x:c r="T534" s="19" t="n">
        <x:f>R534*S534</x:f>
        <x:v>0</x:v>
      </x:c>
      <x:c r="U534" s="20" t="str">
        <x:f>'D03_Mappings'!E171</x:f>
        <x:v>cash</x:v>
      </x:c>
      <x:c r="V534" s="19" t="str">
        <x:f>IF(I534="",IF(U534="people","PAYROLL","UNMAPPED"),I534)</x:f>
        <x:v>PAYROLL</x:v>
      </x:c>
      <x:c r="W534" s="19" t="n">
        <x:f>IF(AND(G534="GL.CASH",L534="operating"),Q534,0)</x:f>
        <x:v>20.7</x:v>
      </x:c>
      <x:c r="X534" s="19" t="n">
        <x:f>IF(AND(G534="GL.CASH",L534="operating"),P534,0)</x:f>
        <x:v>0</x:v>
      </x:c>
      <x:c r="Y534" s="19" t="n">
        <x:f>IF(AND(G534="GL.CASH",L534="investing"),Q534-P534,0)</x:f>
        <x:v>0</x:v>
      </x:c>
      <x:c r="Z534" s="19" t="n">
        <x:f>IF(AND(G534="GL.CASH",L534="financing"),P534,0)</x:f>
        <x:v>0</x:v>
      </x:c>
      <x:c r="AA534" s="19" t="n">
        <x:f>IF(AND(G534="GL.CASH",L534="financing"),Q534,0)</x:f>
        <x:v>0</x:v>
      </x:c>
    </x:row>
    <x:row r="535" ht="25" customHeight="1">
      <x:c r="A535" s="3" t="str">
        <x:v>ACT/PAYROLL-M04-P06/1</x:v>
      </x:c>
      <x:c r="B535" s="3" t="str">
        <x:v>PAYROLL-M04-P06</x:v>
      </x:c>
      <x:c r="C535" s="21" t="n">
        <x:v>4</x:v>
      </x:c>
      <x:c r="D535" s="39" t="n">
        <x:v>46505</x:v>
      </x:c>
      <x:c r="E535" s="39" t="n">
        <x:v>46478</x:v>
      </x:c>
      <x:c r="F535" s="39" t="n">
        <x:v>46505</x:v>
      </x:c>
      <x:c r="G535" s="3" t="str">
        <x:v>GL.PEOPLE.SALARY</x:v>
      </x:c>
      <x:c r="H535" s="3" t="str">
        <x:v>COMP</x:v>
      </x:c>
      <x:c r="I535" s="3" t="str">
        <x:v>PAYROLL</x:v>
      </x:c>
      <x:c r="J535" s="3" t="str">
        <x:v>MAP.ACTUAL.PAYROLL.SALARY.COMP.PAYROLL.COMP</x:v>
      </x:c>
      <x:c r="K535" s="3" t="str">
        <x:v>PPL.SALARY</x:v>
      </x:c>
      <x:c r="L535" s="3" t="str">
        <x:v>operating</x:v>
      </x:c>
      <x:c r="M535" s="3" t="str">
        <x:v>recurring</x:v>
      </x:c>
      <x:c r="N535" s="3" t="str">
        <x:v>committed</x:v>
      </x:c>
      <x:c r="O535" s="3" t="str">
        <x:v>fixed</x:v>
      </x:c>
      <x:c r="P535" s="30" t="n">
        <x:v>7762.5</x:v>
      </x:c>
      <x:c r="Q535" s="30" t="n">
        <x:v>0</x:v>
      </x:c>
      <x:c r="R535" s="19" t="n">
        <x:f>P535-Q535</x:f>
        <x:v>7762.5</x:v>
      </x:c>
      <x:c r="S535" s="22" t="n">
        <x:f>'D03_Accounts'!D91</x:f>
        <x:v>1</x:v>
      </x:c>
      <x:c r="T535" s="19" t="n">
        <x:f>R535*S535</x:f>
        <x:v>7762.5</x:v>
      </x:c>
      <x:c r="U535" s="20" t="str">
        <x:f>'D03_Mappings'!E218</x:f>
        <x:v>people</x:v>
      </x:c>
      <x:c r="V535" s="19" t="str">
        <x:f>IF(I535="",IF(U535="people","PAYROLL","UNMAPPED"),I535)</x:f>
        <x:v>PAYROLL</x:v>
      </x:c>
      <x:c r="W535" s="19" t="n">
        <x:f>IF(AND(G535="GL.CASH",L535="operating"),Q535,0)</x:f>
        <x:v>0</x:v>
      </x:c>
      <x:c r="X535" s="19" t="n">
        <x:f>IF(AND(G535="GL.CASH",L535="operating"),P535,0)</x:f>
        <x:v>0</x:v>
      </x:c>
      <x:c r="Y535" s="19" t="n">
        <x:f>IF(AND(G535="GL.CASH",L535="investing"),Q535-P535,0)</x:f>
        <x:v>0</x:v>
      </x:c>
      <x:c r="Z535" s="19" t="n">
        <x:f>IF(AND(G535="GL.CASH",L535="financing"),P535,0)</x:f>
        <x:v>0</x:v>
      </x:c>
      <x:c r="AA535" s="19" t="n">
        <x:f>IF(AND(G535="GL.CASH",L535="financing"),Q535,0)</x:f>
        <x:v>0</x:v>
      </x:c>
    </x:row>
    <x:row r="536" ht="25" customHeight="1">
      <x:c r="A536" s="3" t="str">
        <x:v>ACT/PAYROLL-M04-P06/2</x:v>
      </x:c>
      <x:c r="B536" s="3" t="str">
        <x:v>PAYROLL-M04-P06</x:v>
      </x:c>
      <x:c r="C536" s="21" t="n">
        <x:v>4</x:v>
      </x:c>
      <x:c r="D536" s="39" t="n">
        <x:v>46505</x:v>
      </x:c>
      <x:c r="E536" s="39" t="n">
        <x:v>46478</x:v>
      </x:c>
      <x:c r="F536" s="39" t="n">
        <x:v>46505</x:v>
      </x:c>
      <x:c r="G536" s="3" t="str">
        <x:v>GL.CASH</x:v>
      </x:c>
      <x:c r="H536" s="3" t="str">
        <x:v>COMP</x:v>
      </x:c>
      <x:c r="I536" s="3" t="str">
        <x:v>PAYROLL</x:v>
      </x:c>
      <x:c r="J536" s="3" t="str">
        <x:v>MAP.ACTUAL.PAYROLL.SALARY.COMP.PAYROLL.COMP</x:v>
      </x:c>
      <x:c r="K536" s="3" t="str">
        <x:v>PPL.SALARY</x:v>
      </x:c>
      <x:c r="L536" s="3" t="str">
        <x:v>operating</x:v>
      </x:c>
      <x:c r="M536" s="3" t="str">
        <x:v>not_applicable</x:v>
      </x:c>
      <x:c r="N536" s="3" t="str">
        <x:v>not_applicable</x:v>
      </x:c>
      <x:c r="O536" s="3" t="str">
        <x:v>not_applicable</x:v>
      </x:c>
      <x:c r="P536" s="30" t="n">
        <x:v>0</x:v>
      </x:c>
      <x:c r="Q536" s="30" t="n">
        <x:v>7762.5</x:v>
      </x:c>
      <x:c r="R536" s="19" t="n">
        <x:f>P536-Q536</x:f>
        <x:v>-7762.5</x:v>
      </x:c>
      <x:c r="S536" s="22" t="n">
        <x:f>'D03_Accounts'!D11</x:f>
        <x:v>0</x:v>
      </x:c>
      <x:c r="T536" s="19" t="n">
        <x:f>R536*S536</x:f>
        <x:v>0</x:v>
      </x:c>
      <x:c r="U536" s="20" t="str">
        <x:f>'D03_Mappings'!E219</x:f>
        <x:v>cash</x:v>
      </x:c>
      <x:c r="V536" s="19" t="str">
        <x:f>IF(I536="",IF(U536="people","PAYROLL","UNMAPPED"),I536)</x:f>
        <x:v>PAYROLL</x:v>
      </x:c>
      <x:c r="W536" s="19" t="n">
        <x:f>IF(AND(G536="GL.CASH",L536="operating"),Q536,0)</x:f>
        <x:v>7762.5</x:v>
      </x:c>
      <x:c r="X536" s="19" t="n">
        <x:f>IF(AND(G536="GL.CASH",L536="operating"),P536,0)</x:f>
        <x:v>0</x:v>
      </x:c>
      <x:c r="Y536" s="19" t="n">
        <x:f>IF(AND(G536="GL.CASH",L536="investing"),Q536-P536,0)</x:f>
        <x:v>0</x:v>
      </x:c>
      <x:c r="Z536" s="19" t="n">
        <x:f>IF(AND(G536="GL.CASH",L536="financing"),P536,0)</x:f>
        <x:v>0</x:v>
      </x:c>
      <x:c r="AA536" s="19" t="n">
        <x:f>IF(AND(G536="GL.CASH",L536="financing"),Q536,0)</x:f>
        <x:v>0</x:v>
      </x:c>
    </x:row>
    <x:row r="537" ht="25" customHeight="1">
      <x:c r="A537" s="3" t="str">
        <x:v>ACT/PAYROLL-M04-P06/3</x:v>
      </x:c>
      <x:c r="B537" s="3" t="str">
        <x:v>PAYROLL-M04-P06</x:v>
      </x:c>
      <x:c r="C537" s="21" t="n">
        <x:v>4</x:v>
      </x:c>
      <x:c r="D537" s="39" t="n">
        <x:v>46505</x:v>
      </x:c>
      <x:c r="E537" s="39" t="n">
        <x:v>46478</x:v>
      </x:c>
      <x:c r="F537" s="39" t="n">
        <x:v>46505</x:v>
      </x:c>
      <x:c r="G537" s="3" t="str">
        <x:v>GL.PEOPLE.RV</x:v>
      </x:c>
      <x:c r="H537" s="3" t="str">
        <x:v>COMP</x:v>
      </x:c>
      <x:c r="I537" s="3" t="str">
        <x:v>PAYROLL</x:v>
      </x:c>
      <x:c r="J537" s="3" t="str">
        <x:v>MAP.ACTUAL.PAYROLL.RV.COMP.PAYROLL.COMP</x:v>
      </x:c>
      <x:c r="K537" s="3" t="str">
        <x:v>PPL.RV</x:v>
      </x:c>
      <x:c r="L537" s="3" t="str">
        <x:v>operating</x:v>
      </x:c>
      <x:c r="M537" s="3" t="str">
        <x:v>recurring</x:v>
      </x:c>
      <x:c r="N537" s="3" t="str">
        <x:v>committed</x:v>
      </x:c>
      <x:c r="O537" s="3" t="str">
        <x:v>fixed</x:v>
      </x:c>
      <x:c r="P537" s="30" t="n">
        <x:v>721.91</x:v>
      </x:c>
      <x:c r="Q537" s="30" t="n">
        <x:v>0</x:v>
      </x:c>
      <x:c r="R537" s="19" t="n">
        <x:f>P537-Q537</x:f>
        <x:v>721.91</x:v>
      </x:c>
      <x:c r="S537" s="22" t="n">
        <x:f>'D03_Accounts'!D92</x:f>
        <x:v>1</x:v>
      </x:c>
      <x:c r="T537" s="19" t="n">
        <x:f>R537*S537</x:f>
        <x:v>721.91</x:v>
      </x:c>
      <x:c r="U537" s="20" t="str">
        <x:f>'D03_Mappings'!E208</x:f>
        <x:v>people</x:v>
      </x:c>
      <x:c r="V537" s="19" t="str">
        <x:f>IF(I537="",IF(U537="people","PAYROLL","UNMAPPED"),I537)</x:f>
        <x:v>PAYROLL</x:v>
      </x:c>
      <x:c r="W537" s="19" t="n">
        <x:f>IF(AND(G537="GL.CASH",L537="operating"),Q537,0)</x:f>
        <x:v>0</x:v>
      </x:c>
      <x:c r="X537" s="19" t="n">
        <x:f>IF(AND(G537="GL.CASH",L537="operating"),P537,0)</x:f>
        <x:v>0</x:v>
      </x:c>
      <x:c r="Y537" s="19" t="n">
        <x:f>IF(AND(G537="GL.CASH",L537="investing"),Q537-P537,0)</x:f>
        <x:v>0</x:v>
      </x:c>
      <x:c r="Z537" s="19" t="n">
        <x:f>IF(AND(G537="GL.CASH",L537="financing"),P537,0)</x:f>
        <x:v>0</x:v>
      </x:c>
      <x:c r="AA537" s="19" t="n">
        <x:f>IF(AND(G537="GL.CASH",L537="financing"),Q537,0)</x:f>
        <x:v>0</x:v>
      </x:c>
    </x:row>
    <x:row r="538" ht="25" customHeight="1">
      <x:c r="A538" s="3" t="str">
        <x:v>ACT/PAYROLL-M04-P06/4</x:v>
      </x:c>
      <x:c r="B538" s="3" t="str">
        <x:v>PAYROLL-M04-P06</x:v>
      </x:c>
      <x:c r="C538" s="21" t="n">
        <x:v>4</x:v>
      </x:c>
      <x:c r="D538" s="39" t="n">
        <x:v>46505</x:v>
      </x:c>
      <x:c r="E538" s="39" t="n">
        <x:v>46478</x:v>
      </x:c>
      <x:c r="F538" s="39" t="n">
        <x:v>46505</x:v>
      </x:c>
      <x:c r="G538" s="3" t="str">
        <x:v>GL.CASH</x:v>
      </x:c>
      <x:c r="H538" s="3" t="str">
        <x:v>COMP</x:v>
      </x:c>
      <x:c r="I538" s="3" t="str">
        <x:v>PAYROLL</x:v>
      </x:c>
      <x:c r="J538" s="3" t="str">
        <x:v>MAP.ACTUAL.PAYROLL.RV.COMP.PAYROLL.COMP</x:v>
      </x:c>
      <x:c r="K538" s="3" t="str">
        <x:v>PPL.RV</x:v>
      </x:c>
      <x:c r="L538" s="3" t="str">
        <x:v>operating</x:v>
      </x:c>
      <x:c r="M538" s="3" t="str">
        <x:v>not_applicable</x:v>
      </x:c>
      <x:c r="N538" s="3" t="str">
        <x:v>not_applicable</x:v>
      </x:c>
      <x:c r="O538" s="3" t="str">
        <x:v>not_applicable</x:v>
      </x:c>
      <x:c r="P538" s="30" t="n">
        <x:v>0</x:v>
      </x:c>
      <x:c r="Q538" s="30" t="n">
        <x:v>721.91</x:v>
      </x:c>
      <x:c r="R538" s="19" t="n">
        <x:f>P538-Q538</x:f>
        <x:v>-721.91</x:v>
      </x:c>
      <x:c r="S538" s="22" t="n">
        <x:f>'D03_Accounts'!D11</x:f>
        <x:v>0</x:v>
      </x:c>
      <x:c r="T538" s="19" t="n">
        <x:f>R538*S538</x:f>
        <x:v>0</x:v>
      </x:c>
      <x:c r="U538" s="20" t="str">
        <x:f>'D03_Mappings'!E209</x:f>
        <x:v>cash</x:v>
      </x:c>
      <x:c r="V538" s="19" t="str">
        <x:f>IF(I538="",IF(U538="people","PAYROLL","UNMAPPED"),I538)</x:f>
        <x:v>PAYROLL</x:v>
      </x:c>
      <x:c r="W538" s="19" t="n">
        <x:f>IF(AND(G538="GL.CASH",L538="operating"),Q538,0)</x:f>
        <x:v>721.91</x:v>
      </x:c>
      <x:c r="X538" s="19" t="n">
        <x:f>IF(AND(G538="GL.CASH",L538="operating"),P538,0)</x:f>
        <x:v>0</x:v>
      </x:c>
      <x:c r="Y538" s="19" t="n">
        <x:f>IF(AND(G538="GL.CASH",L538="investing"),Q538-P538,0)</x:f>
        <x:v>0</x:v>
      </x:c>
      <x:c r="Z538" s="19" t="n">
        <x:f>IF(AND(G538="GL.CASH",L538="financing"),P538,0)</x:f>
        <x:v>0</x:v>
      </x:c>
      <x:c r="AA538" s="19" t="n">
        <x:f>IF(AND(G538="GL.CASH",L538="financing"),Q538,0)</x:f>
        <x:v>0</x:v>
      </x:c>
    </x:row>
    <x:row r="539" ht="25" customHeight="1">
      <x:c r="A539" s="3" t="str">
        <x:v>ACT/PAYROLL-M04-P06/5</x:v>
      </x:c>
      <x:c r="B539" s="3" t="str">
        <x:v>PAYROLL-M04-P06</x:v>
      </x:c>
      <x:c r="C539" s="21" t="n">
        <x:v>4</x:v>
      </x:c>
      <x:c r="D539" s="39" t="n">
        <x:v>46505</x:v>
      </x:c>
      <x:c r="E539" s="39" t="n">
        <x:v>46478</x:v>
      </x:c>
      <x:c r="F539" s="39" t="n">
        <x:v>46505</x:v>
      </x:c>
      <x:c r="G539" s="3" t="str">
        <x:v>GL.PEOPLE.AV</x:v>
      </x:c>
      <x:c r="H539" s="3" t="str">
        <x:v>COMP</x:v>
      </x:c>
      <x:c r="I539" s="3" t="str">
        <x:v>PAYROLL</x:v>
      </x:c>
      <x:c r="J539" s="3" t="str">
        <x:v>MAP.ACTUAL.PAYROLL.AV.COMP.PAYROLL.COMP</x:v>
      </x:c>
      <x:c r="K539" s="3" t="str">
        <x:v>PPL.AV</x:v>
      </x:c>
      <x:c r="L539" s="3" t="str">
        <x:v>operating</x:v>
      </x:c>
      <x:c r="M539" s="3" t="str">
        <x:v>recurring</x:v>
      </x:c>
      <x:c r="N539" s="3" t="str">
        <x:v>committed</x:v>
      </x:c>
      <x:c r="O539" s="3" t="str">
        <x:v>fixed</x:v>
      </x:c>
      <x:c r="P539" s="30" t="n">
        <x:v>100.91</x:v>
      </x:c>
      <x:c r="Q539" s="30" t="n">
        <x:v>0</x:v>
      </x:c>
      <x:c r="R539" s="19" t="n">
        <x:f>P539-Q539</x:f>
        <x:v>100.91</x:v>
      </x:c>
      <x:c r="S539" s="22" t="n">
        <x:f>'D03_Accounts'!D93</x:f>
        <x:v>1</x:v>
      </x:c>
      <x:c r="T539" s="19" t="n">
        <x:f>R539*S539</x:f>
        <x:v>100.91</x:v>
      </x:c>
      <x:c r="U539" s="20" t="str">
        <x:f>'D03_Mappings'!E158</x:f>
        <x:v>people</x:v>
      </x:c>
      <x:c r="V539" s="19" t="str">
        <x:f>IF(I539="",IF(U539="people","PAYROLL","UNMAPPED"),I539)</x:f>
        <x:v>PAYROLL</x:v>
      </x:c>
      <x:c r="W539" s="19" t="n">
        <x:f>IF(AND(G539="GL.CASH",L539="operating"),Q539,0)</x:f>
        <x:v>0</x:v>
      </x:c>
      <x:c r="X539" s="19" t="n">
        <x:f>IF(AND(G539="GL.CASH",L539="operating"),P539,0)</x:f>
        <x:v>0</x:v>
      </x:c>
      <x:c r="Y539" s="19" t="n">
        <x:f>IF(AND(G539="GL.CASH",L539="investing"),Q539-P539,0)</x:f>
        <x:v>0</x:v>
      </x:c>
      <x:c r="Z539" s="19" t="n">
        <x:f>IF(AND(G539="GL.CASH",L539="financing"),P539,0)</x:f>
        <x:v>0</x:v>
      </x:c>
      <x:c r="AA539" s="19" t="n">
        <x:f>IF(AND(G539="GL.CASH",L539="financing"),Q539,0)</x:f>
        <x:v>0</x:v>
      </x:c>
    </x:row>
    <x:row r="540" ht="25" customHeight="1">
      <x:c r="A540" s="3" t="str">
        <x:v>ACT/PAYROLL-M04-P06/6</x:v>
      </x:c>
      <x:c r="B540" s="3" t="str">
        <x:v>PAYROLL-M04-P06</x:v>
      </x:c>
      <x:c r="C540" s="21" t="n">
        <x:v>4</x:v>
      </x:c>
      <x:c r="D540" s="39" t="n">
        <x:v>46505</x:v>
      </x:c>
      <x:c r="E540" s="39" t="n">
        <x:v>46478</x:v>
      </x:c>
      <x:c r="F540" s="39" t="n">
        <x:v>46505</x:v>
      </x:c>
      <x:c r="G540" s="3" t="str">
        <x:v>GL.CASH</x:v>
      </x:c>
      <x:c r="H540" s="3" t="str">
        <x:v>COMP</x:v>
      </x:c>
      <x:c r="I540" s="3" t="str">
        <x:v>PAYROLL</x:v>
      </x:c>
      <x:c r="J540" s="3" t="str">
        <x:v>MAP.ACTUAL.PAYROLL.AV.COMP.PAYROLL.COMP</x:v>
      </x:c>
      <x:c r="K540" s="3" t="str">
        <x:v>PPL.AV</x:v>
      </x:c>
      <x:c r="L540" s="3" t="str">
        <x:v>operating</x:v>
      </x:c>
      <x:c r="M540" s="3" t="str">
        <x:v>not_applicable</x:v>
      </x:c>
      <x:c r="N540" s="3" t="str">
        <x:v>not_applicable</x:v>
      </x:c>
      <x:c r="O540" s="3" t="str">
        <x:v>not_applicable</x:v>
      </x:c>
      <x:c r="P540" s="30" t="n">
        <x:v>0</x:v>
      </x:c>
      <x:c r="Q540" s="30" t="n">
        <x:v>100.91</x:v>
      </x:c>
      <x:c r="R540" s="19" t="n">
        <x:f>P540-Q540</x:f>
        <x:v>-100.91</x:v>
      </x:c>
      <x:c r="S540" s="22" t="n">
        <x:f>'D03_Accounts'!D11</x:f>
        <x:v>0</x:v>
      </x:c>
      <x:c r="T540" s="19" t="n">
        <x:f>R540*S540</x:f>
        <x:v>0</x:v>
      </x:c>
      <x:c r="U540" s="20" t="str">
        <x:f>'D03_Mappings'!E159</x:f>
        <x:v>cash</x:v>
      </x:c>
      <x:c r="V540" s="19" t="str">
        <x:f>IF(I540="",IF(U540="people","PAYROLL","UNMAPPED"),I540)</x:f>
        <x:v>PAYROLL</x:v>
      </x:c>
      <x:c r="W540" s="19" t="n">
        <x:f>IF(AND(G540="GL.CASH",L540="operating"),Q540,0)</x:f>
        <x:v>100.91</x:v>
      </x:c>
      <x:c r="X540" s="19" t="n">
        <x:f>IF(AND(G540="GL.CASH",L540="operating"),P540,0)</x:f>
        <x:v>0</x:v>
      </x:c>
      <x:c r="Y540" s="19" t="n">
        <x:f>IF(AND(G540="GL.CASH",L540="investing"),Q540-P540,0)</x:f>
        <x:v>0</x:v>
      </x:c>
      <x:c r="Z540" s="19" t="n">
        <x:f>IF(AND(G540="GL.CASH",L540="financing"),P540,0)</x:f>
        <x:v>0</x:v>
      </x:c>
      <x:c r="AA540" s="19" t="n">
        <x:f>IF(AND(G540="GL.CASH",L540="financing"),Q540,0)</x:f>
        <x:v>0</x:v>
      </x:c>
    </x:row>
    <x:row r="541" ht="25" customHeight="1">
      <x:c r="A541" s="3" t="str">
        <x:v>ACT/PAYROLL-M04-P06/7</x:v>
      </x:c>
      <x:c r="B541" s="3" t="str">
        <x:v>PAYROLL-M04-P06</x:v>
      </x:c>
      <x:c r="C541" s="21" t="n">
        <x:v>4</x:v>
      </x:c>
      <x:c r="D541" s="39" t="n">
        <x:v>46505</x:v>
      </x:c>
      <x:c r="E541" s="39" t="n">
        <x:v>46478</x:v>
      </x:c>
      <x:c r="F541" s="39" t="n">
        <x:v>46505</x:v>
      </x:c>
      <x:c r="G541" s="3" t="str">
        <x:v>GL.PEOPLE.KV</x:v>
      </x:c>
      <x:c r="H541" s="3" t="str">
        <x:v>COMP</x:v>
      </x:c>
      <x:c r="I541" s="3" t="str">
        <x:v>PAYROLL</x:v>
      </x:c>
      <x:c r="J541" s="3" t="str">
        <x:v>MAP.ACTUAL.PAYROLL.KV.COMP.PAYROLL.COMP</x:v>
      </x:c>
      <x:c r="K541" s="3" t="str">
        <x:v>PPL.KV</x:v>
      </x:c>
      <x:c r="L541" s="3" t="str">
        <x:v>operating</x:v>
      </x:c>
      <x:c r="M541" s="3" t="str">
        <x:v>recurring</x:v>
      </x:c>
      <x:c r="N541" s="3" t="str">
        <x:v>committed</x:v>
      </x:c>
      <x:c r="O541" s="3" t="str">
        <x:v>fixed</x:v>
      </x:c>
      <x:c r="P541" s="30" t="n">
        <x:v>564.19</x:v>
      </x:c>
      <x:c r="Q541" s="30" t="n">
        <x:v>0</x:v>
      </x:c>
      <x:c r="R541" s="19" t="n">
        <x:f>P541-Q541</x:f>
        <x:v>564.19</x:v>
      </x:c>
      <x:c r="S541" s="22" t="n">
        <x:f>'D03_Accounts'!D94</x:f>
        <x:v>1</x:v>
      </x:c>
      <x:c r="T541" s="19" t="n">
        <x:f>R541*S541</x:f>
        <x:v>564.19</x:v>
      </x:c>
      <x:c r="U541" s="20" t="str">
        <x:f>'D03_Mappings'!E188</x:f>
        <x:v>people</x:v>
      </x:c>
      <x:c r="V541" s="19" t="str">
        <x:f>IF(I541="",IF(U541="people","PAYROLL","UNMAPPED"),I541)</x:f>
        <x:v>PAYROLL</x:v>
      </x:c>
      <x:c r="W541" s="19" t="n">
        <x:f>IF(AND(G541="GL.CASH",L541="operating"),Q541,0)</x:f>
        <x:v>0</x:v>
      </x:c>
      <x:c r="X541" s="19" t="n">
        <x:f>IF(AND(G541="GL.CASH",L541="operating"),P541,0)</x:f>
        <x:v>0</x:v>
      </x:c>
      <x:c r="Y541" s="19" t="n">
        <x:f>IF(AND(G541="GL.CASH",L541="investing"),Q541-P541,0)</x:f>
        <x:v>0</x:v>
      </x:c>
      <x:c r="Z541" s="19" t="n">
        <x:f>IF(AND(G541="GL.CASH",L541="financing"),P541,0)</x:f>
        <x:v>0</x:v>
      </x:c>
      <x:c r="AA541" s="19" t="n">
        <x:f>IF(AND(G541="GL.CASH",L541="financing"),Q541,0)</x:f>
        <x:v>0</x:v>
      </x:c>
    </x:row>
    <x:row r="542" ht="25" customHeight="1">
      <x:c r="A542" s="3" t="str">
        <x:v>ACT/PAYROLL-M04-P06/8</x:v>
      </x:c>
      <x:c r="B542" s="3" t="str">
        <x:v>PAYROLL-M04-P06</x:v>
      </x:c>
      <x:c r="C542" s="21" t="n">
        <x:v>4</x:v>
      </x:c>
      <x:c r="D542" s="39" t="n">
        <x:v>46505</x:v>
      </x:c>
      <x:c r="E542" s="39" t="n">
        <x:v>46478</x:v>
      </x:c>
      <x:c r="F542" s="39" t="n">
        <x:v>46505</x:v>
      </x:c>
      <x:c r="G542" s="3" t="str">
        <x:v>GL.CASH</x:v>
      </x:c>
      <x:c r="H542" s="3" t="str">
        <x:v>COMP</x:v>
      </x:c>
      <x:c r="I542" s="3" t="str">
        <x:v>PAYROLL</x:v>
      </x:c>
      <x:c r="J542" s="3" t="str">
        <x:v>MAP.ACTUAL.PAYROLL.KV.COMP.PAYROLL.COMP</x:v>
      </x:c>
      <x:c r="K542" s="3" t="str">
        <x:v>PPL.KV</x:v>
      </x:c>
      <x:c r="L542" s="3" t="str">
        <x:v>operating</x:v>
      </x:c>
      <x:c r="M542" s="3" t="str">
        <x:v>not_applicable</x:v>
      </x:c>
      <x:c r="N542" s="3" t="str">
        <x:v>not_applicable</x:v>
      </x:c>
      <x:c r="O542" s="3" t="str">
        <x:v>not_applicable</x:v>
      </x:c>
      <x:c r="P542" s="30" t="n">
        <x:v>0</x:v>
      </x:c>
      <x:c r="Q542" s="30" t="n">
        <x:v>564.19</x:v>
      </x:c>
      <x:c r="R542" s="19" t="n">
        <x:f>P542-Q542</x:f>
        <x:v>-564.19</x:v>
      </x:c>
      <x:c r="S542" s="22" t="n">
        <x:f>'D03_Accounts'!D11</x:f>
        <x:v>0</x:v>
      </x:c>
      <x:c r="T542" s="19" t="n">
        <x:f>R542*S542</x:f>
        <x:v>0</x:v>
      </x:c>
      <x:c r="U542" s="20" t="str">
        <x:f>'D03_Mappings'!E189</x:f>
        <x:v>cash</x:v>
      </x:c>
      <x:c r="V542" s="19" t="str">
        <x:f>IF(I542="",IF(U542="people","PAYROLL","UNMAPPED"),I542)</x:f>
        <x:v>PAYROLL</x:v>
      </x:c>
      <x:c r="W542" s="19" t="n">
        <x:f>IF(AND(G542="GL.CASH",L542="operating"),Q542,0)</x:f>
        <x:v>564.19</x:v>
      </x:c>
      <x:c r="X542" s="19" t="n">
        <x:f>IF(AND(G542="GL.CASH",L542="operating"),P542,0)</x:f>
        <x:v>0</x:v>
      </x:c>
      <x:c r="Y542" s="19" t="n">
        <x:f>IF(AND(G542="GL.CASH",L542="investing"),Q542-P542,0)</x:f>
        <x:v>0</x:v>
      </x:c>
      <x:c r="Z542" s="19" t="n">
        <x:f>IF(AND(G542="GL.CASH",L542="financing"),P542,0)</x:f>
        <x:v>0</x:v>
      </x:c>
      <x:c r="AA542" s="19" t="n">
        <x:f>IF(AND(G542="GL.CASH",L542="financing"),Q542,0)</x:f>
        <x:v>0</x:v>
      </x:c>
    </x:row>
    <x:row r="543" ht="25" customHeight="1">
      <x:c r="A543" s="3" t="str">
        <x:v>ACT/PAYROLL-M04-P06/9</x:v>
      </x:c>
      <x:c r="B543" s="3" t="str">
        <x:v>PAYROLL-M04-P06</x:v>
      </x:c>
      <x:c r="C543" s="21" t="n">
        <x:v>4</x:v>
      </x:c>
      <x:c r="D543" s="39" t="n">
        <x:v>46505</x:v>
      </x:c>
      <x:c r="E543" s="39" t="n">
        <x:v>46478</x:v>
      </x:c>
      <x:c r="F543" s="39" t="n">
        <x:v>46505</x:v>
      </x:c>
      <x:c r="G543" s="3" t="str">
        <x:v>GL.PEOPLE.PV</x:v>
      </x:c>
      <x:c r="H543" s="3" t="str">
        <x:v>COMP</x:v>
      </x:c>
      <x:c r="I543" s="3" t="str">
        <x:v>PAYROLL</x:v>
      </x:c>
      <x:c r="J543" s="3" t="str">
        <x:v>MAP.ACTUAL.PAYROLL.PV.COMP.PAYROLL.COMP</x:v>
      </x:c>
      <x:c r="K543" s="3" t="str">
        <x:v>PPL.PV</x:v>
      </x:c>
      <x:c r="L543" s="3" t="str">
        <x:v>operating</x:v>
      </x:c>
      <x:c r="M543" s="3" t="str">
        <x:v>recurring</x:v>
      </x:c>
      <x:c r="N543" s="3" t="str">
        <x:v>committed</x:v>
      </x:c>
      <x:c r="O543" s="3" t="str">
        <x:v>fixed</x:v>
      </x:c>
      <x:c r="P543" s="30" t="n">
        <x:v>114.75</x:v>
      </x:c>
      <x:c r="Q543" s="30" t="n">
        <x:v>0</x:v>
      </x:c>
      <x:c r="R543" s="19" t="n">
        <x:f>P543-Q543</x:f>
        <x:v>114.75</x:v>
      </x:c>
      <x:c r="S543" s="22" t="n">
        <x:f>'D03_Accounts'!D95</x:f>
        <x:v>1</x:v>
      </x:c>
      <x:c r="T543" s="19" t="n">
        <x:f>R543*S543</x:f>
        <x:v>114.75</x:v>
      </x:c>
      <x:c r="U543" s="20" t="str">
        <x:f>'D03_Mappings'!E198</x:f>
        <x:v>people</x:v>
      </x:c>
      <x:c r="V543" s="19" t="str">
        <x:f>IF(I543="",IF(U543="people","PAYROLL","UNMAPPED"),I543)</x:f>
        <x:v>PAYROLL</x:v>
      </x:c>
      <x:c r="W543" s="19" t="n">
        <x:f>IF(AND(G543="GL.CASH",L543="operating"),Q543,0)</x:f>
        <x:v>0</x:v>
      </x:c>
      <x:c r="X543" s="19" t="n">
        <x:f>IF(AND(G543="GL.CASH",L543="operating"),P543,0)</x:f>
        <x:v>0</x:v>
      </x:c>
      <x:c r="Y543" s="19" t="n">
        <x:f>IF(AND(G543="GL.CASH",L543="investing"),Q543-P543,0)</x:f>
        <x:v>0</x:v>
      </x:c>
      <x:c r="Z543" s="19" t="n">
        <x:f>IF(AND(G543="GL.CASH",L543="financing"),P543,0)</x:f>
        <x:v>0</x:v>
      </x:c>
      <x:c r="AA543" s="19" t="n">
        <x:f>IF(AND(G543="GL.CASH",L543="financing"),Q543,0)</x:f>
        <x:v>0</x:v>
      </x:c>
    </x:row>
    <x:row r="544" ht="25" customHeight="1">
      <x:c r="A544" s="3" t="str">
        <x:v>ACT/PAYROLL-M04-P06/10</x:v>
      </x:c>
      <x:c r="B544" s="3" t="str">
        <x:v>PAYROLL-M04-P06</x:v>
      </x:c>
      <x:c r="C544" s="21" t="n">
        <x:v>4</x:v>
      </x:c>
      <x:c r="D544" s="39" t="n">
        <x:v>46505</x:v>
      </x:c>
      <x:c r="E544" s="39" t="n">
        <x:v>46478</x:v>
      </x:c>
      <x:c r="F544" s="39" t="n">
        <x:v>46505</x:v>
      </x:c>
      <x:c r="G544" s="3" t="str">
        <x:v>GL.CASH</x:v>
      </x:c>
      <x:c r="H544" s="3" t="str">
        <x:v>COMP</x:v>
      </x:c>
      <x:c r="I544" s="3" t="str">
        <x:v>PAYROLL</x:v>
      </x:c>
      <x:c r="J544" s="3" t="str">
        <x:v>MAP.ACTUAL.PAYROLL.PV.COMP.PAYROLL.COMP</x:v>
      </x:c>
      <x:c r="K544" s="3" t="str">
        <x:v>PPL.PV</x:v>
      </x:c>
      <x:c r="L544" s="3" t="str">
        <x:v>operating</x:v>
      </x:c>
      <x:c r="M544" s="3" t="str">
        <x:v>not_applicable</x:v>
      </x:c>
      <x:c r="N544" s="3" t="str">
        <x:v>not_applicable</x:v>
      </x:c>
      <x:c r="O544" s="3" t="str">
        <x:v>not_applicable</x:v>
      </x:c>
      <x:c r="P544" s="30" t="n">
        <x:v>0</x:v>
      </x:c>
      <x:c r="Q544" s="30" t="n">
        <x:v>114.75</x:v>
      </x:c>
      <x:c r="R544" s="19" t="n">
        <x:f>P544-Q544</x:f>
        <x:v>-114.75</x:v>
      </x:c>
      <x:c r="S544" s="22" t="n">
        <x:f>'D03_Accounts'!D11</x:f>
        <x:v>0</x:v>
      </x:c>
      <x:c r="T544" s="19" t="n">
        <x:f>R544*S544</x:f>
        <x:v>0</x:v>
      </x:c>
      <x:c r="U544" s="20" t="str">
        <x:f>'D03_Mappings'!E199</x:f>
        <x:v>cash</x:v>
      </x:c>
      <x:c r="V544" s="19" t="str">
        <x:f>IF(I544="",IF(U544="people","PAYROLL","UNMAPPED"),I544)</x:f>
        <x:v>PAYROLL</x:v>
      </x:c>
      <x:c r="W544" s="19" t="n">
        <x:f>IF(AND(G544="GL.CASH",L544="operating"),Q544,0)</x:f>
        <x:v>114.75</x:v>
      </x:c>
      <x:c r="X544" s="19" t="n">
        <x:f>IF(AND(G544="GL.CASH",L544="operating"),P544,0)</x:f>
        <x:v>0</x:v>
      </x:c>
      <x:c r="Y544" s="19" t="n">
        <x:f>IF(AND(G544="GL.CASH",L544="investing"),Q544-P544,0)</x:f>
        <x:v>0</x:v>
      </x:c>
      <x:c r="Z544" s="19" t="n">
        <x:f>IF(AND(G544="GL.CASH",L544="financing"),P544,0)</x:f>
        <x:v>0</x:v>
      </x:c>
      <x:c r="AA544" s="19" t="n">
        <x:f>IF(AND(G544="GL.CASH",L544="financing"),Q544,0)</x:f>
        <x:v>0</x:v>
      </x:c>
    </x:row>
    <x:row r="545" ht="25" customHeight="1">
      <x:c r="A545" s="3" t="str">
        <x:v>ACT/PAYROLL-M04-P06/11</x:v>
      </x:c>
      <x:c r="B545" s="3" t="str">
        <x:v>PAYROLL-M04-P06</x:v>
      </x:c>
      <x:c r="C545" s="21" t="n">
        <x:v>4</x:v>
      </x:c>
      <x:c r="D545" s="39" t="n">
        <x:v>46505</x:v>
      </x:c>
      <x:c r="E545" s="39" t="n">
        <x:v>46478</x:v>
      </x:c>
      <x:c r="F545" s="39" t="n">
        <x:v>46505</x:v>
      </x:c>
      <x:c r="G545" s="3" t="str">
        <x:v>GL.PEOPLE.U1</x:v>
      </x:c>
      <x:c r="H545" s="3" t="str">
        <x:v>COMP</x:v>
      </x:c>
      <x:c r="I545" s="3" t="str">
        <x:v>PAYROLL</x:v>
      </x:c>
      <x:c r="J545" s="3" t="str">
        <x:v>MAP.ACTUAL.PAYROLL.U1.COMP.PAYROLL.COMP</x:v>
      </x:c>
      <x:c r="K545" s="3" t="str">
        <x:v>PPL.U1</x:v>
      </x:c>
      <x:c r="L545" s="3" t="str">
        <x:v>operating</x:v>
      </x:c>
      <x:c r="M545" s="3" t="str">
        <x:v>recurring</x:v>
      </x:c>
      <x:c r="N545" s="3" t="str">
        <x:v>committed</x:v>
      </x:c>
      <x:c r="O545" s="3" t="str">
        <x:v>fixed</x:v>
      </x:c>
      <x:c r="P545" s="30" t="n">
        <x:v>163.01</x:v>
      </x:c>
      <x:c r="Q545" s="30" t="n">
        <x:v>0</x:v>
      </x:c>
      <x:c r="R545" s="19" t="n">
        <x:f>P545-Q545</x:f>
        <x:v>163.01</x:v>
      </x:c>
      <x:c r="S545" s="22" t="n">
        <x:f>'D03_Accounts'!D96</x:f>
        <x:v>1</x:v>
      </x:c>
      <x:c r="T545" s="19" t="n">
        <x:f>R545*S545</x:f>
        <x:v>163.01</x:v>
      </x:c>
      <x:c r="U545" s="20" t="str">
        <x:f>'D03_Mappings'!E228</x:f>
        <x:v>people</x:v>
      </x:c>
      <x:c r="V545" s="19" t="str">
        <x:f>IF(I545="",IF(U545="people","PAYROLL","UNMAPPED"),I545)</x:f>
        <x:v>PAYROLL</x:v>
      </x:c>
      <x:c r="W545" s="19" t="n">
        <x:f>IF(AND(G545="GL.CASH",L545="operating"),Q545,0)</x:f>
        <x:v>0</x:v>
      </x:c>
      <x:c r="X545" s="19" t="n">
        <x:f>IF(AND(G545="GL.CASH",L545="operating"),P545,0)</x:f>
        <x:v>0</x:v>
      </x:c>
      <x:c r="Y545" s="19" t="n">
        <x:f>IF(AND(G545="GL.CASH",L545="investing"),Q545-P545,0)</x:f>
        <x:v>0</x:v>
      </x:c>
      <x:c r="Z545" s="19" t="n">
        <x:f>IF(AND(G545="GL.CASH",L545="financing"),P545,0)</x:f>
        <x:v>0</x:v>
      </x:c>
      <x:c r="AA545" s="19" t="n">
        <x:f>IF(AND(G545="GL.CASH",L545="financing"),Q545,0)</x:f>
        <x:v>0</x:v>
      </x:c>
    </x:row>
    <x:row r="546" ht="25" customHeight="1">
      <x:c r="A546" s="3" t="str">
        <x:v>ACT/PAYROLL-M04-P06/12</x:v>
      </x:c>
      <x:c r="B546" s="3" t="str">
        <x:v>PAYROLL-M04-P06</x:v>
      </x:c>
      <x:c r="C546" s="21" t="n">
        <x:v>4</x:v>
      </x:c>
      <x:c r="D546" s="39" t="n">
        <x:v>46505</x:v>
      </x:c>
      <x:c r="E546" s="39" t="n">
        <x:v>46478</x:v>
      </x:c>
      <x:c r="F546" s="39" t="n">
        <x:v>46505</x:v>
      </x:c>
      <x:c r="G546" s="3" t="str">
        <x:v>GL.CASH</x:v>
      </x:c>
      <x:c r="H546" s="3" t="str">
        <x:v>COMP</x:v>
      </x:c>
      <x:c r="I546" s="3" t="str">
        <x:v>PAYROLL</x:v>
      </x:c>
      <x:c r="J546" s="3" t="str">
        <x:v>MAP.ACTUAL.PAYROLL.U1.COMP.PAYROLL.COMP</x:v>
      </x:c>
      <x:c r="K546" s="3" t="str">
        <x:v>PPL.U1</x:v>
      </x:c>
      <x:c r="L546" s="3" t="str">
        <x:v>operating</x:v>
      </x:c>
      <x:c r="M546" s="3" t="str">
        <x:v>not_applicable</x:v>
      </x:c>
      <x:c r="N546" s="3" t="str">
        <x:v>not_applicable</x:v>
      </x:c>
      <x:c r="O546" s="3" t="str">
        <x:v>not_applicable</x:v>
      </x:c>
      <x:c r="P546" s="30" t="n">
        <x:v>0</x:v>
      </x:c>
      <x:c r="Q546" s="30" t="n">
        <x:v>163.01</x:v>
      </x:c>
      <x:c r="R546" s="19" t="n">
        <x:f>P546-Q546</x:f>
        <x:v>-163.01</x:v>
      </x:c>
      <x:c r="S546" s="22" t="n">
        <x:f>'D03_Accounts'!D11</x:f>
        <x:v>0</x:v>
      </x:c>
      <x:c r="T546" s="19" t="n">
        <x:f>R546*S546</x:f>
        <x:v>0</x:v>
      </x:c>
      <x:c r="U546" s="20" t="str">
        <x:f>'D03_Mappings'!E229</x:f>
        <x:v>cash</x:v>
      </x:c>
      <x:c r="V546" s="19" t="str">
        <x:f>IF(I546="",IF(U546="people","PAYROLL","UNMAPPED"),I546)</x:f>
        <x:v>PAYROLL</x:v>
      </x:c>
      <x:c r="W546" s="19" t="n">
        <x:f>IF(AND(G546="GL.CASH",L546="operating"),Q546,0)</x:f>
        <x:v>163.01</x:v>
      </x:c>
      <x:c r="X546" s="19" t="n">
        <x:f>IF(AND(G546="GL.CASH",L546="operating"),P546,0)</x:f>
        <x:v>0</x:v>
      </x:c>
      <x:c r="Y546" s="19" t="n">
        <x:f>IF(AND(G546="GL.CASH",L546="investing"),Q546-P546,0)</x:f>
        <x:v>0</x:v>
      </x:c>
      <x:c r="Z546" s="19" t="n">
        <x:f>IF(AND(G546="GL.CASH",L546="financing"),P546,0)</x:f>
        <x:v>0</x:v>
      </x:c>
      <x:c r="AA546" s="19" t="n">
        <x:f>IF(AND(G546="GL.CASH",L546="financing"),Q546,0)</x:f>
        <x:v>0</x:v>
      </x:c>
    </x:row>
    <x:row r="547" ht="25" customHeight="1">
      <x:c r="A547" s="3" t="str">
        <x:v>ACT/PAYROLL-M04-P06/13</x:v>
      </x:c>
      <x:c r="B547" s="3" t="str">
        <x:v>PAYROLL-M04-P06</x:v>
      </x:c>
      <x:c r="C547" s="21" t="n">
        <x:v>4</x:v>
      </x:c>
      <x:c r="D547" s="39" t="n">
        <x:v>46505</x:v>
      </x:c>
      <x:c r="E547" s="39" t="n">
        <x:v>46478</x:v>
      </x:c>
      <x:c r="F547" s="39" t="n">
        <x:v>46505</x:v>
      </x:c>
      <x:c r="G547" s="3" t="str">
        <x:v>GL.PEOPLE.U2</x:v>
      </x:c>
      <x:c r="H547" s="3" t="str">
        <x:v>COMP</x:v>
      </x:c>
      <x:c r="I547" s="3" t="str">
        <x:v>PAYROLL</x:v>
      </x:c>
      <x:c r="J547" s="3" t="str">
        <x:v>MAP.ACTUAL.PAYROLL.U2.COMP.PAYROLL.COMP</x:v>
      </x:c>
      <x:c r="K547" s="3" t="str">
        <x:v>PPL.U2</x:v>
      </x:c>
      <x:c r="L547" s="3" t="str">
        <x:v>operating</x:v>
      </x:c>
      <x:c r="M547" s="3" t="str">
        <x:v>recurring</x:v>
      </x:c>
      <x:c r="N547" s="3" t="str">
        <x:v>committed</x:v>
      </x:c>
      <x:c r="O547" s="3" t="str">
        <x:v>fixed</x:v>
      </x:c>
      <x:c r="P547" s="30" t="n">
        <x:v>34.16</x:v>
      </x:c>
      <x:c r="Q547" s="30" t="n">
        <x:v>0</x:v>
      </x:c>
      <x:c r="R547" s="19" t="n">
        <x:f>P547-Q547</x:f>
        <x:v>34.16</x:v>
      </x:c>
      <x:c r="S547" s="22" t="n">
        <x:f>'D03_Accounts'!D97</x:f>
        <x:v>1</x:v>
      </x:c>
      <x:c r="T547" s="19" t="n">
        <x:f>R547*S547</x:f>
        <x:v>34.16</x:v>
      </x:c>
      <x:c r="U547" s="20" t="str">
        <x:f>'D03_Mappings'!E238</x:f>
        <x:v>people</x:v>
      </x:c>
      <x:c r="V547" s="19" t="str">
        <x:f>IF(I547="",IF(U547="people","PAYROLL","UNMAPPED"),I547)</x:f>
        <x:v>PAYROLL</x:v>
      </x:c>
      <x:c r="W547" s="19" t="n">
        <x:f>IF(AND(G547="GL.CASH",L547="operating"),Q547,0)</x:f>
        <x:v>0</x:v>
      </x:c>
      <x:c r="X547" s="19" t="n">
        <x:f>IF(AND(G547="GL.CASH",L547="operating"),P547,0)</x:f>
        <x:v>0</x:v>
      </x:c>
      <x:c r="Y547" s="19" t="n">
        <x:f>IF(AND(G547="GL.CASH",L547="investing"),Q547-P547,0)</x:f>
        <x:v>0</x:v>
      </x:c>
      <x:c r="Z547" s="19" t="n">
        <x:f>IF(AND(G547="GL.CASH",L547="financing"),P547,0)</x:f>
        <x:v>0</x:v>
      </x:c>
      <x:c r="AA547" s="19" t="n">
        <x:f>IF(AND(G547="GL.CASH",L547="financing"),Q547,0)</x:f>
        <x:v>0</x:v>
      </x:c>
    </x:row>
    <x:row r="548" ht="25" customHeight="1">
      <x:c r="A548" s="3" t="str">
        <x:v>ACT/PAYROLL-M04-P06/14</x:v>
      </x:c>
      <x:c r="B548" s="3" t="str">
        <x:v>PAYROLL-M04-P06</x:v>
      </x:c>
      <x:c r="C548" s="21" t="n">
        <x:v>4</x:v>
      </x:c>
      <x:c r="D548" s="39" t="n">
        <x:v>46505</x:v>
      </x:c>
      <x:c r="E548" s="39" t="n">
        <x:v>46478</x:v>
      </x:c>
      <x:c r="F548" s="39" t="n">
        <x:v>46505</x:v>
      </x:c>
      <x:c r="G548" s="3" t="str">
        <x:v>GL.CASH</x:v>
      </x:c>
      <x:c r="H548" s="3" t="str">
        <x:v>COMP</x:v>
      </x:c>
      <x:c r="I548" s="3" t="str">
        <x:v>PAYROLL</x:v>
      </x:c>
      <x:c r="J548" s="3" t="str">
        <x:v>MAP.ACTUAL.PAYROLL.U2.COMP.PAYROLL.COMP</x:v>
      </x:c>
      <x:c r="K548" s="3" t="str">
        <x:v>PPL.U2</x:v>
      </x:c>
      <x:c r="L548" s="3" t="str">
        <x:v>operating</x:v>
      </x:c>
      <x:c r="M548" s="3" t="str">
        <x:v>not_applicable</x:v>
      </x:c>
      <x:c r="N548" s="3" t="str">
        <x:v>not_applicable</x:v>
      </x:c>
      <x:c r="O548" s="3" t="str">
        <x:v>not_applicable</x:v>
      </x:c>
      <x:c r="P548" s="30" t="n">
        <x:v>0</x:v>
      </x:c>
      <x:c r="Q548" s="30" t="n">
        <x:v>34.16</x:v>
      </x:c>
      <x:c r="R548" s="19" t="n">
        <x:f>P548-Q548</x:f>
        <x:v>-34.16</x:v>
      </x:c>
      <x:c r="S548" s="22" t="n">
        <x:f>'D03_Accounts'!D11</x:f>
        <x:v>0</x:v>
      </x:c>
      <x:c r="T548" s="19" t="n">
        <x:f>R548*S548</x:f>
        <x:v>0</x:v>
      </x:c>
      <x:c r="U548" s="20" t="str">
        <x:f>'D03_Mappings'!E239</x:f>
        <x:v>cash</x:v>
      </x:c>
      <x:c r="V548" s="19" t="str">
        <x:f>IF(I548="",IF(U548="people","PAYROLL","UNMAPPED"),I548)</x:f>
        <x:v>PAYROLL</x:v>
      </x:c>
      <x:c r="W548" s="19" t="n">
        <x:f>IF(AND(G548="GL.CASH",L548="operating"),Q548,0)</x:f>
        <x:v>34.16</x:v>
      </x:c>
      <x:c r="X548" s="19" t="n">
        <x:f>IF(AND(G548="GL.CASH",L548="operating"),P548,0)</x:f>
        <x:v>0</x:v>
      </x:c>
      <x:c r="Y548" s="19" t="n">
        <x:f>IF(AND(G548="GL.CASH",L548="investing"),Q548-P548,0)</x:f>
        <x:v>0</x:v>
      </x:c>
      <x:c r="Z548" s="19" t="n">
        <x:f>IF(AND(G548="GL.CASH",L548="financing"),P548,0)</x:f>
        <x:v>0</x:v>
      </x:c>
      <x:c r="AA548" s="19" t="n">
        <x:f>IF(AND(G548="GL.CASH",L548="financing"),Q548,0)</x:f>
        <x:v>0</x:v>
      </x:c>
    </x:row>
    <x:row r="549" ht="25" customHeight="1">
      <x:c r="A549" s="3" t="str">
        <x:v>ACT/PAYROLL-M04-P06/15</x:v>
      </x:c>
      <x:c r="B549" s="3" t="str">
        <x:v>PAYROLL-M04-P06</x:v>
      </x:c>
      <x:c r="C549" s="21" t="n">
        <x:v>4</x:v>
      </x:c>
      <x:c r="D549" s="39" t="n">
        <x:v>46505</x:v>
      </x:c>
      <x:c r="E549" s="39" t="n">
        <x:v>46478</x:v>
      </x:c>
      <x:c r="F549" s="39" t="n">
        <x:v>46505</x:v>
      </x:c>
      <x:c r="G549" s="3" t="str">
        <x:v>GL.PEOPLE.INSOLV</x:v>
      </x:c>
      <x:c r="H549" s="3" t="str">
        <x:v>COMP</x:v>
      </x:c>
      <x:c r="I549" s="3" t="str">
        <x:v>PAYROLL</x:v>
      </x:c>
      <x:c r="J549" s="3" t="str">
        <x:v>MAP.ACTUAL.PAYROLL.INSOLV.COMP.PAYROLL.COMP</x:v>
      </x:c>
      <x:c r="K549" s="3" t="str">
        <x:v>PPL.INSOLV</x:v>
      </x:c>
      <x:c r="L549" s="3" t="str">
        <x:v>operating</x:v>
      </x:c>
      <x:c r="M549" s="3" t="str">
        <x:v>recurring</x:v>
      </x:c>
      <x:c r="N549" s="3" t="str">
        <x:v>committed</x:v>
      </x:c>
      <x:c r="O549" s="3" t="str">
        <x:v>fixed</x:v>
      </x:c>
      <x:c r="P549" s="30" t="n">
        <x:v>11.64</x:v>
      </x:c>
      <x:c r="Q549" s="30" t="n">
        <x:v>0</x:v>
      </x:c>
      <x:c r="R549" s="19" t="n">
        <x:f>P549-Q549</x:f>
        <x:v>11.64</x:v>
      </x:c>
      <x:c r="S549" s="22" t="n">
        <x:f>'D03_Accounts'!D98</x:f>
        <x:v>1</x:v>
      </x:c>
      <x:c r="T549" s="19" t="n">
        <x:f>R549*S549</x:f>
        <x:v>11.64</x:v>
      </x:c>
      <x:c r="U549" s="20" t="str">
        <x:f>'D03_Mappings'!E178</x:f>
        <x:v>people</x:v>
      </x:c>
      <x:c r="V549" s="19" t="str">
        <x:f>IF(I549="",IF(U549="people","PAYROLL","UNMAPPED"),I549)</x:f>
        <x:v>PAYROLL</x:v>
      </x:c>
      <x:c r="W549" s="19" t="n">
        <x:f>IF(AND(G549="GL.CASH",L549="operating"),Q549,0)</x:f>
        <x:v>0</x:v>
      </x:c>
      <x:c r="X549" s="19" t="n">
        <x:f>IF(AND(G549="GL.CASH",L549="operating"),P549,0)</x:f>
        <x:v>0</x:v>
      </x:c>
      <x:c r="Y549" s="19" t="n">
        <x:f>IF(AND(G549="GL.CASH",L549="investing"),Q549-P549,0)</x:f>
        <x:v>0</x:v>
      </x:c>
      <x:c r="Z549" s="19" t="n">
        <x:f>IF(AND(G549="GL.CASH",L549="financing"),P549,0)</x:f>
        <x:v>0</x:v>
      </x:c>
      <x:c r="AA549" s="19" t="n">
        <x:f>IF(AND(G549="GL.CASH",L549="financing"),Q549,0)</x:f>
        <x:v>0</x:v>
      </x:c>
    </x:row>
    <x:row r="550" ht="25" customHeight="1">
      <x:c r="A550" s="3" t="str">
        <x:v>ACT/PAYROLL-M04-P06/16</x:v>
      </x:c>
      <x:c r="B550" s="3" t="str">
        <x:v>PAYROLL-M04-P06</x:v>
      </x:c>
      <x:c r="C550" s="21" t="n">
        <x:v>4</x:v>
      </x:c>
      <x:c r="D550" s="39" t="n">
        <x:v>46505</x:v>
      </x:c>
      <x:c r="E550" s="39" t="n">
        <x:v>46478</x:v>
      </x:c>
      <x:c r="F550" s="39" t="n">
        <x:v>46505</x:v>
      </x:c>
      <x:c r="G550" s="3" t="str">
        <x:v>GL.CASH</x:v>
      </x:c>
      <x:c r="H550" s="3" t="str">
        <x:v>COMP</x:v>
      </x:c>
      <x:c r="I550" s="3" t="str">
        <x:v>PAYROLL</x:v>
      </x:c>
      <x:c r="J550" s="3" t="str">
        <x:v>MAP.ACTUAL.PAYROLL.INSOLV.COMP.PAYROLL.COMP</x:v>
      </x:c>
      <x:c r="K550" s="3" t="str">
        <x:v>PPL.INSOLV</x:v>
      </x:c>
      <x:c r="L550" s="3" t="str">
        <x:v>operating</x:v>
      </x:c>
      <x:c r="M550" s="3" t="str">
        <x:v>not_applicable</x:v>
      </x:c>
      <x:c r="N550" s="3" t="str">
        <x:v>not_applicable</x:v>
      </x:c>
      <x:c r="O550" s="3" t="str">
        <x:v>not_applicable</x:v>
      </x:c>
      <x:c r="P550" s="30" t="n">
        <x:v>0</x:v>
      </x:c>
      <x:c r="Q550" s="30" t="n">
        <x:v>11.64</x:v>
      </x:c>
      <x:c r="R550" s="19" t="n">
        <x:f>P550-Q550</x:f>
        <x:v>-11.64</x:v>
      </x:c>
      <x:c r="S550" s="22" t="n">
        <x:f>'D03_Accounts'!D11</x:f>
        <x:v>0</x:v>
      </x:c>
      <x:c r="T550" s="19" t="n">
        <x:f>R550*S550</x:f>
        <x:v>0</x:v>
      </x:c>
      <x:c r="U550" s="20" t="str">
        <x:f>'D03_Mappings'!E179</x:f>
        <x:v>cash</x:v>
      </x:c>
      <x:c r="V550" s="19" t="str">
        <x:f>IF(I550="",IF(U550="people","PAYROLL","UNMAPPED"),I550)</x:f>
        <x:v>PAYROLL</x:v>
      </x:c>
      <x:c r="W550" s="19" t="n">
        <x:f>IF(AND(G550="GL.CASH",L550="operating"),Q550,0)</x:f>
        <x:v>11.64</x:v>
      </x:c>
      <x:c r="X550" s="19" t="n">
        <x:f>IF(AND(G550="GL.CASH",L550="operating"),P550,0)</x:f>
        <x:v>0</x:v>
      </x:c>
      <x:c r="Y550" s="19" t="n">
        <x:f>IF(AND(G550="GL.CASH",L550="investing"),Q550-P550,0)</x:f>
        <x:v>0</x:v>
      </x:c>
      <x:c r="Z550" s="19" t="n">
        <x:f>IF(AND(G550="GL.CASH",L550="financing"),P550,0)</x:f>
        <x:v>0</x:v>
      </x:c>
      <x:c r="AA550" s="19" t="n">
        <x:f>IF(AND(G550="GL.CASH",L550="financing"),Q550,0)</x:f>
        <x:v>0</x:v>
      </x:c>
    </x:row>
    <x:row r="551" ht="25" customHeight="1">
      <x:c r="A551" s="3" t="str">
        <x:v>ACT/PAYROLL-M04-P06/17</x:v>
      </x:c>
      <x:c r="B551" s="3" t="str">
        <x:v>PAYROLL-M04-P06</x:v>
      </x:c>
      <x:c r="C551" s="21" t="n">
        <x:v>4</x:v>
      </x:c>
      <x:c r="D551" s="39" t="n">
        <x:v>46505</x:v>
      </x:c>
      <x:c r="E551" s="39" t="n">
        <x:v>46478</x:v>
      </x:c>
      <x:c r="F551" s="39" t="n">
        <x:v>46505</x:v>
      </x:c>
      <x:c r="G551" s="3" t="str">
        <x:v>GL.PEOPLE.BG</x:v>
      </x:c>
      <x:c r="H551" s="3" t="str">
        <x:v>COMP</x:v>
      </x:c>
      <x:c r="I551" s="3" t="str">
        <x:v>PAYROLL</x:v>
      </x:c>
      <x:c r="J551" s="3" t="str">
        <x:v>MAP.ACTUAL.PAYROLL.BG.COMP.PAYROLL.COMP</x:v>
      </x:c>
      <x:c r="K551" s="3" t="str">
        <x:v>PPL.BG</x:v>
      </x:c>
      <x:c r="L551" s="3" t="str">
        <x:v>operating</x:v>
      </x:c>
      <x:c r="M551" s="3" t="str">
        <x:v>recurring</x:v>
      </x:c>
      <x:c r="N551" s="3" t="str">
        <x:v>committed</x:v>
      </x:c>
      <x:c r="O551" s="3" t="str">
        <x:v>fixed</x:v>
      </x:c>
      <x:c r="P551" s="30" t="n">
        <x:v>23.29</x:v>
      </x:c>
      <x:c r="Q551" s="30" t="n">
        <x:v>0</x:v>
      </x:c>
      <x:c r="R551" s="19" t="n">
        <x:f>P551-Q551</x:f>
        <x:v>23.29</x:v>
      </x:c>
      <x:c r="S551" s="22" t="n">
        <x:f>'D03_Accounts'!D99</x:f>
        <x:v>1</x:v>
      </x:c>
      <x:c r="T551" s="19" t="n">
        <x:f>R551*S551</x:f>
        <x:v>23.29</x:v>
      </x:c>
      <x:c r="U551" s="20" t="str">
        <x:f>'D03_Mappings'!E168</x:f>
        <x:v>people</x:v>
      </x:c>
      <x:c r="V551" s="19" t="str">
        <x:f>IF(I551="",IF(U551="people","PAYROLL","UNMAPPED"),I551)</x:f>
        <x:v>PAYROLL</x:v>
      </x:c>
      <x:c r="W551" s="19" t="n">
        <x:f>IF(AND(G551="GL.CASH",L551="operating"),Q551,0)</x:f>
        <x:v>0</x:v>
      </x:c>
      <x:c r="X551" s="19" t="n">
        <x:f>IF(AND(G551="GL.CASH",L551="operating"),P551,0)</x:f>
        <x:v>0</x:v>
      </x:c>
      <x:c r="Y551" s="19" t="n">
        <x:f>IF(AND(G551="GL.CASH",L551="investing"),Q551-P551,0)</x:f>
        <x:v>0</x:v>
      </x:c>
      <x:c r="Z551" s="19" t="n">
        <x:f>IF(AND(G551="GL.CASH",L551="financing"),P551,0)</x:f>
        <x:v>0</x:v>
      </x:c>
      <x:c r="AA551" s="19" t="n">
        <x:f>IF(AND(G551="GL.CASH",L551="financing"),Q551,0)</x:f>
        <x:v>0</x:v>
      </x:c>
    </x:row>
    <x:row r="552" ht="25" customHeight="1">
      <x:c r="A552" s="3" t="str">
        <x:v>ACT/PAYROLL-M04-P06/18</x:v>
      </x:c>
      <x:c r="B552" s="3" t="str">
        <x:v>PAYROLL-M04-P06</x:v>
      </x:c>
      <x:c r="C552" s="21" t="n">
        <x:v>4</x:v>
      </x:c>
      <x:c r="D552" s="39" t="n">
        <x:v>46505</x:v>
      </x:c>
      <x:c r="E552" s="39" t="n">
        <x:v>46478</x:v>
      </x:c>
      <x:c r="F552" s="39" t="n">
        <x:v>46505</x:v>
      </x:c>
      <x:c r="G552" s="3" t="str">
        <x:v>GL.CASH</x:v>
      </x:c>
      <x:c r="H552" s="3" t="str">
        <x:v>COMP</x:v>
      </x:c>
      <x:c r="I552" s="3" t="str">
        <x:v>PAYROLL</x:v>
      </x:c>
      <x:c r="J552" s="3" t="str">
        <x:v>MAP.ACTUAL.PAYROLL.BG.COMP.PAYROLL.COMP</x:v>
      </x:c>
      <x:c r="K552" s="3" t="str">
        <x:v>PPL.BG</x:v>
      </x:c>
      <x:c r="L552" s="3" t="str">
        <x:v>operating</x:v>
      </x:c>
      <x:c r="M552" s="3" t="str">
        <x:v>not_applicable</x:v>
      </x:c>
      <x:c r="N552" s="3" t="str">
        <x:v>not_applicable</x:v>
      </x:c>
      <x:c r="O552" s="3" t="str">
        <x:v>not_applicable</x:v>
      </x:c>
      <x:c r="P552" s="30" t="n">
        <x:v>0</x:v>
      </x:c>
      <x:c r="Q552" s="30" t="n">
        <x:v>23.29</x:v>
      </x:c>
      <x:c r="R552" s="19" t="n">
        <x:f>P552-Q552</x:f>
        <x:v>-23.29</x:v>
      </x:c>
      <x:c r="S552" s="22" t="n">
        <x:f>'D03_Accounts'!D11</x:f>
        <x:v>0</x:v>
      </x:c>
      <x:c r="T552" s="19" t="n">
        <x:f>R552*S552</x:f>
        <x:v>0</x:v>
      </x:c>
      <x:c r="U552" s="20" t="str">
        <x:f>'D03_Mappings'!E169</x:f>
        <x:v>cash</x:v>
      </x:c>
      <x:c r="V552" s="19" t="str">
        <x:f>IF(I552="",IF(U552="people","PAYROLL","UNMAPPED"),I552)</x:f>
        <x:v>PAYROLL</x:v>
      </x:c>
      <x:c r="W552" s="19" t="n">
        <x:f>IF(AND(G552="GL.CASH",L552="operating"),Q552,0)</x:f>
        <x:v>23.29</x:v>
      </x:c>
      <x:c r="X552" s="19" t="n">
        <x:f>IF(AND(G552="GL.CASH",L552="operating"),P552,0)</x:f>
        <x:v>0</x:v>
      </x:c>
      <x:c r="Y552" s="19" t="n">
        <x:f>IF(AND(G552="GL.CASH",L552="investing"),Q552-P552,0)</x:f>
        <x:v>0</x:v>
      </x:c>
      <x:c r="Z552" s="19" t="n">
        <x:f>IF(AND(G552="GL.CASH",L552="financing"),P552,0)</x:f>
        <x:v>0</x:v>
      </x:c>
      <x:c r="AA552" s="19" t="n">
        <x:f>IF(AND(G552="GL.CASH",L552="financing"),Q552,0)</x:f>
        <x:v>0</x:v>
      </x:c>
    </x:row>
    <x:row r="553" ht="25" customHeight="1">
      <x:c r="A553" s="3" t="str">
        <x:v>ACT/PAYROLL-M04-P07/1</x:v>
      </x:c>
      <x:c r="B553" s="3" t="str">
        <x:v>PAYROLL-M04-P07</x:v>
      </x:c>
      <x:c r="C553" s="21" t="n">
        <x:v>4</x:v>
      </x:c>
      <x:c r="D553" s="39" t="n">
        <x:v>46505</x:v>
      </x:c>
      <x:c r="E553" s="39" t="n">
        <x:v>46478</x:v>
      </x:c>
      <x:c r="F553" s="39" t="n">
        <x:v>46505</x:v>
      </x:c>
      <x:c r="G553" s="3" t="str">
        <x:v>GL.PEOPLE.SALARY</x:v>
      </x:c>
      <x:c r="H553" s="3" t="str">
        <x:v>PROD</x:v>
      </x:c>
      <x:c r="I553" s="3" t="str">
        <x:v>PAYROLL</x:v>
      </x:c>
      <x:c r="J553" s="3" t="str">
        <x:v>MAP.ACTUAL.PAYROLL.SALARY.PROD.PAYROLL.PROD</x:v>
      </x:c>
      <x:c r="K553" s="3" t="str">
        <x:v>PPL.SALARY</x:v>
      </x:c>
      <x:c r="L553" s="3" t="str">
        <x:v>operating</x:v>
      </x:c>
      <x:c r="M553" s="3" t="str">
        <x:v>recurring</x:v>
      </x:c>
      <x:c r="N553" s="3" t="str">
        <x:v>committed</x:v>
      </x:c>
      <x:c r="O553" s="3" t="str">
        <x:v>fixed</x:v>
      </x:c>
      <x:c r="P553" s="30" t="n">
        <x:v>6037.5</x:v>
      </x:c>
      <x:c r="Q553" s="30" t="n">
        <x:v>0</x:v>
      </x:c>
      <x:c r="R553" s="19" t="n">
        <x:f>P553-Q553</x:f>
        <x:v>6037.5</x:v>
      </x:c>
      <x:c r="S553" s="22" t="n">
        <x:f>'D03_Accounts'!D91</x:f>
        <x:v>1</x:v>
      </x:c>
      <x:c r="T553" s="19" t="n">
        <x:f>R553*S553</x:f>
        <x:v>6037.5</x:v>
      </x:c>
      <x:c r="U553" s="20" t="str">
        <x:f>'D03_Mappings'!E226</x:f>
        <x:v>people</x:v>
      </x:c>
      <x:c r="V553" s="19" t="str">
        <x:f>IF(I553="",IF(U553="people","PAYROLL","UNMAPPED"),I553)</x:f>
        <x:v>PAYROLL</x:v>
      </x:c>
      <x:c r="W553" s="19" t="n">
        <x:f>IF(AND(G553="GL.CASH",L553="operating"),Q553,0)</x:f>
        <x:v>0</x:v>
      </x:c>
      <x:c r="X553" s="19" t="n">
        <x:f>IF(AND(G553="GL.CASH",L553="operating"),P553,0)</x:f>
        <x:v>0</x:v>
      </x:c>
      <x:c r="Y553" s="19" t="n">
        <x:f>IF(AND(G553="GL.CASH",L553="investing"),Q553-P553,0)</x:f>
        <x:v>0</x:v>
      </x:c>
      <x:c r="Z553" s="19" t="n">
        <x:f>IF(AND(G553="GL.CASH",L553="financing"),P553,0)</x:f>
        <x:v>0</x:v>
      </x:c>
      <x:c r="AA553" s="19" t="n">
        <x:f>IF(AND(G553="GL.CASH",L553="financing"),Q553,0)</x:f>
        <x:v>0</x:v>
      </x:c>
    </x:row>
    <x:row r="554" ht="25" customHeight="1">
      <x:c r="A554" s="3" t="str">
        <x:v>ACT/PAYROLL-M04-P07/2</x:v>
      </x:c>
      <x:c r="B554" s="3" t="str">
        <x:v>PAYROLL-M04-P07</x:v>
      </x:c>
      <x:c r="C554" s="21" t="n">
        <x:v>4</x:v>
      </x:c>
      <x:c r="D554" s="39" t="n">
        <x:v>46505</x:v>
      </x:c>
      <x:c r="E554" s="39" t="n">
        <x:v>46478</x:v>
      </x:c>
      <x:c r="F554" s="39" t="n">
        <x:v>46505</x:v>
      </x:c>
      <x:c r="G554" s="3" t="str">
        <x:v>GL.CASH</x:v>
      </x:c>
      <x:c r="H554" s="3" t="str">
        <x:v>PROD</x:v>
      </x:c>
      <x:c r="I554" s="3" t="str">
        <x:v>PAYROLL</x:v>
      </x:c>
      <x:c r="J554" s="3" t="str">
        <x:v>MAP.ACTUAL.PAYROLL.SALARY.PROD.PAYROLL.PROD</x:v>
      </x:c>
      <x:c r="K554" s="3" t="str">
        <x:v>PPL.SALARY</x:v>
      </x:c>
      <x:c r="L554" s="3" t="str">
        <x:v>operating</x:v>
      </x:c>
      <x:c r="M554" s="3" t="str">
        <x:v>not_applicable</x:v>
      </x:c>
      <x:c r="N554" s="3" t="str">
        <x:v>not_applicable</x:v>
      </x:c>
      <x:c r="O554" s="3" t="str">
        <x:v>not_applicable</x:v>
      </x:c>
      <x:c r="P554" s="30" t="n">
        <x:v>0</x:v>
      </x:c>
      <x:c r="Q554" s="30" t="n">
        <x:v>6037.5</x:v>
      </x:c>
      <x:c r="R554" s="19" t="n">
        <x:f>P554-Q554</x:f>
        <x:v>-6037.5</x:v>
      </x:c>
      <x:c r="S554" s="22" t="n">
        <x:f>'D03_Accounts'!D11</x:f>
        <x:v>0</x:v>
      </x:c>
      <x:c r="T554" s="19" t="n">
        <x:f>R554*S554</x:f>
        <x:v>0</x:v>
      </x:c>
      <x:c r="U554" s="20" t="str">
        <x:f>'D03_Mappings'!E227</x:f>
        <x:v>cash</x:v>
      </x:c>
      <x:c r="V554" s="19" t="str">
        <x:f>IF(I554="",IF(U554="people","PAYROLL","UNMAPPED"),I554)</x:f>
        <x:v>PAYROLL</x:v>
      </x:c>
      <x:c r="W554" s="19" t="n">
        <x:f>IF(AND(G554="GL.CASH",L554="operating"),Q554,0)</x:f>
        <x:v>6037.5</x:v>
      </x:c>
      <x:c r="X554" s="19" t="n">
        <x:f>IF(AND(G554="GL.CASH",L554="operating"),P554,0)</x:f>
        <x:v>0</x:v>
      </x:c>
      <x:c r="Y554" s="19" t="n">
        <x:f>IF(AND(G554="GL.CASH",L554="investing"),Q554-P554,0)</x:f>
        <x:v>0</x:v>
      </x:c>
      <x:c r="Z554" s="19" t="n">
        <x:f>IF(AND(G554="GL.CASH",L554="financing"),P554,0)</x:f>
        <x:v>0</x:v>
      </x:c>
      <x:c r="AA554" s="19" t="n">
        <x:f>IF(AND(G554="GL.CASH",L554="financing"),Q554,0)</x:f>
        <x:v>0</x:v>
      </x:c>
    </x:row>
    <x:row r="555" ht="25" customHeight="1">
      <x:c r="A555" s="3" t="str">
        <x:v>ACT/PAYROLL-M04-P07/3</x:v>
      </x:c>
      <x:c r="B555" s="3" t="str">
        <x:v>PAYROLL-M04-P07</x:v>
      </x:c>
      <x:c r="C555" s="21" t="n">
        <x:v>4</x:v>
      </x:c>
      <x:c r="D555" s="39" t="n">
        <x:v>46505</x:v>
      </x:c>
      <x:c r="E555" s="39" t="n">
        <x:v>46478</x:v>
      </x:c>
      <x:c r="F555" s="39" t="n">
        <x:v>46505</x:v>
      </x:c>
      <x:c r="G555" s="3" t="str">
        <x:v>GL.PEOPLE.RV</x:v>
      </x:c>
      <x:c r="H555" s="3" t="str">
        <x:v>PROD</x:v>
      </x:c>
      <x:c r="I555" s="3" t="str">
        <x:v>PAYROLL</x:v>
      </x:c>
      <x:c r="J555" s="3" t="str">
        <x:v>MAP.ACTUAL.PAYROLL.RV.PROD.PAYROLL.PROD</x:v>
      </x:c>
      <x:c r="K555" s="3" t="str">
        <x:v>PPL.RV</x:v>
      </x:c>
      <x:c r="L555" s="3" t="str">
        <x:v>operating</x:v>
      </x:c>
      <x:c r="M555" s="3" t="str">
        <x:v>recurring</x:v>
      </x:c>
      <x:c r="N555" s="3" t="str">
        <x:v>committed</x:v>
      </x:c>
      <x:c r="O555" s="3" t="str">
        <x:v>fixed</x:v>
      </x:c>
      <x:c r="P555" s="30" t="n">
        <x:v>561.49</x:v>
      </x:c>
      <x:c r="Q555" s="30" t="n">
        <x:v>0</x:v>
      </x:c>
      <x:c r="R555" s="19" t="n">
        <x:f>P555-Q555</x:f>
        <x:v>561.49</x:v>
      </x:c>
      <x:c r="S555" s="22" t="n">
        <x:f>'D03_Accounts'!D92</x:f>
        <x:v>1</x:v>
      </x:c>
      <x:c r="T555" s="19" t="n">
        <x:f>R555*S555</x:f>
        <x:v>561.49</x:v>
      </x:c>
      <x:c r="U555" s="20" t="str">
        <x:f>'D03_Mappings'!E216</x:f>
        <x:v>people</x:v>
      </x:c>
      <x:c r="V555" s="19" t="str">
        <x:f>IF(I555="",IF(U555="people","PAYROLL","UNMAPPED"),I555)</x:f>
        <x:v>PAYROLL</x:v>
      </x:c>
      <x:c r="W555" s="19" t="n">
        <x:f>IF(AND(G555="GL.CASH",L555="operating"),Q555,0)</x:f>
        <x:v>0</x:v>
      </x:c>
      <x:c r="X555" s="19" t="n">
        <x:f>IF(AND(G555="GL.CASH",L555="operating"),P555,0)</x:f>
        <x:v>0</x:v>
      </x:c>
      <x:c r="Y555" s="19" t="n">
        <x:f>IF(AND(G555="GL.CASH",L555="investing"),Q555-P555,0)</x:f>
        <x:v>0</x:v>
      </x:c>
      <x:c r="Z555" s="19" t="n">
        <x:f>IF(AND(G555="GL.CASH",L555="financing"),P555,0)</x:f>
        <x:v>0</x:v>
      </x:c>
      <x:c r="AA555" s="19" t="n">
        <x:f>IF(AND(G555="GL.CASH",L555="financing"),Q555,0)</x:f>
        <x:v>0</x:v>
      </x:c>
    </x:row>
    <x:row r="556" ht="25" customHeight="1">
      <x:c r="A556" s="3" t="str">
        <x:v>ACT/PAYROLL-M04-P07/4</x:v>
      </x:c>
      <x:c r="B556" s="3" t="str">
        <x:v>PAYROLL-M04-P07</x:v>
      </x:c>
      <x:c r="C556" s="21" t="n">
        <x:v>4</x:v>
      </x:c>
      <x:c r="D556" s="39" t="n">
        <x:v>46505</x:v>
      </x:c>
      <x:c r="E556" s="39" t="n">
        <x:v>46478</x:v>
      </x:c>
      <x:c r="F556" s="39" t="n">
        <x:v>46505</x:v>
      </x:c>
      <x:c r="G556" s="3" t="str">
        <x:v>GL.CASH</x:v>
      </x:c>
      <x:c r="H556" s="3" t="str">
        <x:v>PROD</x:v>
      </x:c>
      <x:c r="I556" s="3" t="str">
        <x:v>PAYROLL</x:v>
      </x:c>
      <x:c r="J556" s="3" t="str">
        <x:v>MAP.ACTUAL.PAYROLL.RV.PROD.PAYROLL.PROD</x:v>
      </x:c>
      <x:c r="K556" s="3" t="str">
        <x:v>PPL.RV</x:v>
      </x:c>
      <x:c r="L556" s="3" t="str">
        <x:v>operating</x:v>
      </x:c>
      <x:c r="M556" s="3" t="str">
        <x:v>not_applicable</x:v>
      </x:c>
      <x:c r="N556" s="3" t="str">
        <x:v>not_applicable</x:v>
      </x:c>
      <x:c r="O556" s="3" t="str">
        <x:v>not_applicable</x:v>
      </x:c>
      <x:c r="P556" s="30" t="n">
        <x:v>0</x:v>
      </x:c>
      <x:c r="Q556" s="30" t="n">
        <x:v>561.49</x:v>
      </x:c>
      <x:c r="R556" s="19" t="n">
        <x:f>P556-Q556</x:f>
        <x:v>-561.49</x:v>
      </x:c>
      <x:c r="S556" s="22" t="n">
        <x:f>'D03_Accounts'!D11</x:f>
        <x:v>0</x:v>
      </x:c>
      <x:c r="T556" s="19" t="n">
        <x:f>R556*S556</x:f>
        <x:v>0</x:v>
      </x:c>
      <x:c r="U556" s="20" t="str">
        <x:f>'D03_Mappings'!E217</x:f>
        <x:v>cash</x:v>
      </x:c>
      <x:c r="V556" s="19" t="str">
        <x:f>IF(I556="",IF(U556="people","PAYROLL","UNMAPPED"),I556)</x:f>
        <x:v>PAYROLL</x:v>
      </x:c>
      <x:c r="W556" s="19" t="n">
        <x:f>IF(AND(G556="GL.CASH",L556="operating"),Q556,0)</x:f>
        <x:v>561.49</x:v>
      </x:c>
      <x:c r="X556" s="19" t="n">
        <x:f>IF(AND(G556="GL.CASH",L556="operating"),P556,0)</x:f>
        <x:v>0</x:v>
      </x:c>
      <x:c r="Y556" s="19" t="n">
        <x:f>IF(AND(G556="GL.CASH",L556="investing"),Q556-P556,0)</x:f>
        <x:v>0</x:v>
      </x:c>
      <x:c r="Z556" s="19" t="n">
        <x:f>IF(AND(G556="GL.CASH",L556="financing"),P556,0)</x:f>
        <x:v>0</x:v>
      </x:c>
      <x:c r="AA556" s="19" t="n">
        <x:f>IF(AND(G556="GL.CASH",L556="financing"),Q556,0)</x:f>
        <x:v>0</x:v>
      </x:c>
    </x:row>
    <x:row r="557" ht="25" customHeight="1">
      <x:c r="A557" s="3" t="str">
        <x:v>ACT/PAYROLL-M04-P07/5</x:v>
      </x:c>
      <x:c r="B557" s="3" t="str">
        <x:v>PAYROLL-M04-P07</x:v>
      </x:c>
      <x:c r="C557" s="21" t="n">
        <x:v>4</x:v>
      </x:c>
      <x:c r="D557" s="39" t="n">
        <x:v>46505</x:v>
      </x:c>
      <x:c r="E557" s="39" t="n">
        <x:v>46478</x:v>
      </x:c>
      <x:c r="F557" s="39" t="n">
        <x:v>46505</x:v>
      </x:c>
      <x:c r="G557" s="3" t="str">
        <x:v>GL.PEOPLE.AV</x:v>
      </x:c>
      <x:c r="H557" s="3" t="str">
        <x:v>PROD</x:v>
      </x:c>
      <x:c r="I557" s="3" t="str">
        <x:v>PAYROLL</x:v>
      </x:c>
      <x:c r="J557" s="3" t="str">
        <x:v>MAP.ACTUAL.PAYROLL.AV.PROD.PAYROLL.PROD</x:v>
      </x:c>
      <x:c r="K557" s="3" t="str">
        <x:v>PPL.AV</x:v>
      </x:c>
      <x:c r="L557" s="3" t="str">
        <x:v>operating</x:v>
      </x:c>
      <x:c r="M557" s="3" t="str">
        <x:v>recurring</x:v>
      </x:c>
      <x:c r="N557" s="3" t="str">
        <x:v>committed</x:v>
      </x:c>
      <x:c r="O557" s="3" t="str">
        <x:v>fixed</x:v>
      </x:c>
      <x:c r="P557" s="30" t="n">
        <x:v>78.49</x:v>
      </x:c>
      <x:c r="Q557" s="30" t="n">
        <x:v>0</x:v>
      </x:c>
      <x:c r="R557" s="19" t="n">
        <x:f>P557-Q557</x:f>
        <x:v>78.49</x:v>
      </x:c>
      <x:c r="S557" s="22" t="n">
        <x:f>'D03_Accounts'!D93</x:f>
        <x:v>1</x:v>
      </x:c>
      <x:c r="T557" s="19" t="n">
        <x:f>R557*S557</x:f>
        <x:v>78.49</x:v>
      </x:c>
      <x:c r="U557" s="20" t="str">
        <x:f>'D03_Mappings'!E166</x:f>
        <x:v>people</x:v>
      </x:c>
      <x:c r="V557" s="19" t="str">
        <x:f>IF(I557="",IF(U557="people","PAYROLL","UNMAPPED"),I557)</x:f>
        <x:v>PAYROLL</x:v>
      </x:c>
      <x:c r="W557" s="19" t="n">
        <x:f>IF(AND(G557="GL.CASH",L557="operating"),Q557,0)</x:f>
        <x:v>0</x:v>
      </x:c>
      <x:c r="X557" s="19" t="n">
        <x:f>IF(AND(G557="GL.CASH",L557="operating"),P557,0)</x:f>
        <x:v>0</x:v>
      </x:c>
      <x:c r="Y557" s="19" t="n">
        <x:f>IF(AND(G557="GL.CASH",L557="investing"),Q557-P557,0)</x:f>
        <x:v>0</x:v>
      </x:c>
      <x:c r="Z557" s="19" t="n">
        <x:f>IF(AND(G557="GL.CASH",L557="financing"),P557,0)</x:f>
        <x:v>0</x:v>
      </x:c>
      <x:c r="AA557" s="19" t="n">
        <x:f>IF(AND(G557="GL.CASH",L557="financing"),Q557,0)</x:f>
        <x:v>0</x:v>
      </x:c>
    </x:row>
    <x:row r="558" ht="25" customHeight="1">
      <x:c r="A558" s="3" t="str">
        <x:v>ACT/PAYROLL-M04-P07/6</x:v>
      </x:c>
      <x:c r="B558" s="3" t="str">
        <x:v>PAYROLL-M04-P07</x:v>
      </x:c>
      <x:c r="C558" s="21" t="n">
        <x:v>4</x:v>
      </x:c>
      <x:c r="D558" s="39" t="n">
        <x:v>46505</x:v>
      </x:c>
      <x:c r="E558" s="39" t="n">
        <x:v>46478</x:v>
      </x:c>
      <x:c r="F558" s="39" t="n">
        <x:v>46505</x:v>
      </x:c>
      <x:c r="G558" s="3" t="str">
        <x:v>GL.CASH</x:v>
      </x:c>
      <x:c r="H558" s="3" t="str">
        <x:v>PROD</x:v>
      </x:c>
      <x:c r="I558" s="3" t="str">
        <x:v>PAYROLL</x:v>
      </x:c>
      <x:c r="J558" s="3" t="str">
        <x:v>MAP.ACTUAL.PAYROLL.AV.PROD.PAYROLL.PROD</x:v>
      </x:c>
      <x:c r="K558" s="3" t="str">
        <x:v>PPL.AV</x:v>
      </x:c>
      <x:c r="L558" s="3" t="str">
        <x:v>operating</x:v>
      </x:c>
      <x:c r="M558" s="3" t="str">
        <x:v>not_applicable</x:v>
      </x:c>
      <x:c r="N558" s="3" t="str">
        <x:v>not_applicable</x:v>
      </x:c>
      <x:c r="O558" s="3" t="str">
        <x:v>not_applicable</x:v>
      </x:c>
      <x:c r="P558" s="30" t="n">
        <x:v>0</x:v>
      </x:c>
      <x:c r="Q558" s="30" t="n">
        <x:v>78.49</x:v>
      </x:c>
      <x:c r="R558" s="19" t="n">
        <x:f>P558-Q558</x:f>
        <x:v>-78.49</x:v>
      </x:c>
      <x:c r="S558" s="22" t="n">
        <x:f>'D03_Accounts'!D11</x:f>
        <x:v>0</x:v>
      </x:c>
      <x:c r="T558" s="19" t="n">
        <x:f>R558*S558</x:f>
        <x:v>0</x:v>
      </x:c>
      <x:c r="U558" s="20" t="str">
        <x:f>'D03_Mappings'!E167</x:f>
        <x:v>cash</x:v>
      </x:c>
      <x:c r="V558" s="19" t="str">
        <x:f>IF(I558="",IF(U558="people","PAYROLL","UNMAPPED"),I558)</x:f>
        <x:v>PAYROLL</x:v>
      </x:c>
      <x:c r="W558" s="19" t="n">
        <x:f>IF(AND(G558="GL.CASH",L558="operating"),Q558,0)</x:f>
        <x:v>78.49</x:v>
      </x:c>
      <x:c r="X558" s="19" t="n">
        <x:f>IF(AND(G558="GL.CASH",L558="operating"),P558,0)</x:f>
        <x:v>0</x:v>
      </x:c>
      <x:c r="Y558" s="19" t="n">
        <x:f>IF(AND(G558="GL.CASH",L558="investing"),Q558-P558,0)</x:f>
        <x:v>0</x:v>
      </x:c>
      <x:c r="Z558" s="19" t="n">
        <x:f>IF(AND(G558="GL.CASH",L558="financing"),P558,0)</x:f>
        <x:v>0</x:v>
      </x:c>
      <x:c r="AA558" s="19" t="n">
        <x:f>IF(AND(G558="GL.CASH",L558="financing"),Q558,0)</x:f>
        <x:v>0</x:v>
      </x:c>
    </x:row>
    <x:row r="559" ht="25" customHeight="1">
      <x:c r="A559" s="3" t="str">
        <x:v>ACT/PAYROLL-M04-P07/7</x:v>
      </x:c>
      <x:c r="B559" s="3" t="str">
        <x:v>PAYROLL-M04-P07</x:v>
      </x:c>
      <x:c r="C559" s="21" t="n">
        <x:v>4</x:v>
      </x:c>
      <x:c r="D559" s="39" t="n">
        <x:v>46505</x:v>
      </x:c>
      <x:c r="E559" s="39" t="n">
        <x:v>46478</x:v>
      </x:c>
      <x:c r="F559" s="39" t="n">
        <x:v>46505</x:v>
      </x:c>
      <x:c r="G559" s="3" t="str">
        <x:v>GL.PEOPLE.KV</x:v>
      </x:c>
      <x:c r="H559" s="3" t="str">
        <x:v>PROD</x:v>
      </x:c>
      <x:c r="I559" s="3" t="str">
        <x:v>PAYROLL</x:v>
      </x:c>
      <x:c r="J559" s="3" t="str">
        <x:v>MAP.ACTUAL.PAYROLL.KV.PROD.PAYROLL.PROD</x:v>
      </x:c>
      <x:c r="K559" s="3" t="str">
        <x:v>PPL.KV</x:v>
      </x:c>
      <x:c r="L559" s="3" t="str">
        <x:v>operating</x:v>
      </x:c>
      <x:c r="M559" s="3" t="str">
        <x:v>recurring</x:v>
      </x:c>
      <x:c r="N559" s="3" t="str">
        <x:v>committed</x:v>
      </x:c>
      <x:c r="O559" s="3" t="str">
        <x:v>fixed</x:v>
      </x:c>
      <x:c r="P559" s="30" t="n">
        <x:v>534.32</x:v>
      </x:c>
      <x:c r="Q559" s="30" t="n">
        <x:v>0</x:v>
      </x:c>
      <x:c r="R559" s="19" t="n">
        <x:f>P559-Q559</x:f>
        <x:v>534.32</x:v>
      </x:c>
      <x:c r="S559" s="22" t="n">
        <x:f>'D03_Accounts'!D94</x:f>
        <x:v>1</x:v>
      </x:c>
      <x:c r="T559" s="19" t="n">
        <x:f>R559*S559</x:f>
        <x:v>534.32</x:v>
      </x:c>
      <x:c r="U559" s="20" t="str">
        <x:f>'D03_Mappings'!E196</x:f>
        <x:v>people</x:v>
      </x:c>
      <x:c r="V559" s="19" t="str">
        <x:f>IF(I559="",IF(U559="people","PAYROLL","UNMAPPED"),I559)</x:f>
        <x:v>PAYROLL</x:v>
      </x:c>
      <x:c r="W559" s="19" t="n">
        <x:f>IF(AND(G559="GL.CASH",L559="operating"),Q559,0)</x:f>
        <x:v>0</x:v>
      </x:c>
      <x:c r="X559" s="19" t="n">
        <x:f>IF(AND(G559="GL.CASH",L559="operating"),P559,0)</x:f>
        <x:v>0</x:v>
      </x:c>
      <x:c r="Y559" s="19" t="n">
        <x:f>IF(AND(G559="GL.CASH",L559="investing"),Q559-P559,0)</x:f>
        <x:v>0</x:v>
      </x:c>
      <x:c r="Z559" s="19" t="n">
        <x:f>IF(AND(G559="GL.CASH",L559="financing"),P559,0)</x:f>
        <x:v>0</x:v>
      </x:c>
      <x:c r="AA559" s="19" t="n">
        <x:f>IF(AND(G559="GL.CASH",L559="financing"),Q559,0)</x:f>
        <x:v>0</x:v>
      </x:c>
    </x:row>
    <x:row r="560" ht="25" customHeight="1">
      <x:c r="A560" s="3" t="str">
        <x:v>ACT/PAYROLL-M04-P07/8</x:v>
      </x:c>
      <x:c r="B560" s="3" t="str">
        <x:v>PAYROLL-M04-P07</x:v>
      </x:c>
      <x:c r="C560" s="21" t="n">
        <x:v>4</x:v>
      </x:c>
      <x:c r="D560" s="39" t="n">
        <x:v>46505</x:v>
      </x:c>
      <x:c r="E560" s="39" t="n">
        <x:v>46478</x:v>
      </x:c>
      <x:c r="F560" s="39" t="n">
        <x:v>46505</x:v>
      </x:c>
      <x:c r="G560" s="3" t="str">
        <x:v>GL.CASH</x:v>
      </x:c>
      <x:c r="H560" s="3" t="str">
        <x:v>PROD</x:v>
      </x:c>
      <x:c r="I560" s="3" t="str">
        <x:v>PAYROLL</x:v>
      </x:c>
      <x:c r="J560" s="3" t="str">
        <x:v>MAP.ACTUAL.PAYROLL.KV.PROD.PAYROLL.PROD</x:v>
      </x:c>
      <x:c r="K560" s="3" t="str">
        <x:v>PPL.KV</x:v>
      </x:c>
      <x:c r="L560" s="3" t="str">
        <x:v>operating</x:v>
      </x:c>
      <x:c r="M560" s="3" t="str">
        <x:v>not_applicable</x:v>
      </x:c>
      <x:c r="N560" s="3" t="str">
        <x:v>not_applicable</x:v>
      </x:c>
      <x:c r="O560" s="3" t="str">
        <x:v>not_applicable</x:v>
      </x:c>
      <x:c r="P560" s="30" t="n">
        <x:v>0</x:v>
      </x:c>
      <x:c r="Q560" s="30" t="n">
        <x:v>534.32</x:v>
      </x:c>
      <x:c r="R560" s="19" t="n">
        <x:f>P560-Q560</x:f>
        <x:v>-534.32</x:v>
      </x:c>
      <x:c r="S560" s="22" t="n">
        <x:f>'D03_Accounts'!D11</x:f>
        <x:v>0</x:v>
      </x:c>
      <x:c r="T560" s="19" t="n">
        <x:f>R560*S560</x:f>
        <x:v>0</x:v>
      </x:c>
      <x:c r="U560" s="20" t="str">
        <x:f>'D03_Mappings'!E197</x:f>
        <x:v>cash</x:v>
      </x:c>
      <x:c r="V560" s="19" t="str">
        <x:f>IF(I560="",IF(U560="people","PAYROLL","UNMAPPED"),I560)</x:f>
        <x:v>PAYROLL</x:v>
      </x:c>
      <x:c r="W560" s="19" t="n">
        <x:f>IF(AND(G560="GL.CASH",L560="operating"),Q560,0)</x:f>
        <x:v>534.32</x:v>
      </x:c>
      <x:c r="X560" s="19" t="n">
        <x:f>IF(AND(G560="GL.CASH",L560="operating"),P560,0)</x:f>
        <x:v>0</x:v>
      </x:c>
      <x:c r="Y560" s="19" t="n">
        <x:f>IF(AND(G560="GL.CASH",L560="investing"),Q560-P560,0)</x:f>
        <x:v>0</x:v>
      </x:c>
      <x:c r="Z560" s="19" t="n">
        <x:f>IF(AND(G560="GL.CASH",L560="financing"),P560,0)</x:f>
        <x:v>0</x:v>
      </x:c>
      <x:c r="AA560" s="19" t="n">
        <x:f>IF(AND(G560="GL.CASH",L560="financing"),Q560,0)</x:f>
        <x:v>0</x:v>
      </x:c>
    </x:row>
    <x:row r="561" ht="25" customHeight="1">
      <x:c r="A561" s="3" t="str">
        <x:v>ACT/PAYROLL-M04-P07/9</x:v>
      </x:c>
      <x:c r="B561" s="3" t="str">
        <x:v>PAYROLL-M04-P07</x:v>
      </x:c>
      <x:c r="C561" s="21" t="n">
        <x:v>4</x:v>
      </x:c>
      <x:c r="D561" s="39" t="n">
        <x:v>46505</x:v>
      </x:c>
      <x:c r="E561" s="39" t="n">
        <x:v>46478</x:v>
      </x:c>
      <x:c r="F561" s="39" t="n">
        <x:v>46505</x:v>
      </x:c>
      <x:c r="G561" s="3" t="str">
        <x:v>GL.PEOPLE.PV</x:v>
      </x:c>
      <x:c r="H561" s="3" t="str">
        <x:v>PROD</x:v>
      </x:c>
      <x:c r="I561" s="3" t="str">
        <x:v>PAYROLL</x:v>
      </x:c>
      <x:c r="J561" s="3" t="str">
        <x:v>MAP.ACTUAL.PAYROLL.PV.PROD.PAYROLL.PROD</x:v>
      </x:c>
      <x:c r="K561" s="3" t="str">
        <x:v>PPL.PV</x:v>
      </x:c>
      <x:c r="L561" s="3" t="str">
        <x:v>operating</x:v>
      </x:c>
      <x:c r="M561" s="3" t="str">
        <x:v>recurring</x:v>
      </x:c>
      <x:c r="N561" s="3" t="str">
        <x:v>committed</x:v>
      </x:c>
      <x:c r="O561" s="3" t="str">
        <x:v>fixed</x:v>
      </x:c>
      <x:c r="P561" s="30" t="n">
        <x:v>108.68</x:v>
      </x:c>
      <x:c r="Q561" s="30" t="n">
        <x:v>0</x:v>
      </x:c>
      <x:c r="R561" s="19" t="n">
        <x:f>P561-Q561</x:f>
        <x:v>108.68</x:v>
      </x:c>
      <x:c r="S561" s="22" t="n">
        <x:f>'D03_Accounts'!D95</x:f>
        <x:v>1</x:v>
      </x:c>
      <x:c r="T561" s="19" t="n">
        <x:f>R561*S561</x:f>
        <x:v>108.68</x:v>
      </x:c>
      <x:c r="U561" s="20" t="str">
        <x:f>'D03_Mappings'!E206</x:f>
        <x:v>people</x:v>
      </x:c>
      <x:c r="V561" s="19" t="str">
        <x:f>IF(I561="",IF(U561="people","PAYROLL","UNMAPPED"),I561)</x:f>
        <x:v>PAYROLL</x:v>
      </x:c>
      <x:c r="W561" s="19" t="n">
        <x:f>IF(AND(G561="GL.CASH",L561="operating"),Q561,0)</x:f>
        <x:v>0</x:v>
      </x:c>
      <x:c r="X561" s="19" t="n">
        <x:f>IF(AND(G561="GL.CASH",L561="operating"),P561,0)</x:f>
        <x:v>0</x:v>
      </x:c>
      <x:c r="Y561" s="19" t="n">
        <x:f>IF(AND(G561="GL.CASH",L561="investing"),Q561-P561,0)</x:f>
        <x:v>0</x:v>
      </x:c>
      <x:c r="Z561" s="19" t="n">
        <x:f>IF(AND(G561="GL.CASH",L561="financing"),P561,0)</x:f>
        <x:v>0</x:v>
      </x:c>
      <x:c r="AA561" s="19" t="n">
        <x:f>IF(AND(G561="GL.CASH",L561="financing"),Q561,0)</x:f>
        <x:v>0</x:v>
      </x:c>
    </x:row>
    <x:row r="562" ht="25" customHeight="1">
      <x:c r="A562" s="3" t="str">
        <x:v>ACT/PAYROLL-M04-P07/10</x:v>
      </x:c>
      <x:c r="B562" s="3" t="str">
        <x:v>PAYROLL-M04-P07</x:v>
      </x:c>
      <x:c r="C562" s="21" t="n">
        <x:v>4</x:v>
      </x:c>
      <x:c r="D562" s="39" t="n">
        <x:v>46505</x:v>
      </x:c>
      <x:c r="E562" s="39" t="n">
        <x:v>46478</x:v>
      </x:c>
      <x:c r="F562" s="39" t="n">
        <x:v>46505</x:v>
      </x:c>
      <x:c r="G562" s="3" t="str">
        <x:v>GL.CASH</x:v>
      </x:c>
      <x:c r="H562" s="3" t="str">
        <x:v>PROD</x:v>
      </x:c>
      <x:c r="I562" s="3" t="str">
        <x:v>PAYROLL</x:v>
      </x:c>
      <x:c r="J562" s="3" t="str">
        <x:v>MAP.ACTUAL.PAYROLL.PV.PROD.PAYROLL.PROD</x:v>
      </x:c>
      <x:c r="K562" s="3" t="str">
        <x:v>PPL.PV</x:v>
      </x:c>
      <x:c r="L562" s="3" t="str">
        <x:v>operating</x:v>
      </x:c>
      <x:c r="M562" s="3" t="str">
        <x:v>not_applicable</x:v>
      </x:c>
      <x:c r="N562" s="3" t="str">
        <x:v>not_applicable</x:v>
      </x:c>
      <x:c r="O562" s="3" t="str">
        <x:v>not_applicable</x:v>
      </x:c>
      <x:c r="P562" s="30" t="n">
        <x:v>0</x:v>
      </x:c>
      <x:c r="Q562" s="30" t="n">
        <x:v>108.68</x:v>
      </x:c>
      <x:c r="R562" s="19" t="n">
        <x:f>P562-Q562</x:f>
        <x:v>-108.68</x:v>
      </x:c>
      <x:c r="S562" s="22" t="n">
        <x:f>'D03_Accounts'!D11</x:f>
        <x:v>0</x:v>
      </x:c>
      <x:c r="T562" s="19" t="n">
        <x:f>R562*S562</x:f>
        <x:v>0</x:v>
      </x:c>
      <x:c r="U562" s="20" t="str">
        <x:f>'D03_Mappings'!E207</x:f>
        <x:v>cash</x:v>
      </x:c>
      <x:c r="V562" s="19" t="str">
        <x:f>IF(I562="",IF(U562="people","PAYROLL","UNMAPPED"),I562)</x:f>
        <x:v>PAYROLL</x:v>
      </x:c>
      <x:c r="W562" s="19" t="n">
        <x:f>IF(AND(G562="GL.CASH",L562="operating"),Q562,0)</x:f>
        <x:v>108.68</x:v>
      </x:c>
      <x:c r="X562" s="19" t="n">
        <x:f>IF(AND(G562="GL.CASH",L562="operating"),P562,0)</x:f>
        <x:v>0</x:v>
      </x:c>
      <x:c r="Y562" s="19" t="n">
        <x:f>IF(AND(G562="GL.CASH",L562="investing"),Q562-P562,0)</x:f>
        <x:v>0</x:v>
      </x:c>
      <x:c r="Z562" s="19" t="n">
        <x:f>IF(AND(G562="GL.CASH",L562="financing"),P562,0)</x:f>
        <x:v>0</x:v>
      </x:c>
      <x:c r="AA562" s="19" t="n">
        <x:f>IF(AND(G562="GL.CASH",L562="financing"),Q562,0)</x:f>
        <x:v>0</x:v>
      </x:c>
    </x:row>
    <x:row r="563" ht="25" customHeight="1">
      <x:c r="A563" s="3" t="str">
        <x:v>ACT/PAYROLL-M04-P07/11</x:v>
      </x:c>
      <x:c r="B563" s="3" t="str">
        <x:v>PAYROLL-M04-P07</x:v>
      </x:c>
      <x:c r="C563" s="21" t="n">
        <x:v>4</x:v>
      </x:c>
      <x:c r="D563" s="39" t="n">
        <x:v>46505</x:v>
      </x:c>
      <x:c r="E563" s="39" t="n">
        <x:v>46478</x:v>
      </x:c>
      <x:c r="F563" s="39" t="n">
        <x:v>46505</x:v>
      </x:c>
      <x:c r="G563" s="3" t="str">
        <x:v>GL.PEOPLE.U1</x:v>
      </x:c>
      <x:c r="H563" s="3" t="str">
        <x:v>PROD</x:v>
      </x:c>
      <x:c r="I563" s="3" t="str">
        <x:v>PAYROLL</x:v>
      </x:c>
      <x:c r="J563" s="3" t="str">
        <x:v>MAP.ACTUAL.PAYROLL.U1.PROD.PAYROLL.PROD</x:v>
      </x:c>
      <x:c r="K563" s="3" t="str">
        <x:v>PPL.U1</x:v>
      </x:c>
      <x:c r="L563" s="3" t="str">
        <x:v>operating</x:v>
      </x:c>
      <x:c r="M563" s="3" t="str">
        <x:v>recurring</x:v>
      </x:c>
      <x:c r="N563" s="3" t="str">
        <x:v>committed</x:v>
      </x:c>
      <x:c r="O563" s="3" t="str">
        <x:v>fixed</x:v>
      </x:c>
      <x:c r="P563" s="30" t="n">
        <x:v>126.79</x:v>
      </x:c>
      <x:c r="Q563" s="30" t="n">
        <x:v>0</x:v>
      </x:c>
      <x:c r="R563" s="19" t="n">
        <x:f>P563-Q563</x:f>
        <x:v>126.79</x:v>
      </x:c>
      <x:c r="S563" s="22" t="n">
        <x:f>'D03_Accounts'!D96</x:f>
        <x:v>1</x:v>
      </x:c>
      <x:c r="T563" s="19" t="n">
        <x:f>R563*S563</x:f>
        <x:v>126.79</x:v>
      </x:c>
      <x:c r="U563" s="20" t="str">
        <x:f>'D03_Mappings'!E236</x:f>
        <x:v>people</x:v>
      </x:c>
      <x:c r="V563" s="19" t="str">
        <x:f>IF(I563="",IF(U563="people","PAYROLL","UNMAPPED"),I563)</x:f>
        <x:v>PAYROLL</x:v>
      </x:c>
      <x:c r="W563" s="19" t="n">
        <x:f>IF(AND(G563="GL.CASH",L563="operating"),Q563,0)</x:f>
        <x:v>0</x:v>
      </x:c>
      <x:c r="X563" s="19" t="n">
        <x:f>IF(AND(G563="GL.CASH",L563="operating"),P563,0)</x:f>
        <x:v>0</x:v>
      </x:c>
      <x:c r="Y563" s="19" t="n">
        <x:f>IF(AND(G563="GL.CASH",L563="investing"),Q563-P563,0)</x:f>
        <x:v>0</x:v>
      </x:c>
      <x:c r="Z563" s="19" t="n">
        <x:f>IF(AND(G563="GL.CASH",L563="financing"),P563,0)</x:f>
        <x:v>0</x:v>
      </x:c>
      <x:c r="AA563" s="19" t="n">
        <x:f>IF(AND(G563="GL.CASH",L563="financing"),Q563,0)</x:f>
        <x:v>0</x:v>
      </x:c>
    </x:row>
    <x:row r="564" ht="25" customHeight="1">
      <x:c r="A564" s="3" t="str">
        <x:v>ACT/PAYROLL-M04-P07/12</x:v>
      </x:c>
      <x:c r="B564" s="3" t="str">
        <x:v>PAYROLL-M04-P07</x:v>
      </x:c>
      <x:c r="C564" s="21" t="n">
        <x:v>4</x:v>
      </x:c>
      <x:c r="D564" s="39" t="n">
        <x:v>46505</x:v>
      </x:c>
      <x:c r="E564" s="39" t="n">
        <x:v>46478</x:v>
      </x:c>
      <x:c r="F564" s="39" t="n">
        <x:v>46505</x:v>
      </x:c>
      <x:c r="G564" s="3" t="str">
        <x:v>GL.CASH</x:v>
      </x:c>
      <x:c r="H564" s="3" t="str">
        <x:v>PROD</x:v>
      </x:c>
      <x:c r="I564" s="3" t="str">
        <x:v>PAYROLL</x:v>
      </x:c>
      <x:c r="J564" s="3" t="str">
        <x:v>MAP.ACTUAL.PAYROLL.U1.PROD.PAYROLL.PROD</x:v>
      </x:c>
      <x:c r="K564" s="3" t="str">
        <x:v>PPL.U1</x:v>
      </x:c>
      <x:c r="L564" s="3" t="str">
        <x:v>operating</x:v>
      </x:c>
      <x:c r="M564" s="3" t="str">
        <x:v>not_applicable</x:v>
      </x:c>
      <x:c r="N564" s="3" t="str">
        <x:v>not_applicable</x:v>
      </x:c>
      <x:c r="O564" s="3" t="str">
        <x:v>not_applicable</x:v>
      </x:c>
      <x:c r="P564" s="30" t="n">
        <x:v>0</x:v>
      </x:c>
      <x:c r="Q564" s="30" t="n">
        <x:v>126.79</x:v>
      </x:c>
      <x:c r="R564" s="19" t="n">
        <x:f>P564-Q564</x:f>
        <x:v>-126.79</x:v>
      </x:c>
      <x:c r="S564" s="22" t="n">
        <x:f>'D03_Accounts'!D11</x:f>
        <x:v>0</x:v>
      </x:c>
      <x:c r="T564" s="19" t="n">
        <x:f>R564*S564</x:f>
        <x:v>0</x:v>
      </x:c>
      <x:c r="U564" s="20" t="str">
        <x:f>'D03_Mappings'!E237</x:f>
        <x:v>cash</x:v>
      </x:c>
      <x:c r="V564" s="19" t="str">
        <x:f>IF(I564="",IF(U564="people","PAYROLL","UNMAPPED"),I564)</x:f>
        <x:v>PAYROLL</x:v>
      </x:c>
      <x:c r="W564" s="19" t="n">
        <x:f>IF(AND(G564="GL.CASH",L564="operating"),Q564,0)</x:f>
        <x:v>126.79</x:v>
      </x:c>
      <x:c r="X564" s="19" t="n">
        <x:f>IF(AND(G564="GL.CASH",L564="operating"),P564,0)</x:f>
        <x:v>0</x:v>
      </x:c>
      <x:c r="Y564" s="19" t="n">
        <x:f>IF(AND(G564="GL.CASH",L564="investing"),Q564-P564,0)</x:f>
        <x:v>0</x:v>
      </x:c>
      <x:c r="Z564" s="19" t="n">
        <x:f>IF(AND(G564="GL.CASH",L564="financing"),P564,0)</x:f>
        <x:v>0</x:v>
      </x:c>
      <x:c r="AA564" s="19" t="n">
        <x:f>IF(AND(G564="GL.CASH",L564="financing"),Q564,0)</x:f>
        <x:v>0</x:v>
      </x:c>
    </x:row>
    <x:row r="565" ht="25" customHeight="1">
      <x:c r="A565" s="3" t="str">
        <x:v>ACT/PAYROLL-M04-P07/13</x:v>
      </x:c>
      <x:c r="B565" s="3" t="str">
        <x:v>PAYROLL-M04-P07</x:v>
      </x:c>
      <x:c r="C565" s="21" t="n">
        <x:v>4</x:v>
      </x:c>
      <x:c r="D565" s="39" t="n">
        <x:v>46505</x:v>
      </x:c>
      <x:c r="E565" s="39" t="n">
        <x:v>46478</x:v>
      </x:c>
      <x:c r="F565" s="39" t="n">
        <x:v>46505</x:v>
      </x:c>
      <x:c r="G565" s="3" t="str">
        <x:v>GL.PEOPLE.U2</x:v>
      </x:c>
      <x:c r="H565" s="3" t="str">
        <x:v>PROD</x:v>
      </x:c>
      <x:c r="I565" s="3" t="str">
        <x:v>PAYROLL</x:v>
      </x:c>
      <x:c r="J565" s="3" t="str">
        <x:v>MAP.ACTUAL.PAYROLL.U2.PROD.PAYROLL.PROD</x:v>
      </x:c>
      <x:c r="K565" s="3" t="str">
        <x:v>PPL.U2</x:v>
      </x:c>
      <x:c r="L565" s="3" t="str">
        <x:v>operating</x:v>
      </x:c>
      <x:c r="M565" s="3" t="str">
        <x:v>recurring</x:v>
      </x:c>
      <x:c r="N565" s="3" t="str">
        <x:v>committed</x:v>
      </x:c>
      <x:c r="O565" s="3" t="str">
        <x:v>fixed</x:v>
      </x:c>
      <x:c r="P565" s="30" t="n">
        <x:v>26.57</x:v>
      </x:c>
      <x:c r="Q565" s="30" t="n">
        <x:v>0</x:v>
      </x:c>
      <x:c r="R565" s="19" t="n">
        <x:f>P565-Q565</x:f>
        <x:v>26.57</x:v>
      </x:c>
      <x:c r="S565" s="22" t="n">
        <x:f>'D03_Accounts'!D97</x:f>
        <x:v>1</x:v>
      </x:c>
      <x:c r="T565" s="19" t="n">
        <x:f>R565*S565</x:f>
        <x:v>26.57</x:v>
      </x:c>
      <x:c r="U565" s="20" t="str">
        <x:f>'D03_Mappings'!E246</x:f>
        <x:v>people</x:v>
      </x:c>
      <x:c r="V565" s="19" t="str">
        <x:f>IF(I565="",IF(U565="people","PAYROLL","UNMAPPED"),I565)</x:f>
        <x:v>PAYROLL</x:v>
      </x:c>
      <x:c r="W565" s="19" t="n">
        <x:f>IF(AND(G565="GL.CASH",L565="operating"),Q565,0)</x:f>
        <x:v>0</x:v>
      </x:c>
      <x:c r="X565" s="19" t="n">
        <x:f>IF(AND(G565="GL.CASH",L565="operating"),P565,0)</x:f>
        <x:v>0</x:v>
      </x:c>
      <x:c r="Y565" s="19" t="n">
        <x:f>IF(AND(G565="GL.CASH",L565="investing"),Q565-P565,0)</x:f>
        <x:v>0</x:v>
      </x:c>
      <x:c r="Z565" s="19" t="n">
        <x:f>IF(AND(G565="GL.CASH",L565="financing"),P565,0)</x:f>
        <x:v>0</x:v>
      </x:c>
      <x:c r="AA565" s="19" t="n">
        <x:f>IF(AND(G565="GL.CASH",L565="financing"),Q565,0)</x:f>
        <x:v>0</x:v>
      </x:c>
    </x:row>
    <x:row r="566" ht="25" customHeight="1">
      <x:c r="A566" s="3" t="str">
        <x:v>ACT/PAYROLL-M04-P07/14</x:v>
      </x:c>
      <x:c r="B566" s="3" t="str">
        <x:v>PAYROLL-M04-P07</x:v>
      </x:c>
      <x:c r="C566" s="21" t="n">
        <x:v>4</x:v>
      </x:c>
      <x:c r="D566" s="39" t="n">
        <x:v>46505</x:v>
      </x:c>
      <x:c r="E566" s="39" t="n">
        <x:v>46478</x:v>
      </x:c>
      <x:c r="F566" s="39" t="n">
        <x:v>46505</x:v>
      </x:c>
      <x:c r="G566" s="3" t="str">
        <x:v>GL.CASH</x:v>
      </x:c>
      <x:c r="H566" s="3" t="str">
        <x:v>PROD</x:v>
      </x:c>
      <x:c r="I566" s="3" t="str">
        <x:v>PAYROLL</x:v>
      </x:c>
      <x:c r="J566" s="3" t="str">
        <x:v>MAP.ACTUAL.PAYROLL.U2.PROD.PAYROLL.PROD</x:v>
      </x:c>
      <x:c r="K566" s="3" t="str">
        <x:v>PPL.U2</x:v>
      </x:c>
      <x:c r="L566" s="3" t="str">
        <x:v>operating</x:v>
      </x:c>
      <x:c r="M566" s="3" t="str">
        <x:v>not_applicable</x:v>
      </x:c>
      <x:c r="N566" s="3" t="str">
        <x:v>not_applicable</x:v>
      </x:c>
      <x:c r="O566" s="3" t="str">
        <x:v>not_applicable</x:v>
      </x:c>
      <x:c r="P566" s="30" t="n">
        <x:v>0</x:v>
      </x:c>
      <x:c r="Q566" s="30" t="n">
        <x:v>26.57</x:v>
      </x:c>
      <x:c r="R566" s="19" t="n">
        <x:f>P566-Q566</x:f>
        <x:v>-26.57</x:v>
      </x:c>
      <x:c r="S566" s="22" t="n">
        <x:f>'D03_Accounts'!D11</x:f>
        <x:v>0</x:v>
      </x:c>
      <x:c r="T566" s="19" t="n">
        <x:f>R566*S566</x:f>
        <x:v>0</x:v>
      </x:c>
      <x:c r="U566" s="20" t="str">
        <x:f>'D03_Mappings'!E247</x:f>
        <x:v>cash</x:v>
      </x:c>
      <x:c r="V566" s="19" t="str">
        <x:f>IF(I566="",IF(U566="people","PAYROLL","UNMAPPED"),I566)</x:f>
        <x:v>PAYROLL</x:v>
      </x:c>
      <x:c r="W566" s="19" t="n">
        <x:f>IF(AND(G566="GL.CASH",L566="operating"),Q566,0)</x:f>
        <x:v>26.57</x:v>
      </x:c>
      <x:c r="X566" s="19" t="n">
        <x:f>IF(AND(G566="GL.CASH",L566="operating"),P566,0)</x:f>
        <x:v>0</x:v>
      </x:c>
      <x:c r="Y566" s="19" t="n">
        <x:f>IF(AND(G566="GL.CASH",L566="investing"),Q566-P566,0)</x:f>
        <x:v>0</x:v>
      </x:c>
      <x:c r="Z566" s="19" t="n">
        <x:f>IF(AND(G566="GL.CASH",L566="financing"),P566,0)</x:f>
        <x:v>0</x:v>
      </x:c>
      <x:c r="AA566" s="19" t="n">
        <x:f>IF(AND(G566="GL.CASH",L566="financing"),Q566,0)</x:f>
        <x:v>0</x:v>
      </x:c>
    </x:row>
    <x:row r="567" ht="25" customHeight="1">
      <x:c r="A567" s="3" t="str">
        <x:v>ACT/PAYROLL-M04-P07/15</x:v>
      </x:c>
      <x:c r="B567" s="3" t="str">
        <x:v>PAYROLL-M04-P07</x:v>
      </x:c>
      <x:c r="C567" s="21" t="n">
        <x:v>4</x:v>
      </x:c>
      <x:c r="D567" s="39" t="n">
        <x:v>46505</x:v>
      </x:c>
      <x:c r="E567" s="39" t="n">
        <x:v>46478</x:v>
      </x:c>
      <x:c r="F567" s="39" t="n">
        <x:v>46505</x:v>
      </x:c>
      <x:c r="G567" s="3" t="str">
        <x:v>GL.PEOPLE.INSOLV</x:v>
      </x:c>
      <x:c r="H567" s="3" t="str">
        <x:v>PROD</x:v>
      </x:c>
      <x:c r="I567" s="3" t="str">
        <x:v>PAYROLL</x:v>
      </x:c>
      <x:c r="J567" s="3" t="str">
        <x:v>MAP.ACTUAL.PAYROLL.INSOLV.PROD.PAYROLL.PROD</x:v>
      </x:c>
      <x:c r="K567" s="3" t="str">
        <x:v>PPL.INSOLV</x:v>
      </x:c>
      <x:c r="L567" s="3" t="str">
        <x:v>operating</x:v>
      </x:c>
      <x:c r="M567" s="3" t="str">
        <x:v>recurring</x:v>
      </x:c>
      <x:c r="N567" s="3" t="str">
        <x:v>committed</x:v>
      </x:c>
      <x:c r="O567" s="3" t="str">
        <x:v>fixed</x:v>
      </x:c>
      <x:c r="P567" s="30" t="n">
        <x:v>9.06</x:v>
      </x:c>
      <x:c r="Q567" s="30" t="n">
        <x:v>0</x:v>
      </x:c>
      <x:c r="R567" s="19" t="n">
        <x:f>P567-Q567</x:f>
        <x:v>9.06</x:v>
      </x:c>
      <x:c r="S567" s="22" t="n">
        <x:f>'D03_Accounts'!D98</x:f>
        <x:v>1</x:v>
      </x:c>
      <x:c r="T567" s="19" t="n">
        <x:f>R567*S567</x:f>
        <x:v>9.06</x:v>
      </x:c>
      <x:c r="U567" s="20" t="str">
        <x:f>'D03_Mappings'!E186</x:f>
        <x:v>people</x:v>
      </x:c>
      <x:c r="V567" s="19" t="str">
        <x:f>IF(I567="",IF(U567="people","PAYROLL","UNMAPPED"),I567)</x:f>
        <x:v>PAYROLL</x:v>
      </x:c>
      <x:c r="W567" s="19" t="n">
        <x:f>IF(AND(G567="GL.CASH",L567="operating"),Q567,0)</x:f>
        <x:v>0</x:v>
      </x:c>
      <x:c r="X567" s="19" t="n">
        <x:f>IF(AND(G567="GL.CASH",L567="operating"),P567,0)</x:f>
        <x:v>0</x:v>
      </x:c>
      <x:c r="Y567" s="19" t="n">
        <x:f>IF(AND(G567="GL.CASH",L567="investing"),Q567-P567,0)</x:f>
        <x:v>0</x:v>
      </x:c>
      <x:c r="Z567" s="19" t="n">
        <x:f>IF(AND(G567="GL.CASH",L567="financing"),P567,0)</x:f>
        <x:v>0</x:v>
      </x:c>
      <x:c r="AA567" s="19" t="n">
        <x:f>IF(AND(G567="GL.CASH",L567="financing"),Q567,0)</x:f>
        <x:v>0</x:v>
      </x:c>
    </x:row>
    <x:row r="568" ht="25" customHeight="1">
      <x:c r="A568" s="3" t="str">
        <x:v>ACT/PAYROLL-M04-P07/16</x:v>
      </x:c>
      <x:c r="B568" s="3" t="str">
        <x:v>PAYROLL-M04-P07</x:v>
      </x:c>
      <x:c r="C568" s="21" t="n">
        <x:v>4</x:v>
      </x:c>
      <x:c r="D568" s="39" t="n">
        <x:v>46505</x:v>
      </x:c>
      <x:c r="E568" s="39" t="n">
        <x:v>46478</x:v>
      </x:c>
      <x:c r="F568" s="39" t="n">
        <x:v>46505</x:v>
      </x:c>
      <x:c r="G568" s="3" t="str">
        <x:v>GL.CASH</x:v>
      </x:c>
      <x:c r="H568" s="3" t="str">
        <x:v>PROD</x:v>
      </x:c>
      <x:c r="I568" s="3" t="str">
        <x:v>PAYROLL</x:v>
      </x:c>
      <x:c r="J568" s="3" t="str">
        <x:v>MAP.ACTUAL.PAYROLL.INSOLV.PROD.PAYROLL.PROD</x:v>
      </x:c>
      <x:c r="K568" s="3" t="str">
        <x:v>PPL.INSOLV</x:v>
      </x:c>
      <x:c r="L568" s="3" t="str">
        <x:v>operating</x:v>
      </x:c>
      <x:c r="M568" s="3" t="str">
        <x:v>not_applicable</x:v>
      </x:c>
      <x:c r="N568" s="3" t="str">
        <x:v>not_applicable</x:v>
      </x:c>
      <x:c r="O568" s="3" t="str">
        <x:v>not_applicable</x:v>
      </x:c>
      <x:c r="P568" s="30" t="n">
        <x:v>0</x:v>
      </x:c>
      <x:c r="Q568" s="30" t="n">
        <x:v>9.06</x:v>
      </x:c>
      <x:c r="R568" s="19" t="n">
        <x:f>P568-Q568</x:f>
        <x:v>-9.06</x:v>
      </x:c>
      <x:c r="S568" s="22" t="n">
        <x:f>'D03_Accounts'!D11</x:f>
        <x:v>0</x:v>
      </x:c>
      <x:c r="T568" s="19" t="n">
        <x:f>R568*S568</x:f>
        <x:v>0</x:v>
      </x:c>
      <x:c r="U568" s="20" t="str">
        <x:f>'D03_Mappings'!E187</x:f>
        <x:v>cash</x:v>
      </x:c>
      <x:c r="V568" s="19" t="str">
        <x:f>IF(I568="",IF(U568="people","PAYROLL","UNMAPPED"),I568)</x:f>
        <x:v>PAYROLL</x:v>
      </x:c>
      <x:c r="W568" s="19" t="n">
        <x:f>IF(AND(G568="GL.CASH",L568="operating"),Q568,0)</x:f>
        <x:v>9.06</x:v>
      </x:c>
      <x:c r="X568" s="19" t="n">
        <x:f>IF(AND(G568="GL.CASH",L568="operating"),P568,0)</x:f>
        <x:v>0</x:v>
      </x:c>
      <x:c r="Y568" s="19" t="n">
        <x:f>IF(AND(G568="GL.CASH",L568="investing"),Q568-P568,0)</x:f>
        <x:v>0</x:v>
      </x:c>
      <x:c r="Z568" s="19" t="n">
        <x:f>IF(AND(G568="GL.CASH",L568="financing"),P568,0)</x:f>
        <x:v>0</x:v>
      </x:c>
      <x:c r="AA568" s="19" t="n">
        <x:f>IF(AND(G568="GL.CASH",L568="financing"),Q568,0)</x:f>
        <x:v>0</x:v>
      </x:c>
    </x:row>
    <x:row r="569" ht="25" customHeight="1">
      <x:c r="A569" s="3" t="str">
        <x:v>ACT/PAYROLL-M04-P07/17</x:v>
      </x:c>
      <x:c r="B569" s="3" t="str">
        <x:v>PAYROLL-M04-P07</x:v>
      </x:c>
      <x:c r="C569" s="21" t="n">
        <x:v>4</x:v>
      </x:c>
      <x:c r="D569" s="39" t="n">
        <x:v>46505</x:v>
      </x:c>
      <x:c r="E569" s="39" t="n">
        <x:v>46478</x:v>
      </x:c>
      <x:c r="F569" s="39" t="n">
        <x:v>46505</x:v>
      </x:c>
      <x:c r="G569" s="3" t="str">
        <x:v>GL.PEOPLE.BG</x:v>
      </x:c>
      <x:c r="H569" s="3" t="str">
        <x:v>PROD</x:v>
      </x:c>
      <x:c r="I569" s="3" t="str">
        <x:v>PAYROLL</x:v>
      </x:c>
      <x:c r="J569" s="3" t="str">
        <x:v>MAP.ACTUAL.PAYROLL.BG.PROD.PAYROLL.PROD</x:v>
      </x:c>
      <x:c r="K569" s="3" t="str">
        <x:v>PPL.BG</x:v>
      </x:c>
      <x:c r="L569" s="3" t="str">
        <x:v>operating</x:v>
      </x:c>
      <x:c r="M569" s="3" t="str">
        <x:v>recurring</x:v>
      </x:c>
      <x:c r="N569" s="3" t="str">
        <x:v>committed</x:v>
      </x:c>
      <x:c r="O569" s="3" t="str">
        <x:v>fixed</x:v>
      </x:c>
      <x:c r="P569" s="30" t="n">
        <x:v>18.11</x:v>
      </x:c>
      <x:c r="Q569" s="30" t="n">
        <x:v>0</x:v>
      </x:c>
      <x:c r="R569" s="19" t="n">
        <x:f>P569-Q569</x:f>
        <x:v>18.11</x:v>
      </x:c>
      <x:c r="S569" s="22" t="n">
        <x:f>'D03_Accounts'!D99</x:f>
        <x:v>1</x:v>
      </x:c>
      <x:c r="T569" s="19" t="n">
        <x:f>R569*S569</x:f>
        <x:v>18.11</x:v>
      </x:c>
      <x:c r="U569" s="20" t="str">
        <x:f>'D03_Mappings'!E176</x:f>
        <x:v>people</x:v>
      </x:c>
      <x:c r="V569" s="19" t="str">
        <x:f>IF(I569="",IF(U569="people","PAYROLL","UNMAPPED"),I569)</x:f>
        <x:v>PAYROLL</x:v>
      </x:c>
      <x:c r="W569" s="19" t="n">
        <x:f>IF(AND(G569="GL.CASH",L569="operating"),Q569,0)</x:f>
        <x:v>0</x:v>
      </x:c>
      <x:c r="X569" s="19" t="n">
        <x:f>IF(AND(G569="GL.CASH",L569="operating"),P569,0)</x:f>
        <x:v>0</x:v>
      </x:c>
      <x:c r="Y569" s="19" t="n">
        <x:f>IF(AND(G569="GL.CASH",L569="investing"),Q569-P569,0)</x:f>
        <x:v>0</x:v>
      </x:c>
      <x:c r="Z569" s="19" t="n">
        <x:f>IF(AND(G569="GL.CASH",L569="financing"),P569,0)</x:f>
        <x:v>0</x:v>
      </x:c>
      <x:c r="AA569" s="19" t="n">
        <x:f>IF(AND(G569="GL.CASH",L569="financing"),Q569,0)</x:f>
        <x:v>0</x:v>
      </x:c>
    </x:row>
    <x:row r="570" ht="25" customHeight="1">
      <x:c r="A570" s="3" t="str">
        <x:v>ACT/PAYROLL-M04-P07/18</x:v>
      </x:c>
      <x:c r="B570" s="3" t="str">
        <x:v>PAYROLL-M04-P07</x:v>
      </x:c>
      <x:c r="C570" s="21" t="n">
        <x:v>4</x:v>
      </x:c>
      <x:c r="D570" s="39" t="n">
        <x:v>46505</x:v>
      </x:c>
      <x:c r="E570" s="39" t="n">
        <x:v>46478</x:v>
      </x:c>
      <x:c r="F570" s="39" t="n">
        <x:v>46505</x:v>
      </x:c>
      <x:c r="G570" s="3" t="str">
        <x:v>GL.CASH</x:v>
      </x:c>
      <x:c r="H570" s="3" t="str">
        <x:v>PROD</x:v>
      </x:c>
      <x:c r="I570" s="3" t="str">
        <x:v>PAYROLL</x:v>
      </x:c>
      <x:c r="J570" s="3" t="str">
        <x:v>MAP.ACTUAL.PAYROLL.BG.PROD.PAYROLL.PROD</x:v>
      </x:c>
      <x:c r="K570" s="3" t="str">
        <x:v>PPL.BG</x:v>
      </x:c>
      <x:c r="L570" s="3" t="str">
        <x:v>operating</x:v>
      </x:c>
      <x:c r="M570" s="3" t="str">
        <x:v>not_applicable</x:v>
      </x:c>
      <x:c r="N570" s="3" t="str">
        <x:v>not_applicable</x:v>
      </x:c>
      <x:c r="O570" s="3" t="str">
        <x:v>not_applicable</x:v>
      </x:c>
      <x:c r="P570" s="30" t="n">
        <x:v>0</x:v>
      </x:c>
      <x:c r="Q570" s="30" t="n">
        <x:v>18.11</x:v>
      </x:c>
      <x:c r="R570" s="19" t="n">
        <x:f>P570-Q570</x:f>
        <x:v>-18.11</x:v>
      </x:c>
      <x:c r="S570" s="22" t="n">
        <x:f>'D03_Accounts'!D11</x:f>
        <x:v>0</x:v>
      </x:c>
      <x:c r="T570" s="19" t="n">
        <x:f>R570*S570</x:f>
        <x:v>0</x:v>
      </x:c>
      <x:c r="U570" s="20" t="str">
        <x:f>'D03_Mappings'!E177</x:f>
        <x:v>cash</x:v>
      </x:c>
      <x:c r="V570" s="19" t="str">
        <x:f>IF(I570="",IF(U570="people","PAYROLL","UNMAPPED"),I570)</x:f>
        <x:v>PAYROLL</x:v>
      </x:c>
      <x:c r="W570" s="19" t="n">
        <x:f>IF(AND(G570="GL.CASH",L570="operating"),Q570,0)</x:f>
        <x:v>18.11</x:v>
      </x:c>
      <x:c r="X570" s="19" t="n">
        <x:f>IF(AND(G570="GL.CASH",L570="operating"),P570,0)</x:f>
        <x:v>0</x:v>
      </x:c>
      <x:c r="Y570" s="19" t="n">
        <x:f>IF(AND(G570="GL.CASH",L570="investing"),Q570-P570,0)</x:f>
        <x:v>0</x:v>
      </x:c>
      <x:c r="Z570" s="19" t="n">
        <x:f>IF(AND(G570="GL.CASH",L570="financing"),P570,0)</x:f>
        <x:v>0</x:v>
      </x:c>
      <x:c r="AA570" s="19" t="n">
        <x:f>IF(AND(G570="GL.CASH",L570="financing"),Q570,0)</x:f>
        <x:v>0</x:v>
      </x:c>
    </x:row>
    <x:row r="571" ht="25" customHeight="1">
      <x:c r="A571" s="3" t="str">
        <x:v>ACT/BANK-FEE-M04/1</x:v>
      </x:c>
      <x:c r="B571" s="3" t="str">
        <x:v>BANK-FEE-M04</x:v>
      </x:c>
      <x:c r="C571" s="21" t="n">
        <x:v>4</x:v>
      </x:c>
      <x:c r="D571" s="39" t="n">
        <x:v>46507</x:v>
      </x:c>
      <x:c r="E571" s="39" t="n">
        <x:v>46507</x:v>
      </x:c>
      <x:c r="F571" s="39" t="n">
        <x:v>46507</x:v>
      </x:c>
      <x:c r="G571" s="3" t="str">
        <x:v>GL.OPEX.OPX.MISC</x:v>
      </x:c>
      <x:c r="H571" s="3" t="str">
        <x:v>FIN</x:v>
      </x:c>
      <x:c r="I571" s="3" t="str">
        <x:v>V.BANK</x:v>
      </x:c>
      <x:c r="J571" s="3" t="str">
        <x:v>MAP.ACTUAL.BANK_FEES</x:v>
      </x:c>
      <x:c r="K571" s="3" t="str">
        <x:v>OPX.MISC</x:v>
      </x:c>
      <x:c r="L571" s="3" t="str">
        <x:v>operating</x:v>
      </x:c>
      <x:c r="M571" s="3" t="str">
        <x:v>recurring</x:v>
      </x:c>
      <x:c r="N571" s="3" t="str">
        <x:v>committed</x:v>
      </x:c>
      <x:c r="O571" s="3" t="str">
        <x:v>fixed</x:v>
      </x:c>
      <x:c r="P571" s="30" t="n">
        <x:v>31.3</x:v>
      </x:c>
      <x:c r="Q571" s="30" t="n">
        <x:v>0</x:v>
      </x:c>
      <x:c r="R571" s="19" t="n">
        <x:f>P571-Q571</x:f>
        <x:v>31.3</x:v>
      </x:c>
      <x:c r="S571" s="22" t="n">
        <x:f>'D03_Accounts'!D63</x:f>
        <x:v>1</x:v>
      </x:c>
      <x:c r="T571" s="19" t="n">
        <x:f>R571*S571</x:f>
        <x:v>31.3</x:v>
      </x:c>
      <x:c r="U571" s="20" t="str">
        <x:f>'D03_Mappings'!E11</x:f>
        <x:v>operating_expense</x:v>
      </x:c>
      <x:c r="V571" s="19" t="str">
        <x:f>IF(I571="",IF(U571="people","PAYROLL","UNMAPPED"),I571)</x:f>
        <x:v>V.BANK</x:v>
      </x:c>
      <x:c r="W571" s="19" t="n">
        <x:f>IF(AND(G571="GL.CASH",L571="operating"),Q571,0)</x:f>
        <x:v>0</x:v>
      </x:c>
      <x:c r="X571" s="19" t="n">
        <x:f>IF(AND(G571="GL.CASH",L571="operating"),P571,0)</x:f>
        <x:v>0</x:v>
      </x:c>
      <x:c r="Y571" s="19" t="n">
        <x:f>IF(AND(G571="GL.CASH",L571="investing"),Q571-P571,0)</x:f>
        <x:v>0</x:v>
      </x:c>
      <x:c r="Z571" s="19" t="n">
        <x:f>IF(AND(G571="GL.CASH",L571="financing"),P571,0)</x:f>
        <x:v>0</x:v>
      </x:c>
      <x:c r="AA571" s="19" t="n">
        <x:f>IF(AND(G571="GL.CASH",L571="financing"),Q571,0)</x:f>
        <x:v>0</x:v>
      </x:c>
    </x:row>
    <x:row r="572" ht="25" customHeight="1">
      <x:c r="A572" s="3" t="str">
        <x:v>ACT/BANK-FEE-M04/2</x:v>
      </x:c>
      <x:c r="B572" s="3" t="str">
        <x:v>BANK-FEE-M04</x:v>
      </x:c>
      <x:c r="C572" s="21" t="n">
        <x:v>4</x:v>
      </x:c>
      <x:c r="D572" s="39" t="n">
        <x:v>46507</x:v>
      </x:c>
      <x:c r="E572" s="39" t="n">
        <x:v>46507</x:v>
      </x:c>
      <x:c r="F572" s="39" t="n">
        <x:v>46507</x:v>
      </x:c>
      <x:c r="G572" s="3" t="str">
        <x:v>GL.CASH</x:v>
      </x:c>
      <x:c r="H572" s="3" t="str">
        <x:v>FIN</x:v>
      </x:c>
      <x:c r="I572" s="3" t="str">
        <x:v>V.BANK</x:v>
      </x:c>
      <x:c r="J572" s="3" t="str">
        <x:v>MAP.ACTUAL.BANK_FEES</x:v>
      </x:c>
      <x:c r="K572" s="3" t="str">
        <x:v>OPX.MISC</x:v>
      </x:c>
      <x:c r="L572" s="3" t="str">
        <x:v>operating</x:v>
      </x:c>
      <x:c r="M572" s="3" t="str">
        <x:v>not_applicable</x:v>
      </x:c>
      <x:c r="N572" s="3" t="str">
        <x:v>not_applicable</x:v>
      </x:c>
      <x:c r="O572" s="3" t="str">
        <x:v>not_applicable</x:v>
      </x:c>
      <x:c r="P572" s="30" t="n">
        <x:v>0</x:v>
      </x:c>
      <x:c r="Q572" s="30" t="n">
        <x:v>31.3</x:v>
      </x:c>
      <x:c r="R572" s="19" t="n">
        <x:f>P572-Q572</x:f>
        <x:v>-31.3</x:v>
      </x:c>
      <x:c r="S572" s="22" t="n">
        <x:f>'D03_Accounts'!D11</x:f>
        <x:v>0</x:v>
      </x:c>
      <x:c r="T572" s="19" t="n">
        <x:f>R572*S572</x:f>
        <x:v>0</x:v>
      </x:c>
      <x:c r="U572" s="20" t="str">
        <x:f>'D03_Mappings'!E12</x:f>
        <x:v>cash</x:v>
      </x:c>
      <x:c r="V572" s="19" t="str">
        <x:f>IF(I572="",IF(U572="people","PAYROLL","UNMAPPED"),I572)</x:f>
        <x:v>V.BANK</x:v>
      </x:c>
      <x:c r="W572" s="19" t="n">
        <x:f>IF(AND(G572="GL.CASH",L572="operating"),Q572,0)</x:f>
        <x:v>31.3</x:v>
      </x:c>
      <x:c r="X572" s="19" t="n">
        <x:f>IF(AND(G572="GL.CASH",L572="operating"),P572,0)</x:f>
        <x:v>0</x:v>
      </x:c>
      <x:c r="Y572" s="19" t="n">
        <x:f>IF(AND(G572="GL.CASH",L572="investing"),Q572-P572,0)</x:f>
        <x:v>0</x:v>
      </x:c>
      <x:c r="Z572" s="19" t="n">
        <x:f>IF(AND(G572="GL.CASH",L572="financing"),P572,0)</x:f>
        <x:v>0</x:v>
      </x:c>
      <x:c r="AA572" s="19" t="n">
        <x:f>IF(AND(G572="GL.CASH",L572="financing"),Q572,0)</x:f>
        <x:v>0</x:v>
      </x:c>
    </x:row>
    <x:row r="573" ht="25" customHeight="1">
      <x:c r="A573" s="3" t="str">
        <x:v>ACT/DEP-IT.P01.01-M04/1</x:v>
      </x:c>
      <x:c r="B573" s="3" t="str">
        <x:v>DEP-IT.P01.01-M04</x:v>
      </x:c>
      <x:c r="C573" s="21" t="n">
        <x:v>4</x:v>
      </x:c>
      <x:c r="D573" s="39" t="n">
        <x:v>46507</x:v>
      </x:c>
      <x:c r="E573" s="39" t="n">
        <x:v>46478</x:v>
      </x:c>
      <x:c r="F573" s="39"/>
      <x:c r="G573" s="3" t="str">
        <x:v>GL.DEPR.IT</x:v>
      </x:c>
      <x:c r="H573" s="3" t="str">
        <x:v>MGMT</x:v>
      </x:c>
      <x:c r="I573" s="3" t="str">
        <x:v>V.EQUIPMENT</x:v>
      </x:c>
      <x:c r="J573" s="3" t="str">
        <x:v>MAP.ACTUAL.DEPR.IT.MGMT.V.EQUIPMENT.MGMT</x:v>
      </x:c>
      <x:c r="K573" s="3" t="str">
        <x:v>CAP.DEPRECIATION</x:v>
      </x:c>
      <x:c r="L573" s="3" t="str">
        <x:v>noncash</x:v>
      </x:c>
      <x:c r="M573" s="3" t="str">
        <x:v>recurring</x:v>
      </x:c>
      <x:c r="N573" s="3" t="str">
        <x:v>committed</x:v>
      </x:c>
      <x:c r="O573" s="3" t="str">
        <x:v>fixed</x:v>
      </x:c>
      <x:c r="P573" s="30" t="n">
        <x:v>69.44</x:v>
      </x:c>
      <x:c r="Q573" s="30" t="n">
        <x:v>0</x:v>
      </x:c>
      <x:c r="R573" s="19" t="n">
        <x:f>P573-Q573</x:f>
        <x:v>69.44</x:v>
      </x:c>
      <x:c r="S573" s="22" t="n">
        <x:f>'D03_Accounts'!D100</x:f>
        <x:v>1</x:v>
      </x:c>
      <x:c r="T573" s="19" t="n">
        <x:f>R573*S573</x:f>
        <x:v>69.44</x:v>
      </x:c>
      <x:c r="U573" s="20" t="str">
        <x:f>'D03_Mappings'!E145</x:f>
        <x:v>depreciation</x:v>
      </x:c>
      <x:c r="V573" s="19" t="str">
        <x:f>IF(I573="",IF(U573="people","PAYROLL","UNMAPPED"),I573)</x:f>
        <x:v>V.EQUIPMENT</x:v>
      </x:c>
      <x:c r="W573" s="19" t="n">
        <x:f>IF(AND(G573="GL.CASH",L573="operating"),Q573,0)</x:f>
        <x:v>0</x:v>
      </x:c>
      <x:c r="X573" s="19" t="n">
        <x:f>IF(AND(G573="GL.CASH",L573="operating"),P573,0)</x:f>
        <x:v>0</x:v>
      </x:c>
      <x:c r="Y573" s="19" t="n">
        <x:f>IF(AND(G573="GL.CASH",L573="investing"),Q573-P573,0)</x:f>
        <x:v>0</x:v>
      </x:c>
      <x:c r="Z573" s="19" t="n">
        <x:f>IF(AND(G573="GL.CASH",L573="financing"),P573,0)</x:f>
        <x:v>0</x:v>
      </x:c>
      <x:c r="AA573" s="19" t="n">
        <x:f>IF(AND(G573="GL.CASH",L573="financing"),Q573,0)</x:f>
        <x:v>0</x:v>
      </x:c>
    </x:row>
    <x:row r="574" ht="25" customHeight="1">
      <x:c r="A574" s="3" t="str">
        <x:v>ACT/DEP-IT.P01.01-M04/2</x:v>
      </x:c>
      <x:c r="B574" s="3" t="str">
        <x:v>DEP-IT.P01.01-M04</x:v>
      </x:c>
      <x:c r="C574" s="21" t="n">
        <x:v>4</x:v>
      </x:c>
      <x:c r="D574" s="39" t="n">
        <x:v>46507</x:v>
      </x:c>
      <x:c r="E574" s="39" t="n">
        <x:v>46478</x:v>
      </x:c>
      <x:c r="F574" s="39"/>
      <x:c r="G574" s="3" t="str">
        <x:v>GL.ACCDEP.IT</x:v>
      </x:c>
      <x:c r="H574" s="3" t="str">
        <x:v>MGMT</x:v>
      </x:c>
      <x:c r="I574" s="3" t="str">
        <x:v>V.EQUIPMENT</x:v>
      </x:c>
      <x:c r="J574" s="3" t="str">
        <x:v>MAP.ACTUAL.DEPR.IT.MGMT.V.EQUIPMENT.MGMT</x:v>
      </x:c>
      <x:c r="K574" s="3" t="str">
        <x:v>CAP.DEPRECIATION</x:v>
      </x:c>
      <x:c r="L574" s="3" t="str">
        <x:v>noncash</x:v>
      </x:c>
      <x:c r="M574" s="3" t="str">
        <x:v>not_applicable</x:v>
      </x:c>
      <x:c r="N574" s="3" t="str">
        <x:v>not_applicable</x:v>
      </x:c>
      <x:c r="O574" s="3" t="str">
        <x:v>not_applicable</x:v>
      </x:c>
      <x:c r="P574" s="30" t="n">
        <x:v>0</x:v>
      </x:c>
      <x:c r="Q574" s="30" t="n">
        <x:v>69.44</x:v>
      </x:c>
      <x:c r="R574" s="19" t="n">
        <x:f>P574-Q574</x:f>
        <x:v>-69.44</x:v>
      </x:c>
      <x:c r="S574" s="22" t="n">
        <x:f>'D03_Accounts'!D21</x:f>
        <x:v>0</x:v>
      </x:c>
      <x:c r="T574" s="19" t="n">
        <x:f>R574*S574</x:f>
        <x:v>0</x:v>
      </x:c>
      <x:c r="U574" s="20" t="str">
        <x:f>'D03_Mappings'!E146</x:f>
        <x:v>acc_dep</x:v>
      </x:c>
      <x:c r="V574" s="19" t="str">
        <x:f>IF(I574="",IF(U574="people","PAYROLL","UNMAPPED"),I574)</x:f>
        <x:v>V.EQUIPMENT</x:v>
      </x:c>
      <x:c r="W574" s="19" t="n">
        <x:f>IF(AND(G574="GL.CASH",L574="operating"),Q574,0)</x:f>
        <x:v>0</x:v>
      </x:c>
      <x:c r="X574" s="19" t="n">
        <x:f>IF(AND(G574="GL.CASH",L574="operating"),P574,0)</x:f>
        <x:v>0</x:v>
      </x:c>
      <x:c r="Y574" s="19" t="n">
        <x:f>IF(AND(G574="GL.CASH",L574="investing"),Q574-P574,0)</x:f>
        <x:v>0</x:v>
      </x:c>
      <x:c r="Z574" s="19" t="n">
        <x:f>IF(AND(G574="GL.CASH",L574="financing"),P574,0)</x:f>
        <x:v>0</x:v>
      </x:c>
      <x:c r="AA574" s="19" t="n">
        <x:f>IF(AND(G574="GL.CASH",L574="financing"),Q574,0)</x:f>
        <x:v>0</x:v>
      </x:c>
    </x:row>
    <x:row r="575" ht="25" customHeight="1">
      <x:c r="A575" s="3" t="str">
        <x:v>ACT/DEP-IT.P02.01-M04/1</x:v>
      </x:c>
      <x:c r="B575" s="3" t="str">
        <x:v>DEP-IT.P02.01-M04</x:v>
      </x:c>
      <x:c r="C575" s="21" t="n">
        <x:v>4</x:v>
      </x:c>
      <x:c r="D575" s="39" t="n">
        <x:v>46507</x:v>
      </x:c>
      <x:c r="E575" s="39" t="n">
        <x:v>46478</x:v>
      </x:c>
      <x:c r="F575" s="39"/>
      <x:c r="G575" s="3" t="str">
        <x:v>GL.DEPR.IT</x:v>
      </x:c>
      <x:c r="H575" s="3" t="str">
        <x:v>ENG</x:v>
      </x:c>
      <x:c r="I575" s="3" t="str">
        <x:v>V.EQUIPMENT</x:v>
      </x:c>
      <x:c r="J575" s="3" t="str">
        <x:v>MAP.ACTUAL.DEPR.IT.ENG.V.EQUIPMENT.ENG</x:v>
      </x:c>
      <x:c r="K575" s="3" t="str">
        <x:v>CAP.DEPRECIATION</x:v>
      </x:c>
      <x:c r="L575" s="3" t="str">
        <x:v>noncash</x:v>
      </x:c>
      <x:c r="M575" s="3" t="str">
        <x:v>recurring</x:v>
      </x:c>
      <x:c r="N575" s="3" t="str">
        <x:v>committed</x:v>
      </x:c>
      <x:c r="O575" s="3" t="str">
        <x:v>fixed</x:v>
      </x:c>
      <x:c r="P575" s="30" t="n">
        <x:v>69.44</x:v>
      </x:c>
      <x:c r="Q575" s="30" t="n">
        <x:v>0</x:v>
      </x:c>
      <x:c r="R575" s="19" t="n">
        <x:f>P575-Q575</x:f>
        <x:v>69.44</x:v>
      </x:c>
      <x:c r="S575" s="22" t="n">
        <x:f>'D03_Accounts'!D100</x:f>
        <x:v>1</x:v>
      </x:c>
      <x:c r="T575" s="19" t="n">
        <x:f>R575*S575</x:f>
        <x:v>69.44</x:v>
      </x:c>
      <x:c r="U575" s="20" t="str">
        <x:f>'D03_Mappings'!E143</x:f>
        <x:v>depreciation</x:v>
      </x:c>
      <x:c r="V575" s="19" t="str">
        <x:f>IF(I575="",IF(U575="people","PAYROLL","UNMAPPED"),I575)</x:f>
        <x:v>V.EQUIPMENT</x:v>
      </x:c>
      <x:c r="W575" s="19" t="n">
        <x:f>IF(AND(G575="GL.CASH",L575="operating"),Q575,0)</x:f>
        <x:v>0</x:v>
      </x:c>
      <x:c r="X575" s="19" t="n">
        <x:f>IF(AND(G575="GL.CASH",L575="operating"),P575,0)</x:f>
        <x:v>0</x:v>
      </x:c>
      <x:c r="Y575" s="19" t="n">
        <x:f>IF(AND(G575="GL.CASH",L575="investing"),Q575-P575,0)</x:f>
        <x:v>0</x:v>
      </x:c>
      <x:c r="Z575" s="19" t="n">
        <x:f>IF(AND(G575="GL.CASH",L575="financing"),P575,0)</x:f>
        <x:v>0</x:v>
      </x:c>
      <x:c r="AA575" s="19" t="n">
        <x:f>IF(AND(G575="GL.CASH",L575="financing"),Q575,0)</x:f>
        <x:v>0</x:v>
      </x:c>
    </x:row>
    <x:row r="576" ht="25" customHeight="1">
      <x:c r="A576" s="3" t="str">
        <x:v>ACT/DEP-IT.P02.01-M04/2</x:v>
      </x:c>
      <x:c r="B576" s="3" t="str">
        <x:v>DEP-IT.P02.01-M04</x:v>
      </x:c>
      <x:c r="C576" s="21" t="n">
        <x:v>4</x:v>
      </x:c>
      <x:c r="D576" s="39" t="n">
        <x:v>46507</x:v>
      </x:c>
      <x:c r="E576" s="39" t="n">
        <x:v>46478</x:v>
      </x:c>
      <x:c r="F576" s="39"/>
      <x:c r="G576" s="3" t="str">
        <x:v>GL.ACCDEP.IT</x:v>
      </x:c>
      <x:c r="H576" s="3" t="str">
        <x:v>ENG</x:v>
      </x:c>
      <x:c r="I576" s="3" t="str">
        <x:v>V.EQUIPMENT</x:v>
      </x:c>
      <x:c r="J576" s="3" t="str">
        <x:v>MAP.ACTUAL.DEPR.IT.ENG.V.EQUIPMENT.ENG</x:v>
      </x:c>
      <x:c r="K576" s="3" t="str">
        <x:v>CAP.DEPRECIATION</x:v>
      </x:c>
      <x:c r="L576" s="3" t="str">
        <x:v>noncash</x:v>
      </x:c>
      <x:c r="M576" s="3" t="str">
        <x:v>not_applicable</x:v>
      </x:c>
      <x:c r="N576" s="3" t="str">
        <x:v>not_applicable</x:v>
      </x:c>
      <x:c r="O576" s="3" t="str">
        <x:v>not_applicable</x:v>
      </x:c>
      <x:c r="P576" s="30" t="n">
        <x:v>0</x:v>
      </x:c>
      <x:c r="Q576" s="30" t="n">
        <x:v>69.44</x:v>
      </x:c>
      <x:c r="R576" s="19" t="n">
        <x:f>P576-Q576</x:f>
        <x:v>-69.44</x:v>
      </x:c>
      <x:c r="S576" s="22" t="n">
        <x:f>'D03_Accounts'!D21</x:f>
        <x:v>0</x:v>
      </x:c>
      <x:c r="T576" s="19" t="n">
        <x:f>R576*S576</x:f>
        <x:v>0</x:v>
      </x:c>
      <x:c r="U576" s="20" t="str">
        <x:f>'D03_Mappings'!E144</x:f>
        <x:v>acc_dep</x:v>
      </x:c>
      <x:c r="V576" s="19" t="str">
        <x:f>IF(I576="",IF(U576="people","PAYROLL","UNMAPPED"),I576)</x:f>
        <x:v>V.EQUIPMENT</x:v>
      </x:c>
      <x:c r="W576" s="19" t="n">
        <x:f>IF(AND(G576="GL.CASH",L576="operating"),Q576,0)</x:f>
        <x:v>0</x:v>
      </x:c>
      <x:c r="X576" s="19" t="n">
        <x:f>IF(AND(G576="GL.CASH",L576="operating"),P576,0)</x:f>
        <x:v>0</x:v>
      </x:c>
      <x:c r="Y576" s="19" t="n">
        <x:f>IF(AND(G576="GL.CASH",L576="investing"),Q576-P576,0)</x:f>
        <x:v>0</x:v>
      </x:c>
      <x:c r="Z576" s="19" t="n">
        <x:f>IF(AND(G576="GL.CASH",L576="financing"),P576,0)</x:f>
        <x:v>0</x:v>
      </x:c>
      <x:c r="AA576" s="19" t="n">
        <x:f>IF(AND(G576="GL.CASH",L576="financing"),Q576,0)</x:f>
        <x:v>0</x:v>
      </x:c>
    </x:row>
    <x:row r="577" ht="25" customHeight="1">
      <x:c r="A577" s="3" t="str">
        <x:v>ACT/DEP-IT.P03.01-M04/1</x:v>
      </x:c>
      <x:c r="B577" s="3" t="str">
        <x:v>DEP-IT.P03.01-M04</x:v>
      </x:c>
      <x:c r="C577" s="21" t="n">
        <x:v>4</x:v>
      </x:c>
      <x:c r="D577" s="39" t="n">
        <x:v>46507</x:v>
      </x:c>
      <x:c r="E577" s="39" t="n">
        <x:v>46478</x:v>
      </x:c>
      <x:c r="F577" s="39"/>
      <x:c r="G577" s="3" t="str">
        <x:v>GL.DEPR.IT</x:v>
      </x:c>
      <x:c r="H577" s="3" t="str">
        <x:v>ENG</x:v>
      </x:c>
      <x:c r="I577" s="3" t="str">
        <x:v>V.EQUIPMENT</x:v>
      </x:c>
      <x:c r="J577" s="3" t="str">
        <x:v>MAP.ACTUAL.DEPR.IT.ENG.V.EQUIPMENT.ENG</x:v>
      </x:c>
      <x:c r="K577" s="3" t="str">
        <x:v>CAP.DEPRECIATION</x:v>
      </x:c>
      <x:c r="L577" s="3" t="str">
        <x:v>noncash</x:v>
      </x:c>
      <x:c r="M577" s="3" t="str">
        <x:v>recurring</x:v>
      </x:c>
      <x:c r="N577" s="3" t="str">
        <x:v>committed</x:v>
      </x:c>
      <x:c r="O577" s="3" t="str">
        <x:v>fixed</x:v>
      </x:c>
      <x:c r="P577" s="30" t="n">
        <x:v>69.44</x:v>
      </x:c>
      <x:c r="Q577" s="30" t="n">
        <x:v>0</x:v>
      </x:c>
      <x:c r="R577" s="19" t="n">
        <x:f>P577-Q577</x:f>
        <x:v>69.44</x:v>
      </x:c>
      <x:c r="S577" s="22" t="n">
        <x:f>'D03_Accounts'!D100</x:f>
        <x:v>1</x:v>
      </x:c>
      <x:c r="T577" s="19" t="n">
        <x:f>R577*S577</x:f>
        <x:v>69.44</x:v>
      </x:c>
      <x:c r="U577" s="20" t="str">
        <x:f>'D03_Mappings'!E143</x:f>
        <x:v>depreciation</x:v>
      </x:c>
      <x:c r="V577" s="19" t="str">
        <x:f>IF(I577="",IF(U577="people","PAYROLL","UNMAPPED"),I577)</x:f>
        <x:v>V.EQUIPMENT</x:v>
      </x:c>
      <x:c r="W577" s="19" t="n">
        <x:f>IF(AND(G577="GL.CASH",L577="operating"),Q577,0)</x:f>
        <x:v>0</x:v>
      </x:c>
      <x:c r="X577" s="19" t="n">
        <x:f>IF(AND(G577="GL.CASH",L577="operating"),P577,0)</x:f>
        <x:v>0</x:v>
      </x:c>
      <x:c r="Y577" s="19" t="n">
        <x:f>IF(AND(G577="GL.CASH",L577="investing"),Q577-P577,0)</x:f>
        <x:v>0</x:v>
      </x:c>
      <x:c r="Z577" s="19" t="n">
        <x:f>IF(AND(G577="GL.CASH",L577="financing"),P577,0)</x:f>
        <x:v>0</x:v>
      </x:c>
      <x:c r="AA577" s="19" t="n">
        <x:f>IF(AND(G577="GL.CASH",L577="financing"),Q577,0)</x:f>
        <x:v>0</x:v>
      </x:c>
    </x:row>
    <x:row r="578" ht="25" customHeight="1">
      <x:c r="A578" s="3" t="str">
        <x:v>ACT/DEP-IT.P03.01-M04/2</x:v>
      </x:c>
      <x:c r="B578" s="3" t="str">
        <x:v>DEP-IT.P03.01-M04</x:v>
      </x:c>
      <x:c r="C578" s="21" t="n">
        <x:v>4</x:v>
      </x:c>
      <x:c r="D578" s="39" t="n">
        <x:v>46507</x:v>
      </x:c>
      <x:c r="E578" s="39" t="n">
        <x:v>46478</x:v>
      </x:c>
      <x:c r="F578" s="39"/>
      <x:c r="G578" s="3" t="str">
        <x:v>GL.ACCDEP.IT</x:v>
      </x:c>
      <x:c r="H578" s="3" t="str">
        <x:v>ENG</x:v>
      </x:c>
      <x:c r="I578" s="3" t="str">
        <x:v>V.EQUIPMENT</x:v>
      </x:c>
      <x:c r="J578" s="3" t="str">
        <x:v>MAP.ACTUAL.DEPR.IT.ENG.V.EQUIPMENT.ENG</x:v>
      </x:c>
      <x:c r="K578" s="3" t="str">
        <x:v>CAP.DEPRECIATION</x:v>
      </x:c>
      <x:c r="L578" s="3" t="str">
        <x:v>noncash</x:v>
      </x:c>
      <x:c r="M578" s="3" t="str">
        <x:v>not_applicable</x:v>
      </x:c>
      <x:c r="N578" s="3" t="str">
        <x:v>not_applicable</x:v>
      </x:c>
      <x:c r="O578" s="3" t="str">
        <x:v>not_applicable</x:v>
      </x:c>
      <x:c r="P578" s="30" t="n">
        <x:v>0</x:v>
      </x:c>
      <x:c r="Q578" s="30" t="n">
        <x:v>69.44</x:v>
      </x:c>
      <x:c r="R578" s="19" t="n">
        <x:f>P578-Q578</x:f>
        <x:v>-69.44</x:v>
      </x:c>
      <x:c r="S578" s="22" t="n">
        <x:f>'D03_Accounts'!D21</x:f>
        <x:v>0</x:v>
      </x:c>
      <x:c r="T578" s="19" t="n">
        <x:f>R578*S578</x:f>
        <x:v>0</x:v>
      </x:c>
      <x:c r="U578" s="20" t="str">
        <x:f>'D03_Mappings'!E144</x:f>
        <x:v>acc_dep</x:v>
      </x:c>
      <x:c r="V578" s="19" t="str">
        <x:f>IF(I578="",IF(U578="people","PAYROLL","UNMAPPED"),I578)</x:f>
        <x:v>V.EQUIPMENT</x:v>
      </x:c>
      <x:c r="W578" s="19" t="n">
        <x:f>IF(AND(G578="GL.CASH",L578="operating"),Q578,0)</x:f>
        <x:v>0</x:v>
      </x:c>
      <x:c r="X578" s="19" t="n">
        <x:f>IF(AND(G578="GL.CASH",L578="operating"),P578,0)</x:f>
        <x:v>0</x:v>
      </x:c>
      <x:c r="Y578" s="19" t="n">
        <x:f>IF(AND(G578="GL.CASH",L578="investing"),Q578-P578,0)</x:f>
        <x:v>0</x:v>
      </x:c>
      <x:c r="Z578" s="19" t="n">
        <x:f>IF(AND(G578="GL.CASH",L578="financing"),P578,0)</x:f>
        <x:v>0</x:v>
      </x:c>
      <x:c r="AA578" s="19" t="n">
        <x:f>IF(AND(G578="GL.CASH",L578="financing"),Q578,0)</x:f>
        <x:v>0</x:v>
      </x:c>
    </x:row>
    <x:row r="579" ht="25" customHeight="1">
      <x:c r="A579" s="3" t="str">
        <x:v>ACT/DEP-IT.P04.01-M04/1</x:v>
      </x:c>
      <x:c r="B579" s="3" t="str">
        <x:v>DEP-IT.P04.01-M04</x:v>
      </x:c>
      <x:c r="C579" s="21" t="n">
        <x:v>4</x:v>
      </x:c>
      <x:c r="D579" s="39" t="n">
        <x:v>46507</x:v>
      </x:c>
      <x:c r="E579" s="39" t="n">
        <x:v>46478</x:v>
      </x:c>
      <x:c r="F579" s="39"/>
      <x:c r="G579" s="3" t="str">
        <x:v>GL.DEPR.IT</x:v>
      </x:c>
      <x:c r="H579" s="3" t="str">
        <x:v>ENG</x:v>
      </x:c>
      <x:c r="I579" s="3" t="str">
        <x:v>V.EQUIPMENT</x:v>
      </x:c>
      <x:c r="J579" s="3" t="str">
        <x:v>MAP.ACTUAL.DEPR.IT.ENG.V.EQUIPMENT.ENG</x:v>
      </x:c>
      <x:c r="K579" s="3" t="str">
        <x:v>CAP.DEPRECIATION</x:v>
      </x:c>
      <x:c r="L579" s="3" t="str">
        <x:v>noncash</x:v>
      </x:c>
      <x:c r="M579" s="3" t="str">
        <x:v>recurring</x:v>
      </x:c>
      <x:c r="N579" s="3" t="str">
        <x:v>committed</x:v>
      </x:c>
      <x:c r="O579" s="3" t="str">
        <x:v>fixed</x:v>
      </x:c>
      <x:c r="P579" s="30" t="n">
        <x:v>69.44</x:v>
      </x:c>
      <x:c r="Q579" s="30" t="n">
        <x:v>0</x:v>
      </x:c>
      <x:c r="R579" s="19" t="n">
        <x:f>P579-Q579</x:f>
        <x:v>69.44</x:v>
      </x:c>
      <x:c r="S579" s="22" t="n">
        <x:f>'D03_Accounts'!D100</x:f>
        <x:v>1</x:v>
      </x:c>
      <x:c r="T579" s="19" t="n">
        <x:f>R579*S579</x:f>
        <x:v>69.44</x:v>
      </x:c>
      <x:c r="U579" s="20" t="str">
        <x:f>'D03_Mappings'!E143</x:f>
        <x:v>depreciation</x:v>
      </x:c>
      <x:c r="V579" s="19" t="str">
        <x:f>IF(I579="",IF(U579="people","PAYROLL","UNMAPPED"),I579)</x:f>
        <x:v>V.EQUIPMENT</x:v>
      </x:c>
      <x:c r="W579" s="19" t="n">
        <x:f>IF(AND(G579="GL.CASH",L579="operating"),Q579,0)</x:f>
        <x:v>0</x:v>
      </x:c>
      <x:c r="X579" s="19" t="n">
        <x:f>IF(AND(G579="GL.CASH",L579="operating"),P579,0)</x:f>
        <x:v>0</x:v>
      </x:c>
      <x:c r="Y579" s="19" t="n">
        <x:f>IF(AND(G579="GL.CASH",L579="investing"),Q579-P579,0)</x:f>
        <x:v>0</x:v>
      </x:c>
      <x:c r="Z579" s="19" t="n">
        <x:f>IF(AND(G579="GL.CASH",L579="financing"),P579,0)</x:f>
        <x:v>0</x:v>
      </x:c>
      <x:c r="AA579" s="19" t="n">
        <x:f>IF(AND(G579="GL.CASH",L579="financing"),Q579,0)</x:f>
        <x:v>0</x:v>
      </x:c>
    </x:row>
    <x:row r="580" ht="25" customHeight="1">
      <x:c r="A580" s="3" t="str">
        <x:v>ACT/DEP-IT.P04.01-M04/2</x:v>
      </x:c>
      <x:c r="B580" s="3" t="str">
        <x:v>DEP-IT.P04.01-M04</x:v>
      </x:c>
      <x:c r="C580" s="21" t="n">
        <x:v>4</x:v>
      </x:c>
      <x:c r="D580" s="39" t="n">
        <x:v>46507</x:v>
      </x:c>
      <x:c r="E580" s="39" t="n">
        <x:v>46478</x:v>
      </x:c>
      <x:c r="F580" s="39"/>
      <x:c r="G580" s="3" t="str">
        <x:v>GL.ACCDEP.IT</x:v>
      </x:c>
      <x:c r="H580" s="3" t="str">
        <x:v>ENG</x:v>
      </x:c>
      <x:c r="I580" s="3" t="str">
        <x:v>V.EQUIPMENT</x:v>
      </x:c>
      <x:c r="J580" s="3" t="str">
        <x:v>MAP.ACTUAL.DEPR.IT.ENG.V.EQUIPMENT.ENG</x:v>
      </x:c>
      <x:c r="K580" s="3" t="str">
        <x:v>CAP.DEPRECIATION</x:v>
      </x:c>
      <x:c r="L580" s="3" t="str">
        <x:v>noncash</x:v>
      </x:c>
      <x:c r="M580" s="3" t="str">
        <x:v>not_applicable</x:v>
      </x:c>
      <x:c r="N580" s="3" t="str">
        <x:v>not_applicable</x:v>
      </x:c>
      <x:c r="O580" s="3" t="str">
        <x:v>not_applicable</x:v>
      </x:c>
      <x:c r="P580" s="30" t="n">
        <x:v>0</x:v>
      </x:c>
      <x:c r="Q580" s="30" t="n">
        <x:v>69.44</x:v>
      </x:c>
      <x:c r="R580" s="19" t="n">
        <x:f>P580-Q580</x:f>
        <x:v>-69.44</x:v>
      </x:c>
      <x:c r="S580" s="22" t="n">
        <x:f>'D03_Accounts'!D21</x:f>
        <x:v>0</x:v>
      </x:c>
      <x:c r="T580" s="19" t="n">
        <x:f>R580*S580</x:f>
        <x:v>0</x:v>
      </x:c>
      <x:c r="U580" s="20" t="str">
        <x:f>'D03_Mappings'!E144</x:f>
        <x:v>acc_dep</x:v>
      </x:c>
      <x:c r="V580" s="19" t="str">
        <x:f>IF(I580="",IF(U580="people","PAYROLL","UNMAPPED"),I580)</x:f>
        <x:v>V.EQUIPMENT</x:v>
      </x:c>
      <x:c r="W580" s="19" t="n">
        <x:f>IF(AND(G580="GL.CASH",L580="operating"),Q580,0)</x:f>
        <x:v>0</x:v>
      </x:c>
      <x:c r="X580" s="19" t="n">
        <x:f>IF(AND(G580="GL.CASH",L580="operating"),P580,0)</x:f>
        <x:v>0</x:v>
      </x:c>
      <x:c r="Y580" s="19" t="n">
        <x:f>IF(AND(G580="GL.CASH",L580="investing"),Q580-P580,0)</x:f>
        <x:v>0</x:v>
      </x:c>
      <x:c r="Z580" s="19" t="n">
        <x:f>IF(AND(G580="GL.CASH",L580="financing"),P580,0)</x:f>
        <x:v>0</x:v>
      </x:c>
      <x:c r="AA580" s="19" t="n">
        <x:f>IF(AND(G580="GL.CASH",L580="financing"),Q580,0)</x:f>
        <x:v>0</x:v>
      </x:c>
    </x:row>
    <x:row r="581" ht="25" customHeight="1">
      <x:c r="A581" s="3" t="str">
        <x:v>ACT/DEP-IT.P05.01-M04/1</x:v>
      </x:c>
      <x:c r="B581" s="3" t="str">
        <x:v>DEP-IT.P05.01-M04</x:v>
      </x:c>
      <x:c r="C581" s="21" t="n">
        <x:v>4</x:v>
      </x:c>
      <x:c r="D581" s="39" t="n">
        <x:v>46507</x:v>
      </x:c>
      <x:c r="E581" s="39" t="n">
        <x:v>46478</x:v>
      </x:c>
      <x:c r="F581" s="39"/>
      <x:c r="G581" s="3" t="str">
        <x:v>GL.DEPR.IT</x:v>
      </x:c>
      <x:c r="H581" s="3" t="str">
        <x:v>ENG</x:v>
      </x:c>
      <x:c r="I581" s="3" t="str">
        <x:v>V.EQUIPMENT</x:v>
      </x:c>
      <x:c r="J581" s="3" t="str">
        <x:v>MAP.ACTUAL.DEPR.IT.ENG.V.EQUIPMENT.ENG</x:v>
      </x:c>
      <x:c r="K581" s="3" t="str">
        <x:v>CAP.DEPRECIATION</x:v>
      </x:c>
      <x:c r="L581" s="3" t="str">
        <x:v>noncash</x:v>
      </x:c>
      <x:c r="M581" s="3" t="str">
        <x:v>recurring</x:v>
      </x:c>
      <x:c r="N581" s="3" t="str">
        <x:v>committed</x:v>
      </x:c>
      <x:c r="O581" s="3" t="str">
        <x:v>fixed</x:v>
      </x:c>
      <x:c r="P581" s="30" t="n">
        <x:v>69.44</x:v>
      </x:c>
      <x:c r="Q581" s="30" t="n">
        <x:v>0</x:v>
      </x:c>
      <x:c r="R581" s="19" t="n">
        <x:f>P581-Q581</x:f>
        <x:v>69.44</x:v>
      </x:c>
      <x:c r="S581" s="22" t="n">
        <x:f>'D03_Accounts'!D100</x:f>
        <x:v>1</x:v>
      </x:c>
      <x:c r="T581" s="19" t="n">
        <x:f>R581*S581</x:f>
        <x:v>69.44</x:v>
      </x:c>
      <x:c r="U581" s="20" t="str">
        <x:f>'D03_Mappings'!E143</x:f>
        <x:v>depreciation</x:v>
      </x:c>
      <x:c r="V581" s="19" t="str">
        <x:f>IF(I581="",IF(U581="people","PAYROLL","UNMAPPED"),I581)</x:f>
        <x:v>V.EQUIPMENT</x:v>
      </x:c>
      <x:c r="W581" s="19" t="n">
        <x:f>IF(AND(G581="GL.CASH",L581="operating"),Q581,0)</x:f>
        <x:v>0</x:v>
      </x:c>
      <x:c r="X581" s="19" t="n">
        <x:f>IF(AND(G581="GL.CASH",L581="operating"),P581,0)</x:f>
        <x:v>0</x:v>
      </x:c>
      <x:c r="Y581" s="19" t="n">
        <x:f>IF(AND(G581="GL.CASH",L581="investing"),Q581-P581,0)</x:f>
        <x:v>0</x:v>
      </x:c>
      <x:c r="Z581" s="19" t="n">
        <x:f>IF(AND(G581="GL.CASH",L581="financing"),P581,0)</x:f>
        <x:v>0</x:v>
      </x:c>
      <x:c r="AA581" s="19" t="n">
        <x:f>IF(AND(G581="GL.CASH",L581="financing"),Q581,0)</x:f>
        <x:v>0</x:v>
      </x:c>
    </x:row>
    <x:row r="582" ht="25" customHeight="1">
      <x:c r="A582" s="3" t="str">
        <x:v>ACT/DEP-IT.P05.01-M04/2</x:v>
      </x:c>
      <x:c r="B582" s="3" t="str">
        <x:v>DEP-IT.P05.01-M04</x:v>
      </x:c>
      <x:c r="C582" s="21" t="n">
        <x:v>4</x:v>
      </x:c>
      <x:c r="D582" s="39" t="n">
        <x:v>46507</x:v>
      </x:c>
      <x:c r="E582" s="39" t="n">
        <x:v>46478</x:v>
      </x:c>
      <x:c r="F582" s="39"/>
      <x:c r="G582" s="3" t="str">
        <x:v>GL.ACCDEP.IT</x:v>
      </x:c>
      <x:c r="H582" s="3" t="str">
        <x:v>ENG</x:v>
      </x:c>
      <x:c r="I582" s="3" t="str">
        <x:v>V.EQUIPMENT</x:v>
      </x:c>
      <x:c r="J582" s="3" t="str">
        <x:v>MAP.ACTUAL.DEPR.IT.ENG.V.EQUIPMENT.ENG</x:v>
      </x:c>
      <x:c r="K582" s="3" t="str">
        <x:v>CAP.DEPRECIATION</x:v>
      </x:c>
      <x:c r="L582" s="3" t="str">
        <x:v>noncash</x:v>
      </x:c>
      <x:c r="M582" s="3" t="str">
        <x:v>not_applicable</x:v>
      </x:c>
      <x:c r="N582" s="3" t="str">
        <x:v>not_applicable</x:v>
      </x:c>
      <x:c r="O582" s="3" t="str">
        <x:v>not_applicable</x:v>
      </x:c>
      <x:c r="P582" s="30" t="n">
        <x:v>0</x:v>
      </x:c>
      <x:c r="Q582" s="30" t="n">
        <x:v>69.44</x:v>
      </x:c>
      <x:c r="R582" s="19" t="n">
        <x:f>P582-Q582</x:f>
        <x:v>-69.44</x:v>
      </x:c>
      <x:c r="S582" s="22" t="n">
        <x:f>'D03_Accounts'!D21</x:f>
        <x:v>0</x:v>
      </x:c>
      <x:c r="T582" s="19" t="n">
        <x:f>R582*S582</x:f>
        <x:v>0</x:v>
      </x:c>
      <x:c r="U582" s="20" t="str">
        <x:f>'D03_Mappings'!E144</x:f>
        <x:v>acc_dep</x:v>
      </x:c>
      <x:c r="V582" s="19" t="str">
        <x:f>IF(I582="",IF(U582="people","PAYROLL","UNMAPPED"),I582)</x:f>
        <x:v>V.EQUIPMENT</x:v>
      </x:c>
      <x:c r="W582" s="19" t="n">
        <x:f>IF(AND(G582="GL.CASH",L582="operating"),Q582,0)</x:f>
        <x:v>0</x:v>
      </x:c>
      <x:c r="X582" s="19" t="n">
        <x:f>IF(AND(G582="GL.CASH",L582="operating"),P582,0)</x:f>
        <x:v>0</x:v>
      </x:c>
      <x:c r="Y582" s="19" t="n">
        <x:f>IF(AND(G582="GL.CASH",L582="investing"),Q582-P582,0)</x:f>
        <x:v>0</x:v>
      </x:c>
      <x:c r="Z582" s="19" t="n">
        <x:f>IF(AND(G582="GL.CASH",L582="financing"),P582,0)</x:f>
        <x:v>0</x:v>
      </x:c>
      <x:c r="AA582" s="19" t="n">
        <x:f>IF(AND(G582="GL.CASH",L582="financing"),Q582,0)</x:f>
        <x:v>0</x:v>
      </x:c>
    </x:row>
    <x:row r="583" ht="25" customHeight="1">
      <x:c r="A583" s="3" t="str">
        <x:v>ACT/DEP-IT.P06.01-M04/1</x:v>
      </x:c>
      <x:c r="B583" s="3" t="str">
        <x:v>DEP-IT.P06.01-M04</x:v>
      </x:c>
      <x:c r="C583" s="21" t="n">
        <x:v>4</x:v>
      </x:c>
      <x:c r="D583" s="39" t="n">
        <x:v>46507</x:v>
      </x:c>
      <x:c r="E583" s="39" t="n">
        <x:v>46478</x:v>
      </x:c>
      <x:c r="F583" s="39"/>
      <x:c r="G583" s="3" t="str">
        <x:v>GL.DEPR.IT</x:v>
      </x:c>
      <x:c r="H583" s="3" t="str">
        <x:v>COMP</x:v>
      </x:c>
      <x:c r="I583" s="3" t="str">
        <x:v>V.EQUIPMENT</x:v>
      </x:c>
      <x:c r="J583" s="3" t="str">
        <x:v>MAP.ACTUAL.DEPR.IT.COMP.V.EQUIPMENT.COMP</x:v>
      </x:c>
      <x:c r="K583" s="3" t="str">
        <x:v>CAP.DEPRECIATION</x:v>
      </x:c>
      <x:c r="L583" s="3" t="str">
        <x:v>noncash</x:v>
      </x:c>
      <x:c r="M583" s="3" t="str">
        <x:v>recurring</x:v>
      </x:c>
      <x:c r="N583" s="3" t="str">
        <x:v>committed</x:v>
      </x:c>
      <x:c r="O583" s="3" t="str">
        <x:v>fixed</x:v>
      </x:c>
      <x:c r="P583" s="30" t="n">
        <x:v>69.44</x:v>
      </x:c>
      <x:c r="Q583" s="30" t="n">
        <x:v>0</x:v>
      </x:c>
      <x:c r="R583" s="19" t="n">
        <x:f>P583-Q583</x:f>
        <x:v>69.44</x:v>
      </x:c>
      <x:c r="S583" s="22" t="n">
        <x:f>'D03_Accounts'!D100</x:f>
        <x:v>1</x:v>
      </x:c>
      <x:c r="T583" s="19" t="n">
        <x:f>R583*S583</x:f>
        <x:v>69.44</x:v>
      </x:c>
      <x:c r="U583" s="20" t="str">
        <x:f>'D03_Mappings'!E141</x:f>
        <x:v>depreciation</x:v>
      </x:c>
      <x:c r="V583" s="19" t="str">
        <x:f>IF(I583="",IF(U583="people","PAYROLL","UNMAPPED"),I583)</x:f>
        <x:v>V.EQUIPMENT</x:v>
      </x:c>
      <x:c r="W583" s="19" t="n">
        <x:f>IF(AND(G583="GL.CASH",L583="operating"),Q583,0)</x:f>
        <x:v>0</x:v>
      </x:c>
      <x:c r="X583" s="19" t="n">
        <x:f>IF(AND(G583="GL.CASH",L583="operating"),P583,0)</x:f>
        <x:v>0</x:v>
      </x:c>
      <x:c r="Y583" s="19" t="n">
        <x:f>IF(AND(G583="GL.CASH",L583="investing"),Q583-P583,0)</x:f>
        <x:v>0</x:v>
      </x:c>
      <x:c r="Z583" s="19" t="n">
        <x:f>IF(AND(G583="GL.CASH",L583="financing"),P583,0)</x:f>
        <x:v>0</x:v>
      </x:c>
      <x:c r="AA583" s="19" t="n">
        <x:f>IF(AND(G583="GL.CASH",L583="financing"),Q583,0)</x:f>
        <x:v>0</x:v>
      </x:c>
    </x:row>
    <x:row r="584" ht="25" customHeight="1">
      <x:c r="A584" s="3" t="str">
        <x:v>ACT/DEP-IT.P06.01-M04/2</x:v>
      </x:c>
      <x:c r="B584" s="3" t="str">
        <x:v>DEP-IT.P06.01-M04</x:v>
      </x:c>
      <x:c r="C584" s="21" t="n">
        <x:v>4</x:v>
      </x:c>
      <x:c r="D584" s="39" t="n">
        <x:v>46507</x:v>
      </x:c>
      <x:c r="E584" s="39" t="n">
        <x:v>46478</x:v>
      </x:c>
      <x:c r="F584" s="39"/>
      <x:c r="G584" s="3" t="str">
        <x:v>GL.ACCDEP.IT</x:v>
      </x:c>
      <x:c r="H584" s="3" t="str">
        <x:v>COMP</x:v>
      </x:c>
      <x:c r="I584" s="3" t="str">
        <x:v>V.EQUIPMENT</x:v>
      </x:c>
      <x:c r="J584" s="3" t="str">
        <x:v>MAP.ACTUAL.DEPR.IT.COMP.V.EQUIPMENT.COMP</x:v>
      </x:c>
      <x:c r="K584" s="3" t="str">
        <x:v>CAP.DEPRECIATION</x:v>
      </x:c>
      <x:c r="L584" s="3" t="str">
        <x:v>noncash</x:v>
      </x:c>
      <x:c r="M584" s="3" t="str">
        <x:v>not_applicable</x:v>
      </x:c>
      <x:c r="N584" s="3" t="str">
        <x:v>not_applicable</x:v>
      </x:c>
      <x:c r="O584" s="3" t="str">
        <x:v>not_applicable</x:v>
      </x:c>
      <x:c r="P584" s="30" t="n">
        <x:v>0</x:v>
      </x:c>
      <x:c r="Q584" s="30" t="n">
        <x:v>69.44</x:v>
      </x:c>
      <x:c r="R584" s="19" t="n">
        <x:f>P584-Q584</x:f>
        <x:v>-69.44</x:v>
      </x:c>
      <x:c r="S584" s="22" t="n">
        <x:f>'D03_Accounts'!D21</x:f>
        <x:v>0</x:v>
      </x:c>
      <x:c r="T584" s="19" t="n">
        <x:f>R584*S584</x:f>
        <x:v>0</x:v>
      </x:c>
      <x:c r="U584" s="20" t="str">
        <x:f>'D03_Mappings'!E142</x:f>
        <x:v>acc_dep</x:v>
      </x:c>
      <x:c r="V584" s="19" t="str">
        <x:f>IF(I584="",IF(U584="people","PAYROLL","UNMAPPED"),I584)</x:f>
        <x:v>V.EQUIPMENT</x:v>
      </x:c>
      <x:c r="W584" s="19" t="n">
        <x:f>IF(AND(G584="GL.CASH",L584="operating"),Q584,0)</x:f>
        <x:v>0</x:v>
      </x:c>
      <x:c r="X584" s="19" t="n">
        <x:f>IF(AND(G584="GL.CASH",L584="operating"),P584,0)</x:f>
        <x:v>0</x:v>
      </x:c>
      <x:c r="Y584" s="19" t="n">
        <x:f>IF(AND(G584="GL.CASH",L584="investing"),Q584-P584,0)</x:f>
        <x:v>0</x:v>
      </x:c>
      <x:c r="Z584" s="19" t="n">
        <x:f>IF(AND(G584="GL.CASH",L584="financing"),P584,0)</x:f>
        <x:v>0</x:v>
      </x:c>
      <x:c r="AA584" s="19" t="n">
        <x:f>IF(AND(G584="GL.CASH",L584="financing"),Q584,0)</x:f>
        <x:v>0</x:v>
      </x:c>
    </x:row>
    <x:row r="585" ht="25" customHeight="1">
      <x:c r="A585" s="3" t="str">
        <x:v>ACT/DEP-IT.P07.01-M04/1</x:v>
      </x:c>
      <x:c r="B585" s="3" t="str">
        <x:v>DEP-IT.P07.01-M04</x:v>
      </x:c>
      <x:c r="C585" s="21" t="n">
        <x:v>4</x:v>
      </x:c>
      <x:c r="D585" s="39" t="n">
        <x:v>46507</x:v>
      </x:c>
      <x:c r="E585" s="39" t="n">
        <x:v>46478</x:v>
      </x:c>
      <x:c r="F585" s="39"/>
      <x:c r="G585" s="3" t="str">
        <x:v>GL.DEPR.IT</x:v>
      </x:c>
      <x:c r="H585" s="3" t="str">
        <x:v>PROD</x:v>
      </x:c>
      <x:c r="I585" s="3" t="str">
        <x:v>V.EQUIPMENT</x:v>
      </x:c>
      <x:c r="J585" s="3" t="str">
        <x:v>MAP.ACTUAL.DEPR.IT.PROD.V.EQUIPMENT.PROD</x:v>
      </x:c>
      <x:c r="K585" s="3" t="str">
        <x:v>CAP.DEPRECIATION</x:v>
      </x:c>
      <x:c r="L585" s="3" t="str">
        <x:v>noncash</x:v>
      </x:c>
      <x:c r="M585" s="3" t="str">
        <x:v>recurring</x:v>
      </x:c>
      <x:c r="N585" s="3" t="str">
        <x:v>committed</x:v>
      </x:c>
      <x:c r="O585" s="3" t="str">
        <x:v>fixed</x:v>
      </x:c>
      <x:c r="P585" s="30" t="n">
        <x:v>69.44</x:v>
      </x:c>
      <x:c r="Q585" s="30" t="n">
        <x:v>0</x:v>
      </x:c>
      <x:c r="R585" s="19" t="n">
        <x:f>P585-Q585</x:f>
        <x:v>69.44</x:v>
      </x:c>
      <x:c r="S585" s="22" t="n">
        <x:f>'D03_Accounts'!D100</x:f>
        <x:v>1</x:v>
      </x:c>
      <x:c r="T585" s="19" t="n">
        <x:f>R585*S585</x:f>
        <x:v>69.44</x:v>
      </x:c>
      <x:c r="U585" s="20" t="str">
        <x:f>'D03_Mappings'!E149</x:f>
        <x:v>depreciation</x:v>
      </x:c>
      <x:c r="V585" s="19" t="str">
        <x:f>IF(I585="",IF(U585="people","PAYROLL","UNMAPPED"),I585)</x:f>
        <x:v>V.EQUIPMENT</x:v>
      </x:c>
      <x:c r="W585" s="19" t="n">
        <x:f>IF(AND(G585="GL.CASH",L585="operating"),Q585,0)</x:f>
        <x:v>0</x:v>
      </x:c>
      <x:c r="X585" s="19" t="n">
        <x:f>IF(AND(G585="GL.CASH",L585="operating"),P585,0)</x:f>
        <x:v>0</x:v>
      </x:c>
      <x:c r="Y585" s="19" t="n">
        <x:f>IF(AND(G585="GL.CASH",L585="investing"),Q585-P585,0)</x:f>
        <x:v>0</x:v>
      </x:c>
      <x:c r="Z585" s="19" t="n">
        <x:f>IF(AND(G585="GL.CASH",L585="financing"),P585,0)</x:f>
        <x:v>0</x:v>
      </x:c>
      <x:c r="AA585" s="19" t="n">
        <x:f>IF(AND(G585="GL.CASH",L585="financing"),Q585,0)</x:f>
        <x:v>0</x:v>
      </x:c>
    </x:row>
    <x:row r="586" ht="25" customHeight="1">
      <x:c r="A586" s="3" t="str">
        <x:v>ACT/DEP-IT.P07.01-M04/2</x:v>
      </x:c>
      <x:c r="B586" s="3" t="str">
        <x:v>DEP-IT.P07.01-M04</x:v>
      </x:c>
      <x:c r="C586" s="21" t="n">
        <x:v>4</x:v>
      </x:c>
      <x:c r="D586" s="39" t="n">
        <x:v>46507</x:v>
      </x:c>
      <x:c r="E586" s="39" t="n">
        <x:v>46478</x:v>
      </x:c>
      <x:c r="F586" s="39"/>
      <x:c r="G586" s="3" t="str">
        <x:v>GL.ACCDEP.IT</x:v>
      </x:c>
      <x:c r="H586" s="3" t="str">
        <x:v>PROD</x:v>
      </x:c>
      <x:c r="I586" s="3" t="str">
        <x:v>V.EQUIPMENT</x:v>
      </x:c>
      <x:c r="J586" s="3" t="str">
        <x:v>MAP.ACTUAL.DEPR.IT.PROD.V.EQUIPMENT.PROD</x:v>
      </x:c>
      <x:c r="K586" s="3" t="str">
        <x:v>CAP.DEPRECIATION</x:v>
      </x:c>
      <x:c r="L586" s="3" t="str">
        <x:v>noncash</x:v>
      </x:c>
      <x:c r="M586" s="3" t="str">
        <x:v>not_applicable</x:v>
      </x:c>
      <x:c r="N586" s="3" t="str">
        <x:v>not_applicable</x:v>
      </x:c>
      <x:c r="O586" s="3" t="str">
        <x:v>not_applicable</x:v>
      </x:c>
      <x:c r="P586" s="30" t="n">
        <x:v>0</x:v>
      </x:c>
      <x:c r="Q586" s="30" t="n">
        <x:v>69.44</x:v>
      </x:c>
      <x:c r="R586" s="19" t="n">
        <x:f>P586-Q586</x:f>
        <x:v>-69.44</x:v>
      </x:c>
      <x:c r="S586" s="22" t="n">
        <x:f>'D03_Accounts'!D21</x:f>
        <x:v>0</x:v>
      </x:c>
      <x:c r="T586" s="19" t="n">
        <x:f>R586*S586</x:f>
        <x:v>0</x:v>
      </x:c>
      <x:c r="U586" s="20" t="str">
        <x:f>'D03_Mappings'!E150</x:f>
        <x:v>acc_dep</x:v>
      </x:c>
      <x:c r="V586" s="19" t="str">
        <x:f>IF(I586="",IF(U586="people","PAYROLL","UNMAPPED"),I586)</x:f>
        <x:v>V.EQUIPMENT</x:v>
      </x:c>
      <x:c r="W586" s="19" t="n">
        <x:f>IF(AND(G586="GL.CASH",L586="operating"),Q586,0)</x:f>
        <x:v>0</x:v>
      </x:c>
      <x:c r="X586" s="19" t="n">
        <x:f>IF(AND(G586="GL.CASH",L586="operating"),P586,0)</x:f>
        <x:v>0</x:v>
      </x:c>
      <x:c r="Y586" s="19" t="n">
        <x:f>IF(AND(G586="GL.CASH",L586="investing"),Q586-P586,0)</x:f>
        <x:v>0</x:v>
      </x:c>
      <x:c r="Z586" s="19" t="n">
        <x:f>IF(AND(G586="GL.CASH",L586="financing"),P586,0)</x:f>
        <x:v>0</x:v>
      </x:c>
      <x:c r="AA586" s="19" t="n">
        <x:f>IF(AND(G586="GL.CASH",L586="financing"),Q586,0)</x:f>
        <x:v>0</x:v>
      </x:c>
    </x:row>
    <x:row r="587" ht="25" customHeight="1">
      <x:c r="A587" s="3" t="str">
        <x:v>ACT/DEPOSIT-INTEREST-M04/1</x:v>
      </x:c>
      <x:c r="B587" s="3" t="str">
        <x:v>DEPOSIT-INTEREST-M04</x:v>
      </x:c>
      <x:c r="C587" s="21" t="n">
        <x:v>4</x:v>
      </x:c>
      <x:c r="D587" s="39" t="n">
        <x:v>46507</x:v>
      </x:c>
      <x:c r="E587" s="39" t="n">
        <x:v>46478</x:v>
      </x:c>
      <x:c r="F587" s="39" t="n">
        <x:v>46507</x:v>
      </x:c>
      <x:c r="G587" s="3" t="str">
        <x:v>GL.CASH</x:v>
      </x:c>
      <x:c r="H587" s="3" t="str">
        <x:v>CORP</x:v>
      </x:c>
      <x:c r="I587" s="3" t="str">
        <x:v>V.BANK</x:v>
      </x:c>
      <x:c r="J587" s="3" t="str">
        <x:v>MAP.ACTUAL.DEPOSIT.INTEREST.V.BANK.CORP</x:v>
      </x:c>
      <x:c r="K587" s="3" t="str">
        <x:v>PNL.DEP_INTEREST</x:v>
      </x:c>
      <x:c r="L587" s="3" t="str">
        <x:v>operating</x:v>
      </x:c>
      <x:c r="M587" s="3" t="str">
        <x:v>not_applicable</x:v>
      </x:c>
      <x:c r="N587" s="3" t="str">
        <x:v>not_applicable</x:v>
      </x:c>
      <x:c r="O587" s="3" t="str">
        <x:v>not_applicable</x:v>
      </x:c>
      <x:c r="P587" s="30" t="n">
        <x:v>1128.5</x:v>
      </x:c>
      <x:c r="Q587" s="30" t="n">
        <x:v>0</x:v>
      </x:c>
      <x:c r="R587" s="19" t="n">
        <x:f>P587-Q587</x:f>
        <x:v>1128.5</x:v>
      </x:c>
      <x:c r="S587" s="22" t="n">
        <x:f>'D03_Accounts'!D11</x:f>
        <x:v>0</x:v>
      </x:c>
      <x:c r="T587" s="19" t="n">
        <x:f>R587*S587</x:f>
        <x:v>0</x:v>
      </x:c>
      <x:c r="U587" s="20" t="str">
        <x:f>'D03_Mappings'!E139</x:f>
        <x:v>cash</x:v>
      </x:c>
      <x:c r="V587" s="19" t="str">
        <x:f>IF(I587="",IF(U587="people","PAYROLL","UNMAPPED"),I587)</x:f>
        <x:v>V.BANK</x:v>
      </x:c>
      <x:c r="W587" s="19" t="n">
        <x:f>IF(AND(G587="GL.CASH",L587="operating"),Q587,0)</x:f>
        <x:v>0</x:v>
      </x:c>
      <x:c r="X587" s="19" t="n">
        <x:f>IF(AND(G587="GL.CASH",L587="operating"),P587,0)</x:f>
        <x:v>1128.5</x:v>
      </x:c>
      <x:c r="Y587" s="19" t="n">
        <x:f>IF(AND(G587="GL.CASH",L587="investing"),Q587-P587,0)</x:f>
        <x:v>0</x:v>
      </x:c>
      <x:c r="Z587" s="19" t="n">
        <x:f>IF(AND(G587="GL.CASH",L587="financing"),P587,0)</x:f>
        <x:v>0</x:v>
      </x:c>
      <x:c r="AA587" s="19" t="n">
        <x:f>IF(AND(G587="GL.CASH",L587="financing"),Q587,0)</x:f>
        <x:v>0</x:v>
      </x:c>
    </x:row>
    <x:row r="588" ht="25" customHeight="1">
      <x:c r="A588" s="3" t="str">
        <x:v>ACT/DEPOSIT-INTEREST-M04/2</x:v>
      </x:c>
      <x:c r="B588" s="3" t="str">
        <x:v>DEPOSIT-INTEREST-M04</x:v>
      </x:c>
      <x:c r="C588" s="21" t="n">
        <x:v>4</x:v>
      </x:c>
      <x:c r="D588" s="39" t="n">
        <x:v>46507</x:v>
      </x:c>
      <x:c r="E588" s="39" t="n">
        <x:v>46478</x:v>
      </x:c>
      <x:c r="F588" s="39" t="n">
        <x:v>46507</x:v>
      </x:c>
      <x:c r="G588" s="3" t="str">
        <x:v>GL.FIN.DEP_INTEREST</x:v>
      </x:c>
      <x:c r="H588" s="3" t="str">
        <x:v>CORP</x:v>
      </x:c>
      <x:c r="I588" s="3" t="str">
        <x:v>V.BANK</x:v>
      </x:c>
      <x:c r="J588" s="3" t="str">
        <x:v>MAP.ACTUAL.DEPOSIT.INTEREST.V.BANK.CORP</x:v>
      </x:c>
      <x:c r="K588" s="3" t="str">
        <x:v>PNL.DEP_INTEREST</x:v>
      </x:c>
      <x:c r="L588" s="3" t="str">
        <x:v>operating</x:v>
      </x:c>
      <x:c r="M588" s="3" t="str">
        <x:v>recurring</x:v>
      </x:c>
      <x:c r="N588" s="3" t="str">
        <x:v>committed</x:v>
      </x:c>
      <x:c r="O588" s="3" t="str">
        <x:v>fixed</x:v>
      </x:c>
      <x:c r="P588" s="30" t="n">
        <x:v>0</x:v>
      </x:c>
      <x:c r="Q588" s="30" t="n">
        <x:v>1128.5</x:v>
      </x:c>
      <x:c r="R588" s="19" t="n">
        <x:f>P588-Q588</x:f>
        <x:v>-1128.5</x:v>
      </x:c>
      <x:c r="S588" s="22" t="n">
        <x:f>'D03_Accounts'!D45</x:f>
        <x:v>0</x:v>
      </x:c>
      <x:c r="T588" s="19" t="n">
        <x:f>R588*S588</x:f>
        <x:v>0</x:v>
      </x:c>
      <x:c r="U588" s="20" t="str">
        <x:f>'D03_Mappings'!E140</x:f>
        <x:v>dep_interest</x:v>
      </x:c>
      <x:c r="V588" s="19" t="str">
        <x:f>IF(I588="",IF(U588="people","PAYROLL","UNMAPPED"),I588)</x:f>
        <x:v>V.BANK</x:v>
      </x:c>
      <x:c r="W588" s="19" t="n">
        <x:f>IF(AND(G588="GL.CASH",L588="operating"),Q588,0)</x:f>
        <x:v>0</x:v>
      </x:c>
      <x:c r="X588" s="19" t="n">
        <x:f>IF(AND(G588="GL.CASH",L588="operating"),P588,0)</x:f>
        <x:v>0</x:v>
      </x:c>
      <x:c r="Y588" s="19" t="n">
        <x:f>IF(AND(G588="GL.CASH",L588="investing"),Q588-P588,0)</x:f>
        <x:v>0</x:v>
      </x:c>
      <x:c r="Z588" s="19" t="n">
        <x:f>IF(AND(G588="GL.CASH",L588="financing"),P588,0)</x:f>
        <x:v>0</x:v>
      </x:c>
      <x:c r="AA588" s="19" t="n">
        <x:f>IF(AND(G588="GL.CASH",L588="financing"),Q588,0)</x:f>
        <x:v>0</x:v>
      </x:c>
    </x:row>
    <x:row r="589" ht="25" customHeight="1">
      <x:c r="A589" s="3" t="str">
        <x:v>ACT/NOTE-INTEREST-M04/1</x:v>
      </x:c>
      <x:c r="B589" s="3" t="str">
        <x:v>NOTE-INTEREST-M04</x:v>
      </x:c>
      <x:c r="C589" s="21" t="n">
        <x:v>4</x:v>
      </x:c>
      <x:c r="D589" s="39" t="n">
        <x:v>46507</x:v>
      </x:c>
      <x:c r="E589" s="39" t="n">
        <x:v>46478</x:v>
      </x:c>
      <x:c r="F589" s="39"/>
      <x:c r="G589" s="3" t="str">
        <x:v>GL.FIN.NOTE_INTEREST</x:v>
      </x:c>
      <x:c r="H589" s="3" t="str">
        <x:v>CORP</x:v>
      </x:c>
      <x:c r="I589" s="3" t="str">
        <x:v>NOTEHOLDER</x:v>
      </x:c>
      <x:c r="J589" s="3" t="str">
        <x:v>MAP.ACTUAL.NOTE.INTEREST.NOTEHOLDER.CORP</x:v>
      </x:c>
      <x:c r="K589" s="3" t="str">
        <x:v>FUND.NOTE_EXPENSE</x:v>
      </x:c>
      <x:c r="L589" s="3" t="str">
        <x:v>noncash</x:v>
      </x:c>
      <x:c r="M589" s="3" t="str">
        <x:v>recurring</x:v>
      </x:c>
      <x:c r="N589" s="3" t="str">
        <x:v>committed</x:v>
      </x:c>
      <x:c r="O589" s="3" t="str">
        <x:v>fixed</x:v>
      </x:c>
      <x:c r="P589" s="30" t="n">
        <x:v>4166.67</x:v>
      </x:c>
      <x:c r="Q589" s="30" t="n">
        <x:v>0</x:v>
      </x:c>
      <x:c r="R589" s="19" t="n">
        <x:f>P589-Q589</x:f>
        <x:v>4166.67</x:v>
      </x:c>
      <x:c r="S589" s="22" t="n">
        <x:f>'D03_Accounts'!D44</x:f>
        <x:v>1</x:v>
      </x:c>
      <x:c r="T589" s="19" t="n">
        <x:f>R589*S589</x:f>
        <x:v>4166.67</x:v>
      </x:c>
      <x:c r="U589" s="20" t="str">
        <x:f>'D03_Mappings'!E156</x:f>
        <x:v>note_interest</x:v>
      </x:c>
      <x:c r="V589" s="19" t="str">
        <x:f>IF(I589="",IF(U589="people","PAYROLL","UNMAPPED"),I589)</x:f>
        <x:v>NOTEHOLDER</x:v>
      </x:c>
      <x:c r="W589" s="19" t="n">
        <x:f>IF(AND(G589="GL.CASH",L589="operating"),Q589,0)</x:f>
        <x:v>0</x:v>
      </x:c>
      <x:c r="X589" s="19" t="n">
        <x:f>IF(AND(G589="GL.CASH",L589="operating"),P589,0)</x:f>
        <x:v>0</x:v>
      </x:c>
      <x:c r="Y589" s="19" t="n">
        <x:f>IF(AND(G589="GL.CASH",L589="investing"),Q589-P589,0)</x:f>
        <x:v>0</x:v>
      </x:c>
      <x:c r="Z589" s="19" t="n">
        <x:f>IF(AND(G589="GL.CASH",L589="financing"),P589,0)</x:f>
        <x:v>0</x:v>
      </x:c>
      <x:c r="AA589" s="19" t="n">
        <x:f>IF(AND(G589="GL.CASH",L589="financing"),Q589,0)</x:f>
        <x:v>0</x:v>
      </x:c>
    </x:row>
    <x:row r="590" ht="25" customHeight="1">
      <x:c r="A590" s="3" t="str">
        <x:v>ACT/NOTE-INTEREST-M04/2</x:v>
      </x:c>
      <x:c r="B590" s="3" t="str">
        <x:v>NOTE-INTEREST-M04</x:v>
      </x:c>
      <x:c r="C590" s="21" t="n">
        <x:v>4</x:v>
      </x:c>
      <x:c r="D590" s="39" t="n">
        <x:v>46507</x:v>
      </x:c>
      <x:c r="E590" s="39" t="n">
        <x:v>46478</x:v>
      </x:c>
      <x:c r="F590" s="39"/>
      <x:c r="G590" s="3" t="str">
        <x:v>GL.NOTE.INTEREST</x:v>
      </x:c>
      <x:c r="H590" s="3" t="str">
        <x:v>CORP</x:v>
      </x:c>
      <x:c r="I590" s="3" t="str">
        <x:v>NOTEHOLDER</x:v>
      </x:c>
      <x:c r="J590" s="3" t="str">
        <x:v>MAP.ACTUAL.NOTE.INTEREST.NOTEHOLDER.CORP</x:v>
      </x:c>
      <x:c r="K590" s="3" t="str">
        <x:v>FUND.NOTE_EXPENSE</x:v>
      </x:c>
      <x:c r="L590" s="3" t="str">
        <x:v>noncash</x:v>
      </x:c>
      <x:c r="M590" s="3" t="str">
        <x:v>not_applicable</x:v>
      </x:c>
      <x:c r="N590" s="3" t="str">
        <x:v>not_applicable</x:v>
      </x:c>
      <x:c r="O590" s="3" t="str">
        <x:v>not_applicable</x:v>
      </x:c>
      <x:c r="P590" s="30" t="n">
        <x:v>0</x:v>
      </x:c>
      <x:c r="Q590" s="30" t="n">
        <x:v>4166.67</x:v>
      </x:c>
      <x:c r="R590" s="19" t="n">
        <x:f>P590-Q590</x:f>
        <x:v>-4166.67</x:v>
      </x:c>
      <x:c r="S590" s="22" t="n">
        <x:f>'D03_Accounts'!D35</x:f>
        <x:v>0</x:v>
      </x:c>
      <x:c r="T590" s="19" t="n">
        <x:f>R590*S590</x:f>
        <x:v>0</x:v>
      </x:c>
      <x:c r="U590" s="20" t="str">
        <x:f>'D03_Mappings'!E157</x:f>
        <x:v>debt</x:v>
      </x:c>
      <x:c r="V590" s="19" t="str">
        <x:f>IF(I590="",IF(U590="people","PAYROLL","UNMAPPED"),I590)</x:f>
        <x:v>NOTEHOLDER</x:v>
      </x:c>
      <x:c r="W590" s="19" t="n">
        <x:f>IF(AND(G590="GL.CASH",L590="operating"),Q590,0)</x:f>
        <x:v>0</x:v>
      </x:c>
      <x:c r="X590" s="19" t="n">
        <x:f>IF(AND(G590="GL.CASH",L590="operating"),P590,0)</x:f>
        <x:v>0</x:v>
      </x:c>
      <x:c r="Y590" s="19" t="n">
        <x:f>IF(AND(G590="GL.CASH",L590="investing"),Q590-P590,0)</x:f>
        <x:v>0</x:v>
      </x:c>
      <x:c r="Z590" s="19" t="n">
        <x:f>IF(AND(G590="GL.CASH",L590="financing"),P590,0)</x:f>
        <x:v>0</x:v>
      </x:c>
      <x:c r="AA590" s="19" t="n">
        <x:f>IF(AND(G590="GL.CASH",L590="financing"),Q590,0)</x:f>
        <x:v>0</x:v>
      </x:c>
    </x:row>
    <x:row r="591" ht="25" customHeight="1">
      <x:c r="A591" s="3" t="str">
        <x:v>ACT/VAT-OFFSET-M04-COMP/1</x:v>
      </x:c>
      <x:c r="B591" s="3" t="str">
        <x:v>VAT-OFFSET-M04-COMP</x:v>
      </x:c>
      <x:c r="C591" s="21" t="n">
        <x:v>4</x:v>
      </x:c>
      <x:c r="D591" s="39" t="n">
        <x:v>46507</x:v>
      </x:c>
      <x:c r="E591" s="39" t="n">
        <x:v>46507</x:v>
      </x:c>
      <x:c r="F591" s="39"/>
      <x:c r="G591" s="3" t="str">
        <x:v>GL.VAT.DOM_LIAB</x:v>
      </x:c>
      <x:c r="H591" s="3" t="str">
        <x:v>COMP</x:v>
      </x:c>
      <x:c r="I591" s="3" t="str">
        <x:v>TAX_AUTHORITY</x:v>
      </x:c>
      <x:c r="J591" s="3" t="str">
        <x:v>MAP.ACTUAL.VAT.SETTLE.DOM.OFFSET.TAX_AUTHORITY.COMP</x:v>
      </x:c>
      <x:c r="K591" s="3" t="str">
        <x:v>VAT.DOM_PAID</x:v>
      </x:c>
      <x:c r="L591" s="3" t="str">
        <x:v>noncash</x:v>
      </x:c>
      <x:c r="M591" s="3" t="str">
        <x:v>not_applicable</x:v>
      </x:c>
      <x:c r="N591" s="3" t="str">
        <x:v>not_applicable</x:v>
      </x:c>
      <x:c r="O591" s="3" t="str">
        <x:v>not_applicable</x:v>
      </x:c>
      <x:c r="P591" s="30" t="n">
        <x:v>85.5</x:v>
      </x:c>
      <x:c r="Q591" s="30" t="n">
        <x:v>0</x:v>
      </x:c>
      <x:c r="R591" s="19" t="n">
        <x:f>P591-Q591</x:f>
        <x:v>85.5</x:v>
      </x:c>
      <x:c r="S591" s="22" t="n">
        <x:f>'D03_Accounts'!D29</x:f>
        <x:v>0</x:v>
      </x:c>
      <x:c r="T591" s="19" t="n">
        <x:f>R591*S591</x:f>
        <x:v>0</x:v>
      </x:c>
      <x:c r="U591" s="20" t="str">
        <x:f>'D03_Mappings'!E248</x:f>
        <x:v>tax_liabilities</x:v>
      </x:c>
      <x:c r="V591" s="19" t="str">
        <x:f>IF(I591="",IF(U591="people","PAYROLL","UNMAPPED"),I591)</x:f>
        <x:v>TAX_AUTHORITY</x:v>
      </x:c>
      <x:c r="W591" s="19" t="n">
        <x:f>IF(AND(G591="GL.CASH",L591="operating"),Q591,0)</x:f>
        <x:v>0</x:v>
      </x:c>
      <x:c r="X591" s="19" t="n">
        <x:f>IF(AND(G591="GL.CASH",L591="operating"),P591,0)</x:f>
        <x:v>0</x:v>
      </x:c>
      <x:c r="Y591" s="19" t="n">
        <x:f>IF(AND(G591="GL.CASH",L591="investing"),Q591-P591,0)</x:f>
        <x:v>0</x:v>
      </x:c>
      <x:c r="Z591" s="19" t="n">
        <x:f>IF(AND(G591="GL.CASH",L591="financing"),P591,0)</x:f>
        <x:v>0</x:v>
      </x:c>
      <x:c r="AA591" s="19" t="n">
        <x:f>IF(AND(G591="GL.CASH",L591="financing"),Q591,0)</x:f>
        <x:v>0</x:v>
      </x:c>
    </x:row>
    <x:row r="592" ht="25" customHeight="1">
      <x:c r="A592" s="3" t="str">
        <x:v>ACT/VAT-OFFSET-M04-COMP/2</x:v>
      </x:c>
      <x:c r="B592" s="3" t="str">
        <x:v>VAT-OFFSET-M04-COMP</x:v>
      </x:c>
      <x:c r="C592" s="21" t="n">
        <x:v>4</x:v>
      </x:c>
      <x:c r="D592" s="39" t="n">
        <x:v>46507</x:v>
      </x:c>
      <x:c r="E592" s="39" t="n">
        <x:v>46507</x:v>
      </x:c>
      <x:c r="F592" s="39"/>
      <x:c r="G592" s="3" t="str">
        <x:v>GL.VAT.DOM_ASSET</x:v>
      </x:c>
      <x:c r="H592" s="3" t="str">
        <x:v>COMP</x:v>
      </x:c>
      <x:c r="I592" s="3" t="str">
        <x:v>TAX_AUTHORITY</x:v>
      </x:c>
      <x:c r="J592" s="3" t="str">
        <x:v>MAP.ACTUAL.VAT.SETTLE.DOM.OFFSET.TAX_AUTHORITY.COMP</x:v>
      </x:c>
      <x:c r="K592" s="3" t="str">
        <x:v>VAT.DOM_PAID</x:v>
      </x:c>
      <x:c r="L592" s="3" t="str">
        <x:v>noncash</x:v>
      </x:c>
      <x:c r="M592" s="3" t="str">
        <x:v>not_applicable</x:v>
      </x:c>
      <x:c r="N592" s="3" t="str">
        <x:v>not_applicable</x:v>
      </x:c>
      <x:c r="O592" s="3" t="str">
        <x:v>not_applicable</x:v>
      </x:c>
      <x:c r="P592" s="30" t="n">
        <x:v>0</x:v>
      </x:c>
      <x:c r="Q592" s="30" t="n">
        <x:v>85.5</x:v>
      </x:c>
      <x:c r="R592" s="19" t="n">
        <x:f>P592-Q592</x:f>
        <x:v>-85.5</x:v>
      </x:c>
      <x:c r="S592" s="22" t="n">
        <x:f>'D03_Accounts'!D15</x:f>
        <x:v>0</x:v>
      </x:c>
      <x:c r="T592" s="19" t="n">
        <x:f>R592*S592</x:f>
        <x:v>0</x:v>
      </x:c>
      <x:c r="U592" s="20" t="str">
        <x:f>'D03_Mappings'!E249</x:f>
        <x:v>tax_assets</x:v>
      </x:c>
      <x:c r="V592" s="19" t="str">
        <x:f>IF(I592="",IF(U592="people","PAYROLL","UNMAPPED"),I592)</x:f>
        <x:v>TAX_AUTHORITY</x:v>
      </x:c>
      <x:c r="W592" s="19" t="n">
        <x:f>IF(AND(G592="GL.CASH",L592="operating"),Q592,0)</x:f>
        <x:v>0</x:v>
      </x:c>
      <x:c r="X592" s="19" t="n">
        <x:f>IF(AND(G592="GL.CASH",L592="operating"),P592,0)</x:f>
        <x:v>0</x:v>
      </x:c>
      <x:c r="Y592" s="19" t="n">
        <x:f>IF(AND(G592="GL.CASH",L592="investing"),Q592-P592,0)</x:f>
        <x:v>0</x:v>
      </x:c>
      <x:c r="Z592" s="19" t="n">
        <x:f>IF(AND(G592="GL.CASH",L592="financing"),P592,0)</x:f>
        <x:v>0</x:v>
      </x:c>
      <x:c r="AA592" s="19" t="n">
        <x:f>IF(AND(G592="GL.CASH",L592="financing"),Q592,0)</x:f>
        <x:v>0</x:v>
      </x:c>
    </x:row>
    <x:row r="593" ht="25" customHeight="1">
      <x:c r="A593" s="3" t="str">
        <x:v>ACT/VAT-OFFSET-M04-ENG/1</x:v>
      </x:c>
      <x:c r="B593" s="3" t="str">
        <x:v>VAT-OFFSET-M04-ENG</x:v>
      </x:c>
      <x:c r="C593" s="21" t="n">
        <x:v>4</x:v>
      </x:c>
      <x:c r="D593" s="39" t="n">
        <x:v>46507</x:v>
      </x:c>
      <x:c r="E593" s="39" t="n">
        <x:v>46507</x:v>
      </x:c>
      <x:c r="F593" s="39"/>
      <x:c r="G593" s="3" t="str">
        <x:v>GL.VAT.DOM_LIAB</x:v>
      </x:c>
      <x:c r="H593" s="3" t="str">
        <x:v>ENG</x:v>
      </x:c>
      <x:c r="I593" s="3" t="str">
        <x:v>TAX_AUTHORITY</x:v>
      </x:c>
      <x:c r="J593" s="3" t="str">
        <x:v>MAP.ACTUAL.VAT.SETTLE.DOM.OFFSET.TAX_AUTHORITY.ENG</x:v>
      </x:c>
      <x:c r="K593" s="3" t="str">
        <x:v>VAT.DOM_PAID</x:v>
      </x:c>
      <x:c r="L593" s="3" t="str">
        <x:v>noncash</x:v>
      </x:c>
      <x:c r="M593" s="3" t="str">
        <x:v>not_applicable</x:v>
      </x:c>
      <x:c r="N593" s="3" t="str">
        <x:v>not_applicable</x:v>
      </x:c>
      <x:c r="O593" s="3" t="str">
        <x:v>not_applicable</x:v>
      </x:c>
      <x:c r="P593" s="30" t="n">
        <x:v>709.44</x:v>
      </x:c>
      <x:c r="Q593" s="30" t="n">
        <x:v>0</x:v>
      </x:c>
      <x:c r="R593" s="19" t="n">
        <x:f>P593-Q593</x:f>
        <x:v>709.44</x:v>
      </x:c>
      <x:c r="S593" s="22" t="n">
        <x:f>'D03_Accounts'!D29</x:f>
        <x:v>0</x:v>
      </x:c>
      <x:c r="T593" s="19" t="n">
        <x:f>R593*S593</x:f>
        <x:v>0</x:v>
      </x:c>
      <x:c r="U593" s="20" t="str">
        <x:f>'D03_Mappings'!E252</x:f>
        <x:v>tax_liabilities</x:v>
      </x:c>
      <x:c r="V593" s="19" t="str">
        <x:f>IF(I593="",IF(U593="people","PAYROLL","UNMAPPED"),I593)</x:f>
        <x:v>TAX_AUTHORITY</x:v>
      </x:c>
      <x:c r="W593" s="19" t="n">
        <x:f>IF(AND(G593="GL.CASH",L593="operating"),Q593,0)</x:f>
        <x:v>0</x:v>
      </x:c>
      <x:c r="X593" s="19" t="n">
        <x:f>IF(AND(G593="GL.CASH",L593="operating"),P593,0)</x:f>
        <x:v>0</x:v>
      </x:c>
      <x:c r="Y593" s="19" t="n">
        <x:f>IF(AND(G593="GL.CASH",L593="investing"),Q593-P593,0)</x:f>
        <x:v>0</x:v>
      </x:c>
      <x:c r="Z593" s="19" t="n">
        <x:f>IF(AND(G593="GL.CASH",L593="financing"),P593,0)</x:f>
        <x:v>0</x:v>
      </x:c>
      <x:c r="AA593" s="19" t="n">
        <x:f>IF(AND(G593="GL.CASH",L593="financing"),Q593,0)</x:f>
        <x:v>0</x:v>
      </x:c>
    </x:row>
    <x:row r="594" ht="25" customHeight="1">
      <x:c r="A594" s="3" t="str">
        <x:v>ACT/VAT-OFFSET-M04-ENG/2</x:v>
      </x:c>
      <x:c r="B594" s="3" t="str">
        <x:v>VAT-OFFSET-M04-ENG</x:v>
      </x:c>
      <x:c r="C594" s="21" t="n">
        <x:v>4</x:v>
      </x:c>
      <x:c r="D594" s="39" t="n">
        <x:v>46507</x:v>
      </x:c>
      <x:c r="E594" s="39" t="n">
        <x:v>46507</x:v>
      </x:c>
      <x:c r="F594" s="39"/>
      <x:c r="G594" s="3" t="str">
        <x:v>GL.VAT.DOM_ASSET</x:v>
      </x:c>
      <x:c r="H594" s="3" t="str">
        <x:v>ENG</x:v>
      </x:c>
      <x:c r="I594" s="3" t="str">
        <x:v>TAX_AUTHORITY</x:v>
      </x:c>
      <x:c r="J594" s="3" t="str">
        <x:v>MAP.ACTUAL.VAT.SETTLE.DOM.OFFSET.TAX_AUTHORITY.ENG</x:v>
      </x:c>
      <x:c r="K594" s="3" t="str">
        <x:v>VAT.DOM_PAID</x:v>
      </x:c>
      <x:c r="L594" s="3" t="str">
        <x:v>noncash</x:v>
      </x:c>
      <x:c r="M594" s="3" t="str">
        <x:v>not_applicable</x:v>
      </x:c>
      <x:c r="N594" s="3" t="str">
        <x:v>not_applicable</x:v>
      </x:c>
      <x:c r="O594" s="3" t="str">
        <x:v>not_applicable</x:v>
      </x:c>
      <x:c r="P594" s="30" t="n">
        <x:v>0</x:v>
      </x:c>
      <x:c r="Q594" s="30" t="n">
        <x:v>709.44</x:v>
      </x:c>
      <x:c r="R594" s="19" t="n">
        <x:f>P594-Q594</x:f>
        <x:v>-709.44</x:v>
      </x:c>
      <x:c r="S594" s="22" t="n">
        <x:f>'D03_Accounts'!D15</x:f>
        <x:v>0</x:v>
      </x:c>
      <x:c r="T594" s="19" t="n">
        <x:f>R594*S594</x:f>
        <x:v>0</x:v>
      </x:c>
      <x:c r="U594" s="20" t="str">
        <x:f>'D03_Mappings'!E253</x:f>
        <x:v>tax_assets</x:v>
      </x:c>
      <x:c r="V594" s="19" t="str">
        <x:f>IF(I594="",IF(U594="people","PAYROLL","UNMAPPED"),I594)</x:f>
        <x:v>TAX_AUTHORITY</x:v>
      </x:c>
      <x:c r="W594" s="19" t="n">
        <x:f>IF(AND(G594="GL.CASH",L594="operating"),Q594,0)</x:f>
        <x:v>0</x:v>
      </x:c>
      <x:c r="X594" s="19" t="n">
        <x:f>IF(AND(G594="GL.CASH",L594="operating"),P594,0)</x:f>
        <x:v>0</x:v>
      </x:c>
      <x:c r="Y594" s="19" t="n">
        <x:f>IF(AND(G594="GL.CASH",L594="investing"),Q594-P594,0)</x:f>
        <x:v>0</x:v>
      </x:c>
      <x:c r="Z594" s="19" t="n">
        <x:f>IF(AND(G594="GL.CASH",L594="financing"),P594,0)</x:f>
        <x:v>0</x:v>
      </x:c>
      <x:c r="AA594" s="19" t="n">
        <x:f>IF(AND(G594="GL.CASH",L594="financing"),Q594,0)</x:f>
        <x:v>0</x:v>
      </x:c>
    </x:row>
    <x:row r="595" ht="25" customHeight="1">
      <x:c r="A595" s="3" t="str">
        <x:v>ACT/VAT-OFFSET-M04-MGMT/1</x:v>
      </x:c>
      <x:c r="B595" s="3" t="str">
        <x:v>VAT-OFFSET-M04-MGMT</x:v>
      </x:c>
      <x:c r="C595" s="21" t="n">
        <x:v>4</x:v>
      </x:c>
      <x:c r="D595" s="39" t="n">
        <x:v>46507</x:v>
      </x:c>
      <x:c r="E595" s="39" t="n">
        <x:v>46507</x:v>
      </x:c>
      <x:c r="F595" s="39"/>
      <x:c r="G595" s="3" t="str">
        <x:v>GL.VAT.DOM_LIAB</x:v>
      </x:c>
      <x:c r="H595" s="3" t="str">
        <x:v>MGMT</x:v>
      </x:c>
      <x:c r="I595" s="3" t="str">
        <x:v>TAX_AUTHORITY</x:v>
      </x:c>
      <x:c r="J595" s="3" t="str">
        <x:v>MAP.ACTUAL.VAT.SETTLE.DOM.OFFSET.TAX_AUTHORITY.MGMT</x:v>
      </x:c>
      <x:c r="K595" s="3" t="str">
        <x:v>VAT.DOM_PAID</x:v>
      </x:c>
      <x:c r="L595" s="3" t="str">
        <x:v>noncash</x:v>
      </x:c>
      <x:c r="M595" s="3" t="str">
        <x:v>not_applicable</x:v>
      </x:c>
      <x:c r="N595" s="3" t="str">
        <x:v>not_applicable</x:v>
      </x:c>
      <x:c r="O595" s="3" t="str">
        <x:v>not_applicable</x:v>
      </x:c>
      <x:c r="P595" s="30" t="n">
        <x:v>85.5</x:v>
      </x:c>
      <x:c r="Q595" s="30" t="n">
        <x:v>0</x:v>
      </x:c>
      <x:c r="R595" s="19" t="n">
        <x:f>P595-Q595</x:f>
        <x:v>85.5</x:v>
      </x:c>
      <x:c r="S595" s="22" t="n">
        <x:f>'D03_Accounts'!D29</x:f>
        <x:v>0</x:v>
      </x:c>
      <x:c r="T595" s="19" t="n">
        <x:f>R595*S595</x:f>
        <x:v>0</x:v>
      </x:c>
      <x:c r="U595" s="20" t="str">
        <x:f>'D03_Mappings'!E256</x:f>
        <x:v>tax_liabilities</x:v>
      </x:c>
      <x:c r="V595" s="19" t="str">
        <x:f>IF(I595="",IF(U595="people","PAYROLL","UNMAPPED"),I595)</x:f>
        <x:v>TAX_AUTHORITY</x:v>
      </x:c>
      <x:c r="W595" s="19" t="n">
        <x:f>IF(AND(G595="GL.CASH",L595="operating"),Q595,0)</x:f>
        <x:v>0</x:v>
      </x:c>
      <x:c r="X595" s="19" t="n">
        <x:f>IF(AND(G595="GL.CASH",L595="operating"),P595,0)</x:f>
        <x:v>0</x:v>
      </x:c>
      <x:c r="Y595" s="19" t="n">
        <x:f>IF(AND(G595="GL.CASH",L595="investing"),Q595-P595,0)</x:f>
        <x:v>0</x:v>
      </x:c>
      <x:c r="Z595" s="19" t="n">
        <x:f>IF(AND(G595="GL.CASH",L595="financing"),P595,0)</x:f>
        <x:v>0</x:v>
      </x:c>
      <x:c r="AA595" s="19" t="n">
        <x:f>IF(AND(G595="GL.CASH",L595="financing"),Q595,0)</x:f>
        <x:v>0</x:v>
      </x:c>
    </x:row>
    <x:row r="596" ht="25" customHeight="1">
      <x:c r="A596" s="3" t="str">
        <x:v>ACT/VAT-OFFSET-M04-MGMT/2</x:v>
      </x:c>
      <x:c r="B596" s="3" t="str">
        <x:v>VAT-OFFSET-M04-MGMT</x:v>
      </x:c>
      <x:c r="C596" s="21" t="n">
        <x:v>4</x:v>
      </x:c>
      <x:c r="D596" s="39" t="n">
        <x:v>46507</x:v>
      </x:c>
      <x:c r="E596" s="39" t="n">
        <x:v>46507</x:v>
      </x:c>
      <x:c r="F596" s="39"/>
      <x:c r="G596" s="3" t="str">
        <x:v>GL.VAT.DOM_ASSET</x:v>
      </x:c>
      <x:c r="H596" s="3" t="str">
        <x:v>MGMT</x:v>
      </x:c>
      <x:c r="I596" s="3" t="str">
        <x:v>TAX_AUTHORITY</x:v>
      </x:c>
      <x:c r="J596" s="3" t="str">
        <x:v>MAP.ACTUAL.VAT.SETTLE.DOM.OFFSET.TAX_AUTHORITY.MGMT</x:v>
      </x:c>
      <x:c r="K596" s="3" t="str">
        <x:v>VAT.DOM_PAID</x:v>
      </x:c>
      <x:c r="L596" s="3" t="str">
        <x:v>noncash</x:v>
      </x:c>
      <x:c r="M596" s="3" t="str">
        <x:v>not_applicable</x:v>
      </x:c>
      <x:c r="N596" s="3" t="str">
        <x:v>not_applicable</x:v>
      </x:c>
      <x:c r="O596" s="3" t="str">
        <x:v>not_applicable</x:v>
      </x:c>
      <x:c r="P596" s="30" t="n">
        <x:v>0</x:v>
      </x:c>
      <x:c r="Q596" s="30" t="n">
        <x:v>85.5</x:v>
      </x:c>
      <x:c r="R596" s="19" t="n">
        <x:f>P596-Q596</x:f>
        <x:v>-85.5</x:v>
      </x:c>
      <x:c r="S596" s="22" t="n">
        <x:f>'D03_Accounts'!D15</x:f>
        <x:v>0</x:v>
      </x:c>
      <x:c r="T596" s="19" t="n">
        <x:f>R596*S596</x:f>
        <x:v>0</x:v>
      </x:c>
      <x:c r="U596" s="20" t="str">
        <x:f>'D03_Mappings'!E257</x:f>
        <x:v>tax_assets</x:v>
      </x:c>
      <x:c r="V596" s="19" t="str">
        <x:f>IF(I596="",IF(U596="people","PAYROLL","UNMAPPED"),I596)</x:f>
        <x:v>TAX_AUTHORITY</x:v>
      </x:c>
      <x:c r="W596" s="19" t="n">
        <x:f>IF(AND(G596="GL.CASH",L596="operating"),Q596,0)</x:f>
        <x:v>0</x:v>
      </x:c>
      <x:c r="X596" s="19" t="n">
        <x:f>IF(AND(G596="GL.CASH",L596="operating"),P596,0)</x:f>
        <x:v>0</x:v>
      </x:c>
      <x:c r="Y596" s="19" t="n">
        <x:f>IF(AND(G596="GL.CASH",L596="investing"),Q596-P596,0)</x:f>
        <x:v>0</x:v>
      </x:c>
      <x:c r="Z596" s="19" t="n">
        <x:f>IF(AND(G596="GL.CASH",L596="financing"),P596,0)</x:f>
        <x:v>0</x:v>
      </x:c>
      <x:c r="AA596" s="19" t="n">
        <x:f>IF(AND(G596="GL.CASH",L596="financing"),Q596,0)</x:f>
        <x:v>0</x:v>
      </x:c>
    </x:row>
    <x:row r="597" ht="25" customHeight="1">
      <x:c r="A597" s="3" t="str">
        <x:v>ACT/VAT-OFFSET-M04-PROD/1</x:v>
      </x:c>
      <x:c r="B597" s="3" t="str">
        <x:v>VAT-OFFSET-M04-PROD</x:v>
      </x:c>
      <x:c r="C597" s="21" t="n">
        <x:v>4</x:v>
      </x:c>
      <x:c r="D597" s="39" t="n">
        <x:v>46507</x:v>
      </x:c>
      <x:c r="E597" s="39" t="n">
        <x:v>46507</x:v>
      </x:c>
      <x:c r="F597" s="39"/>
      <x:c r="G597" s="3" t="str">
        <x:v>GL.VAT.DOM_LIAB</x:v>
      </x:c>
      <x:c r="H597" s="3" t="str">
        <x:v>PROD</x:v>
      </x:c>
      <x:c r="I597" s="3" t="str">
        <x:v>TAX_AUTHORITY</x:v>
      </x:c>
      <x:c r="J597" s="3" t="str">
        <x:v>MAP.ACTUAL.VAT.SETTLE.DOM.OFFSET.TAX_AUTHORITY.PROD</x:v>
      </x:c>
      <x:c r="K597" s="3" t="str">
        <x:v>VAT.DOM_PAID</x:v>
      </x:c>
      <x:c r="L597" s="3" t="str">
        <x:v>noncash</x:v>
      </x:c>
      <x:c r="M597" s="3" t="str">
        <x:v>not_applicable</x:v>
      </x:c>
      <x:c r="N597" s="3" t="str">
        <x:v>not_applicable</x:v>
      </x:c>
      <x:c r="O597" s="3" t="str">
        <x:v>not_applicable</x:v>
      </x:c>
      <x:c r="P597" s="30" t="n">
        <x:v>85.5</x:v>
      </x:c>
      <x:c r="Q597" s="30" t="n">
        <x:v>0</x:v>
      </x:c>
      <x:c r="R597" s="19" t="n">
        <x:f>P597-Q597</x:f>
        <x:v>85.5</x:v>
      </x:c>
      <x:c r="S597" s="22" t="n">
        <x:f>'D03_Accounts'!D29</x:f>
        <x:v>0</x:v>
      </x:c>
      <x:c r="T597" s="19" t="n">
        <x:f>R597*S597</x:f>
        <x:v>0</x:v>
      </x:c>
      <x:c r="U597" s="20" t="str">
        <x:f>'D03_Mappings'!E260</x:f>
        <x:v>tax_liabilities</x:v>
      </x:c>
      <x:c r="V597" s="19" t="str">
        <x:f>IF(I597="",IF(U597="people","PAYROLL","UNMAPPED"),I597)</x:f>
        <x:v>TAX_AUTHORITY</x:v>
      </x:c>
      <x:c r="W597" s="19" t="n">
        <x:f>IF(AND(G597="GL.CASH",L597="operating"),Q597,0)</x:f>
        <x:v>0</x:v>
      </x:c>
      <x:c r="X597" s="19" t="n">
        <x:f>IF(AND(G597="GL.CASH",L597="operating"),P597,0)</x:f>
        <x:v>0</x:v>
      </x:c>
      <x:c r="Y597" s="19" t="n">
        <x:f>IF(AND(G597="GL.CASH",L597="investing"),Q597-P597,0)</x:f>
        <x:v>0</x:v>
      </x:c>
      <x:c r="Z597" s="19" t="n">
        <x:f>IF(AND(G597="GL.CASH",L597="financing"),P597,0)</x:f>
        <x:v>0</x:v>
      </x:c>
      <x:c r="AA597" s="19" t="n">
        <x:f>IF(AND(G597="GL.CASH",L597="financing"),Q597,0)</x:f>
        <x:v>0</x:v>
      </x:c>
    </x:row>
    <x:row r="598" ht="25" customHeight="1">
      <x:c r="A598" s="3" t="str">
        <x:v>ACT/VAT-OFFSET-M04-PROD/2</x:v>
      </x:c>
      <x:c r="B598" s="3" t="str">
        <x:v>VAT-OFFSET-M04-PROD</x:v>
      </x:c>
      <x:c r="C598" s="21" t="n">
        <x:v>4</x:v>
      </x:c>
      <x:c r="D598" s="39" t="n">
        <x:v>46507</x:v>
      </x:c>
      <x:c r="E598" s="39" t="n">
        <x:v>46507</x:v>
      </x:c>
      <x:c r="F598" s="39"/>
      <x:c r="G598" s="3" t="str">
        <x:v>GL.VAT.DOM_ASSET</x:v>
      </x:c>
      <x:c r="H598" s="3" t="str">
        <x:v>PROD</x:v>
      </x:c>
      <x:c r="I598" s="3" t="str">
        <x:v>TAX_AUTHORITY</x:v>
      </x:c>
      <x:c r="J598" s="3" t="str">
        <x:v>MAP.ACTUAL.VAT.SETTLE.DOM.OFFSET.TAX_AUTHORITY.PROD</x:v>
      </x:c>
      <x:c r="K598" s="3" t="str">
        <x:v>VAT.DOM_PAID</x:v>
      </x:c>
      <x:c r="L598" s="3" t="str">
        <x:v>noncash</x:v>
      </x:c>
      <x:c r="M598" s="3" t="str">
        <x:v>not_applicable</x:v>
      </x:c>
      <x:c r="N598" s="3" t="str">
        <x:v>not_applicable</x:v>
      </x:c>
      <x:c r="O598" s="3" t="str">
        <x:v>not_applicable</x:v>
      </x:c>
      <x:c r="P598" s="30" t="n">
        <x:v>0</x:v>
      </x:c>
      <x:c r="Q598" s="30" t="n">
        <x:v>85.5</x:v>
      </x:c>
      <x:c r="R598" s="19" t="n">
        <x:f>P598-Q598</x:f>
        <x:v>-85.5</x:v>
      </x:c>
      <x:c r="S598" s="22" t="n">
        <x:f>'D03_Accounts'!D15</x:f>
        <x:v>0</x:v>
      </x:c>
      <x:c r="T598" s="19" t="n">
        <x:f>R598*S598</x:f>
        <x:v>0</x:v>
      </x:c>
      <x:c r="U598" s="20" t="str">
        <x:f>'D03_Mappings'!E261</x:f>
        <x:v>tax_assets</x:v>
      </x:c>
      <x:c r="V598" s="19" t="str">
        <x:f>IF(I598="",IF(U598="people","PAYROLL","UNMAPPED"),I598)</x:f>
        <x:v>TAX_AUTHORITY</x:v>
      </x:c>
      <x:c r="W598" s="19" t="n">
        <x:f>IF(AND(G598="GL.CASH",L598="operating"),Q598,0)</x:f>
        <x:v>0</x:v>
      </x:c>
      <x:c r="X598" s="19" t="n">
        <x:f>IF(AND(G598="GL.CASH",L598="operating"),P598,0)</x:f>
        <x:v>0</x:v>
      </x:c>
      <x:c r="Y598" s="19" t="n">
        <x:f>IF(AND(G598="GL.CASH",L598="investing"),Q598-P598,0)</x:f>
        <x:v>0</x:v>
      </x:c>
      <x:c r="Z598" s="19" t="n">
        <x:f>IF(AND(G598="GL.CASH",L598="financing"),P598,0)</x:f>
        <x:v>0</x:v>
      </x:c>
      <x:c r="AA598" s="19" t="n">
        <x:f>IF(AND(G598="GL.CASH",L598="financing"),Q598,0)</x:f>
        <x:v>0</x:v>
      </x:c>
    </x:row>
    <x:row r="599" ht="25" customHeight="1">
      <x:c r="A599" s="3" t="str">
        <x:v>ACT/VAT-REFUND-M05/1</x:v>
      </x:c>
      <x:c r="B599" s="3" t="str">
        <x:v>VAT-REFUND-M05</x:v>
      </x:c>
      <x:c r="C599" s="21" t="n">
        <x:v>5</x:v>
      </x:c>
      <x:c r="D599" s="39" t="n">
        <x:v>46517</x:v>
      </x:c>
      <x:c r="E599" s="39" t="n">
        <x:v>46478</x:v>
      </x:c>
      <x:c r="F599" s="39" t="n">
        <x:v>46517</x:v>
      </x:c>
      <x:c r="G599" s="3" t="str">
        <x:v>GL.CASH</x:v>
      </x:c>
      <x:c r="H599" s="3" t="str">
        <x:v>COMP</x:v>
      </x:c>
      <x:c r="I599" s="3" t="str">
        <x:v>TAX_AUTHORITY</x:v>
      </x:c>
      <x:c r="J599" s="3" t="str">
        <x:v>MAP.ACTUAL.VAT.SETTLE.DOM.REFUND.TAX_AUTHORITY.COMP</x:v>
      </x:c>
      <x:c r="K599" s="3" t="str">
        <x:v>VAT.DOM_PAID</x:v>
      </x:c>
      <x:c r="L599" s="3" t="str">
        <x:v>operating</x:v>
      </x:c>
      <x:c r="M599" s="3" t="str">
        <x:v>not_applicable</x:v>
      </x:c>
      <x:c r="N599" s="3" t="str">
        <x:v>not_applicable</x:v>
      </x:c>
      <x:c r="O599" s="3" t="str">
        <x:v>not_applicable</x:v>
      </x:c>
      <x:c r="P599" s="30" t="n">
        <x:v>4581.11</x:v>
      </x:c>
      <x:c r="Q599" s="30" t="n">
        <x:v>0</x:v>
      </x:c>
      <x:c r="R599" s="19" t="n">
        <x:f>P599-Q599</x:f>
        <x:v>4581.11</x:v>
      </x:c>
      <x:c r="S599" s="22" t="n">
        <x:f>'D03_Accounts'!D11</x:f>
        <x:v>0</x:v>
      </x:c>
      <x:c r="T599" s="19" t="n">
        <x:f>R599*S599</x:f>
        <x:v>0</x:v>
      </x:c>
      <x:c r="U599" s="20" t="str">
        <x:f>'D03_Mappings'!E262</x:f>
        <x:v>cash</x:v>
      </x:c>
      <x:c r="V599" s="19" t="str">
        <x:f>IF(I599="",IF(U599="people","PAYROLL","UNMAPPED"),I599)</x:f>
        <x:v>TAX_AUTHORITY</x:v>
      </x:c>
      <x:c r="W599" s="19" t="n">
        <x:f>IF(AND(G599="GL.CASH",L599="operating"),Q599,0)</x:f>
        <x:v>0</x:v>
      </x:c>
      <x:c r="X599" s="19" t="n">
        <x:f>IF(AND(G599="GL.CASH",L599="operating"),P599,0)</x:f>
        <x:v>4581.11</x:v>
      </x:c>
      <x:c r="Y599" s="19" t="n">
        <x:f>IF(AND(G599="GL.CASH",L599="investing"),Q599-P599,0)</x:f>
        <x:v>0</x:v>
      </x:c>
      <x:c r="Z599" s="19" t="n">
        <x:f>IF(AND(G599="GL.CASH",L599="financing"),P599,0)</x:f>
        <x:v>0</x:v>
      </x:c>
      <x:c r="AA599" s="19" t="n">
        <x:f>IF(AND(G599="GL.CASH",L599="financing"),Q599,0)</x:f>
        <x:v>0</x:v>
      </x:c>
    </x:row>
    <x:row r="600" ht="25" customHeight="1">
      <x:c r="A600" s="3" t="str">
        <x:v>ACT/VAT-REFUND-M05/2</x:v>
      </x:c>
      <x:c r="B600" s="3" t="str">
        <x:v>VAT-REFUND-M05</x:v>
      </x:c>
      <x:c r="C600" s="21" t="n">
        <x:v>5</x:v>
      </x:c>
      <x:c r="D600" s="39" t="n">
        <x:v>46517</x:v>
      </x:c>
      <x:c r="E600" s="39" t="n">
        <x:v>46478</x:v>
      </x:c>
      <x:c r="F600" s="39" t="n">
        <x:v>46517</x:v>
      </x:c>
      <x:c r="G600" s="3" t="str">
        <x:v>GL.VAT.DOM_ASSET</x:v>
      </x:c>
      <x:c r="H600" s="3" t="str">
        <x:v>COMP</x:v>
      </x:c>
      <x:c r="I600" s="3" t="str">
        <x:v>TAX_AUTHORITY</x:v>
      </x:c>
      <x:c r="J600" s="3" t="str">
        <x:v>MAP.ACTUAL.VAT.SETTLE.DOM.REFUND.TAX_AUTHORITY.COMP</x:v>
      </x:c>
      <x:c r="K600" s="3" t="str">
        <x:v>VAT.DOM_PAID</x:v>
      </x:c>
      <x:c r="L600" s="3" t="str">
        <x:v>operating</x:v>
      </x:c>
      <x:c r="M600" s="3" t="str">
        <x:v>not_applicable</x:v>
      </x:c>
      <x:c r="N600" s="3" t="str">
        <x:v>not_applicable</x:v>
      </x:c>
      <x:c r="O600" s="3" t="str">
        <x:v>not_applicable</x:v>
      </x:c>
      <x:c r="P600" s="30" t="n">
        <x:v>0</x:v>
      </x:c>
      <x:c r="Q600" s="30" t="n">
        <x:v>4581.11</x:v>
      </x:c>
      <x:c r="R600" s="19" t="n">
        <x:f>P600-Q600</x:f>
        <x:v>-4581.11</x:v>
      </x:c>
      <x:c r="S600" s="22" t="n">
        <x:f>'D03_Accounts'!D15</x:f>
        <x:v>0</x:v>
      </x:c>
      <x:c r="T600" s="19" t="n">
        <x:f>R600*S600</x:f>
        <x:v>0</x:v>
      </x:c>
      <x:c r="U600" s="20" t="str">
        <x:f>'D03_Mappings'!E263</x:f>
        <x:v>tax_assets</x:v>
      </x:c>
      <x:c r="V600" s="19" t="str">
        <x:f>IF(I600="",IF(U600="people","PAYROLL","UNMAPPED"),I600)</x:f>
        <x:v>TAX_AUTHORITY</x:v>
      </x:c>
      <x:c r="W600" s="19" t="n">
        <x:f>IF(AND(G600="GL.CASH",L600="operating"),Q600,0)</x:f>
        <x:v>0</x:v>
      </x:c>
      <x:c r="X600" s="19" t="n">
        <x:f>IF(AND(G600="GL.CASH",L600="operating"),P600,0)</x:f>
        <x:v>0</x:v>
      </x:c>
      <x:c r="Y600" s="19" t="n">
        <x:f>IF(AND(G600="GL.CASH",L600="investing"),Q600-P600,0)</x:f>
        <x:v>0</x:v>
      </x:c>
      <x:c r="Z600" s="19" t="n">
        <x:f>IF(AND(G600="GL.CASH",L600="financing"),P600,0)</x:f>
        <x:v>0</x:v>
      </x:c>
      <x:c r="AA600" s="19" t="n">
        <x:f>IF(AND(G600="GL.CASH",L600="financing"),Q600,0)</x:f>
        <x:v>0</x:v>
      </x:c>
    </x:row>
    <x:row r="601" ht="25" customHeight="1">
      <x:c r="A601" s="3" t="str">
        <x:v>ACT/VAT-REFUND-M05/3</x:v>
      </x:c>
      <x:c r="B601" s="3" t="str">
        <x:v>VAT-REFUND-M05</x:v>
      </x:c>
      <x:c r="C601" s="21" t="n">
        <x:v>5</x:v>
      </x:c>
      <x:c r="D601" s="39" t="n">
        <x:v>46517</x:v>
      </x:c>
      <x:c r="E601" s="39" t="n">
        <x:v>46478</x:v>
      </x:c>
      <x:c r="F601" s="39" t="n">
        <x:v>46517</x:v>
      </x:c>
      <x:c r="G601" s="3" t="str">
        <x:v>GL.CASH</x:v>
      </x:c>
      <x:c r="H601" s="3" t="str">
        <x:v>CORP</x:v>
      </x:c>
      <x:c r="I601" s="3" t="str">
        <x:v>TAX_AUTHORITY</x:v>
      </x:c>
      <x:c r="J601" s="3" t="str">
        <x:v>MAP.ACTUAL.VAT.SETTLE.DOM.REFUND.TAX_AUTHORITY.CORP</x:v>
      </x:c>
      <x:c r="K601" s="3" t="str">
        <x:v>VAT.DOM_PAID</x:v>
      </x:c>
      <x:c r="L601" s="3" t="str">
        <x:v>operating</x:v>
      </x:c>
      <x:c r="M601" s="3" t="str">
        <x:v>not_applicable</x:v>
      </x:c>
      <x:c r="N601" s="3" t="str">
        <x:v>not_applicable</x:v>
      </x:c>
      <x:c r="O601" s="3" t="str">
        <x:v>not_applicable</x:v>
      </x:c>
      <x:c r="P601" s="30" t="n">
        <x:v>1093.02</x:v>
      </x:c>
      <x:c r="Q601" s="30" t="n">
        <x:v>0</x:v>
      </x:c>
      <x:c r="R601" s="19" t="n">
        <x:f>P601-Q601</x:f>
        <x:v>1093.02</x:v>
      </x:c>
      <x:c r="S601" s="22" t="n">
        <x:f>'D03_Accounts'!D11</x:f>
        <x:v>0</x:v>
      </x:c>
      <x:c r="T601" s="19" t="n">
        <x:f>R601*S601</x:f>
        <x:v>0</x:v>
      </x:c>
      <x:c r="U601" s="20" t="str">
        <x:f>'D03_Mappings'!E264</x:f>
        <x:v>cash</x:v>
      </x:c>
      <x:c r="V601" s="19" t="str">
        <x:f>IF(I601="",IF(U601="people","PAYROLL","UNMAPPED"),I601)</x:f>
        <x:v>TAX_AUTHORITY</x:v>
      </x:c>
      <x:c r="W601" s="19" t="n">
        <x:f>IF(AND(G601="GL.CASH",L601="operating"),Q601,0)</x:f>
        <x:v>0</x:v>
      </x:c>
      <x:c r="X601" s="19" t="n">
        <x:f>IF(AND(G601="GL.CASH",L601="operating"),P601,0)</x:f>
        <x:v>1093.02</x:v>
      </x:c>
      <x:c r="Y601" s="19" t="n">
        <x:f>IF(AND(G601="GL.CASH",L601="investing"),Q601-P601,0)</x:f>
        <x:v>0</x:v>
      </x:c>
      <x:c r="Z601" s="19" t="n">
        <x:f>IF(AND(G601="GL.CASH",L601="financing"),P601,0)</x:f>
        <x:v>0</x:v>
      </x:c>
      <x:c r="AA601" s="19" t="n">
        <x:f>IF(AND(G601="GL.CASH",L601="financing"),Q601,0)</x:f>
        <x:v>0</x:v>
      </x:c>
    </x:row>
    <x:row r="602" ht="25" customHeight="1">
      <x:c r="A602" s="3" t="str">
        <x:v>ACT/VAT-REFUND-M05/4</x:v>
      </x:c>
      <x:c r="B602" s="3" t="str">
        <x:v>VAT-REFUND-M05</x:v>
      </x:c>
      <x:c r="C602" s="21" t="n">
        <x:v>5</x:v>
      </x:c>
      <x:c r="D602" s="39" t="n">
        <x:v>46517</x:v>
      </x:c>
      <x:c r="E602" s="39" t="n">
        <x:v>46478</x:v>
      </x:c>
      <x:c r="F602" s="39" t="n">
        <x:v>46517</x:v>
      </x:c>
      <x:c r="G602" s="3" t="str">
        <x:v>GL.VAT.DOM_ASSET</x:v>
      </x:c>
      <x:c r="H602" s="3" t="str">
        <x:v>CORP</x:v>
      </x:c>
      <x:c r="I602" s="3" t="str">
        <x:v>TAX_AUTHORITY</x:v>
      </x:c>
      <x:c r="J602" s="3" t="str">
        <x:v>MAP.ACTUAL.VAT.SETTLE.DOM.REFUND.TAX_AUTHORITY.CORP</x:v>
      </x:c>
      <x:c r="K602" s="3" t="str">
        <x:v>VAT.DOM_PAID</x:v>
      </x:c>
      <x:c r="L602" s="3" t="str">
        <x:v>operating</x:v>
      </x:c>
      <x:c r="M602" s="3" t="str">
        <x:v>not_applicable</x:v>
      </x:c>
      <x:c r="N602" s="3" t="str">
        <x:v>not_applicable</x:v>
      </x:c>
      <x:c r="O602" s="3" t="str">
        <x:v>not_applicable</x:v>
      </x:c>
      <x:c r="P602" s="30" t="n">
        <x:v>0</x:v>
      </x:c>
      <x:c r="Q602" s="30" t="n">
        <x:v>1093.02</x:v>
      </x:c>
      <x:c r="R602" s="19" t="n">
        <x:f>P602-Q602</x:f>
        <x:v>-1093.02</x:v>
      </x:c>
      <x:c r="S602" s="22" t="n">
        <x:f>'D03_Accounts'!D15</x:f>
        <x:v>0</x:v>
      </x:c>
      <x:c r="T602" s="19" t="n">
        <x:f>R602*S602</x:f>
        <x:v>0</x:v>
      </x:c>
      <x:c r="U602" s="20" t="str">
        <x:f>'D03_Mappings'!E265</x:f>
        <x:v>tax_assets</x:v>
      </x:c>
      <x:c r="V602" s="19" t="str">
        <x:f>IF(I602="",IF(U602="people","PAYROLL","UNMAPPED"),I602)</x:f>
        <x:v>TAX_AUTHORITY</x:v>
      </x:c>
      <x:c r="W602" s="19" t="n">
        <x:f>IF(AND(G602="GL.CASH",L602="operating"),Q602,0)</x:f>
        <x:v>0</x:v>
      </x:c>
      <x:c r="X602" s="19" t="n">
        <x:f>IF(AND(G602="GL.CASH",L602="operating"),P602,0)</x:f>
        <x:v>0</x:v>
      </x:c>
      <x:c r="Y602" s="19" t="n">
        <x:f>IF(AND(G602="GL.CASH",L602="investing"),Q602-P602,0)</x:f>
        <x:v>0</x:v>
      </x:c>
      <x:c r="Z602" s="19" t="n">
        <x:f>IF(AND(G602="GL.CASH",L602="financing"),P602,0)</x:f>
        <x:v>0</x:v>
      </x:c>
      <x:c r="AA602" s="19" t="n">
        <x:f>IF(AND(G602="GL.CASH",L602="financing"),Q602,0)</x:f>
        <x:v>0</x:v>
      </x:c>
    </x:row>
    <x:row r="603" ht="25" customHeight="1">
      <x:c r="A603" s="3" t="str">
        <x:v>ACT/VAT-REFUND-M05/5</x:v>
      </x:c>
      <x:c r="B603" s="3" t="str">
        <x:v>VAT-REFUND-M05</x:v>
      </x:c>
      <x:c r="C603" s="21" t="n">
        <x:v>5</x:v>
      </x:c>
      <x:c r="D603" s="39" t="n">
        <x:v>46517</x:v>
      </x:c>
      <x:c r="E603" s="39" t="n">
        <x:v>46478</x:v>
      </x:c>
      <x:c r="F603" s="39" t="n">
        <x:v>46517</x:v>
      </x:c>
      <x:c r="G603" s="3" t="str">
        <x:v>GL.CASH</x:v>
      </x:c>
      <x:c r="H603" s="3" t="str">
        <x:v>FIN</x:v>
      </x:c>
      <x:c r="I603" s="3" t="str">
        <x:v>TAX_AUTHORITY</x:v>
      </x:c>
      <x:c r="J603" s="3" t="str">
        <x:v>MAP.ACTUAL.VAT.SETTLE.DOM.REFUND.TAX_AUTHORITY.FIN</x:v>
      </x:c>
      <x:c r="K603" s="3" t="str">
        <x:v>VAT.DOM_PAID</x:v>
      </x:c>
      <x:c r="L603" s="3" t="str">
        <x:v>operating</x:v>
      </x:c>
      <x:c r="M603" s="3" t="str">
        <x:v>not_applicable</x:v>
      </x:c>
      <x:c r="N603" s="3" t="str">
        <x:v>not_applicable</x:v>
      </x:c>
      <x:c r="O603" s="3" t="str">
        <x:v>not_applicable</x:v>
      </x:c>
      <x:c r="P603" s="30" t="n">
        <x:v>128.25</x:v>
      </x:c>
      <x:c r="Q603" s="30" t="n">
        <x:v>0</x:v>
      </x:c>
      <x:c r="R603" s="19" t="n">
        <x:f>P603-Q603</x:f>
        <x:v>128.25</x:v>
      </x:c>
      <x:c r="S603" s="22" t="n">
        <x:f>'D03_Accounts'!D11</x:f>
        <x:v>0</x:v>
      </x:c>
      <x:c r="T603" s="19" t="n">
        <x:f>R603*S603</x:f>
        <x:v>0</x:v>
      </x:c>
      <x:c r="U603" s="20" t="str">
        <x:f>'D03_Mappings'!E268</x:f>
        <x:v>cash</x:v>
      </x:c>
      <x:c r="V603" s="19" t="str">
        <x:f>IF(I603="",IF(U603="people","PAYROLL","UNMAPPED"),I603)</x:f>
        <x:v>TAX_AUTHORITY</x:v>
      </x:c>
      <x:c r="W603" s="19" t="n">
        <x:f>IF(AND(G603="GL.CASH",L603="operating"),Q603,0)</x:f>
        <x:v>0</x:v>
      </x:c>
      <x:c r="X603" s="19" t="n">
        <x:f>IF(AND(G603="GL.CASH",L603="operating"),P603,0)</x:f>
        <x:v>128.25</x:v>
      </x:c>
      <x:c r="Y603" s="19" t="n">
        <x:f>IF(AND(G603="GL.CASH",L603="investing"),Q603-P603,0)</x:f>
        <x:v>0</x:v>
      </x:c>
      <x:c r="Z603" s="19" t="n">
        <x:f>IF(AND(G603="GL.CASH",L603="financing"),P603,0)</x:f>
        <x:v>0</x:v>
      </x:c>
      <x:c r="AA603" s="19" t="n">
        <x:f>IF(AND(G603="GL.CASH",L603="financing"),Q603,0)</x:f>
        <x:v>0</x:v>
      </x:c>
    </x:row>
    <x:row r="604" ht="25" customHeight="1">
      <x:c r="A604" s="3" t="str">
        <x:v>ACT/VAT-REFUND-M05/6</x:v>
      </x:c>
      <x:c r="B604" s="3" t="str">
        <x:v>VAT-REFUND-M05</x:v>
      </x:c>
      <x:c r="C604" s="21" t="n">
        <x:v>5</x:v>
      </x:c>
      <x:c r="D604" s="39" t="n">
        <x:v>46517</x:v>
      </x:c>
      <x:c r="E604" s="39" t="n">
        <x:v>46478</x:v>
      </x:c>
      <x:c r="F604" s="39" t="n">
        <x:v>46517</x:v>
      </x:c>
      <x:c r="G604" s="3" t="str">
        <x:v>GL.VAT.DOM_ASSET</x:v>
      </x:c>
      <x:c r="H604" s="3" t="str">
        <x:v>FIN</x:v>
      </x:c>
      <x:c r="I604" s="3" t="str">
        <x:v>TAX_AUTHORITY</x:v>
      </x:c>
      <x:c r="J604" s="3" t="str">
        <x:v>MAP.ACTUAL.VAT.SETTLE.DOM.REFUND.TAX_AUTHORITY.FIN</x:v>
      </x:c>
      <x:c r="K604" s="3" t="str">
        <x:v>VAT.DOM_PAID</x:v>
      </x:c>
      <x:c r="L604" s="3" t="str">
        <x:v>operating</x:v>
      </x:c>
      <x:c r="M604" s="3" t="str">
        <x:v>not_applicable</x:v>
      </x:c>
      <x:c r="N604" s="3" t="str">
        <x:v>not_applicable</x:v>
      </x:c>
      <x:c r="O604" s="3" t="str">
        <x:v>not_applicable</x:v>
      </x:c>
      <x:c r="P604" s="30" t="n">
        <x:v>0</x:v>
      </x:c>
      <x:c r="Q604" s="30" t="n">
        <x:v>128.25</x:v>
      </x:c>
      <x:c r="R604" s="19" t="n">
        <x:f>P604-Q604</x:f>
        <x:v>-128.25</x:v>
      </x:c>
      <x:c r="S604" s="22" t="n">
        <x:f>'D03_Accounts'!D15</x:f>
        <x:v>0</x:v>
      </x:c>
      <x:c r="T604" s="19" t="n">
        <x:f>R604*S604</x:f>
        <x:v>0</x:v>
      </x:c>
      <x:c r="U604" s="20" t="str">
        <x:f>'D03_Mappings'!E269</x:f>
        <x:v>tax_assets</x:v>
      </x:c>
      <x:c r="V604" s="19" t="str">
        <x:f>IF(I604="",IF(U604="people","PAYROLL","UNMAPPED"),I604)</x:f>
        <x:v>TAX_AUTHORITY</x:v>
      </x:c>
      <x:c r="W604" s="19" t="n">
        <x:f>IF(AND(G604="GL.CASH",L604="operating"),Q604,0)</x:f>
        <x:v>0</x:v>
      </x:c>
      <x:c r="X604" s="19" t="n">
        <x:f>IF(AND(G604="GL.CASH",L604="operating"),P604,0)</x:f>
        <x:v>0</x:v>
      </x:c>
      <x:c r="Y604" s="19" t="n">
        <x:f>IF(AND(G604="GL.CASH",L604="investing"),Q604-P604,0)</x:f>
        <x:v>0</x:v>
      </x:c>
      <x:c r="Z604" s="19" t="n">
        <x:f>IF(AND(G604="GL.CASH",L604="financing"),P604,0)</x:f>
        <x:v>0</x:v>
      </x:c>
      <x:c r="AA604" s="19" t="n">
        <x:f>IF(AND(G604="GL.CASH",L604="financing"),Q604,0)</x:f>
        <x:v>0</x:v>
      </x:c>
    </x:row>
    <x:row r="605" ht="25" customHeight="1">
      <x:c r="A605" s="3" t="str">
        <x:v>ACT/VAT-REFUND-M05/7</x:v>
      </x:c>
      <x:c r="B605" s="3" t="str">
        <x:v>VAT-REFUND-M05</x:v>
      </x:c>
      <x:c r="C605" s="21" t="n">
        <x:v>5</x:v>
      </x:c>
      <x:c r="D605" s="39" t="n">
        <x:v>46517</x:v>
      </x:c>
      <x:c r="E605" s="39" t="n">
        <x:v>46478</x:v>
      </x:c>
      <x:c r="F605" s="39" t="n">
        <x:v>46517</x:v>
      </x:c>
      <x:c r="G605" s="3" t="str">
        <x:v>GL.CASH</x:v>
      </x:c>
      <x:c r="H605" s="3" t="str">
        <x:v>PROD</x:v>
      </x:c>
      <x:c r="I605" s="3" t="str">
        <x:v>TAX_AUTHORITY</x:v>
      </x:c>
      <x:c r="J605" s="3" t="str">
        <x:v>MAP.ACTUAL.VAT.SETTLE.DOM.REFUND.TAX_AUTHORITY.PROD</x:v>
      </x:c>
      <x:c r="K605" s="3" t="str">
        <x:v>VAT.DOM_PAID</x:v>
      </x:c>
      <x:c r="L605" s="3" t="str">
        <x:v>operating</x:v>
      </x:c>
      <x:c r="M605" s="3" t="str">
        <x:v>not_applicable</x:v>
      </x:c>
      <x:c r="N605" s="3" t="str">
        <x:v>not_applicable</x:v>
      </x:c>
      <x:c r="O605" s="3" t="str">
        <x:v>not_applicable</x:v>
      </x:c>
      <x:c r="P605" s="30" t="n">
        <x:v>570</x:v>
      </x:c>
      <x:c r="Q605" s="30" t="n">
        <x:v>0</x:v>
      </x:c>
      <x:c r="R605" s="19" t="n">
        <x:f>P605-Q605</x:f>
        <x:v>570</x:v>
      </x:c>
      <x:c r="S605" s="22" t="n">
        <x:f>'D03_Accounts'!D11</x:f>
        <x:v>0</x:v>
      </x:c>
      <x:c r="T605" s="19" t="n">
        <x:f>R605*S605</x:f>
        <x:v>0</x:v>
      </x:c>
      <x:c r="U605" s="20" t="str">
        <x:f>'D03_Mappings'!E272</x:f>
        <x:v>cash</x:v>
      </x:c>
      <x:c r="V605" s="19" t="str">
        <x:f>IF(I605="",IF(U605="people","PAYROLL","UNMAPPED"),I605)</x:f>
        <x:v>TAX_AUTHORITY</x:v>
      </x:c>
      <x:c r="W605" s="19" t="n">
        <x:f>IF(AND(G605="GL.CASH",L605="operating"),Q605,0)</x:f>
        <x:v>0</x:v>
      </x:c>
      <x:c r="X605" s="19" t="n">
        <x:f>IF(AND(G605="GL.CASH",L605="operating"),P605,0)</x:f>
        <x:v>570</x:v>
      </x:c>
      <x:c r="Y605" s="19" t="n">
        <x:f>IF(AND(G605="GL.CASH",L605="investing"),Q605-P605,0)</x:f>
        <x:v>0</x:v>
      </x:c>
      <x:c r="Z605" s="19" t="n">
        <x:f>IF(AND(G605="GL.CASH",L605="financing"),P605,0)</x:f>
        <x:v>0</x:v>
      </x:c>
      <x:c r="AA605" s="19" t="n">
        <x:f>IF(AND(G605="GL.CASH",L605="financing"),Q605,0)</x:f>
        <x:v>0</x:v>
      </x:c>
    </x:row>
    <x:row r="606" ht="25" customHeight="1">
      <x:c r="A606" s="3" t="str">
        <x:v>ACT/VAT-REFUND-M05/8</x:v>
      </x:c>
      <x:c r="B606" s="3" t="str">
        <x:v>VAT-REFUND-M05</x:v>
      </x:c>
      <x:c r="C606" s="21" t="n">
        <x:v>5</x:v>
      </x:c>
      <x:c r="D606" s="39" t="n">
        <x:v>46517</x:v>
      </x:c>
      <x:c r="E606" s="39" t="n">
        <x:v>46478</x:v>
      </x:c>
      <x:c r="F606" s="39" t="n">
        <x:v>46517</x:v>
      </x:c>
      <x:c r="G606" s="3" t="str">
        <x:v>GL.VAT.DOM_ASSET</x:v>
      </x:c>
      <x:c r="H606" s="3" t="str">
        <x:v>PROD</x:v>
      </x:c>
      <x:c r="I606" s="3" t="str">
        <x:v>TAX_AUTHORITY</x:v>
      </x:c>
      <x:c r="J606" s="3" t="str">
        <x:v>MAP.ACTUAL.VAT.SETTLE.DOM.REFUND.TAX_AUTHORITY.PROD</x:v>
      </x:c>
      <x:c r="K606" s="3" t="str">
        <x:v>VAT.DOM_PAID</x:v>
      </x:c>
      <x:c r="L606" s="3" t="str">
        <x:v>operating</x:v>
      </x:c>
      <x:c r="M606" s="3" t="str">
        <x:v>not_applicable</x:v>
      </x:c>
      <x:c r="N606" s="3" t="str">
        <x:v>not_applicable</x:v>
      </x:c>
      <x:c r="O606" s="3" t="str">
        <x:v>not_applicable</x:v>
      </x:c>
      <x:c r="P606" s="30" t="n">
        <x:v>0</x:v>
      </x:c>
      <x:c r="Q606" s="30" t="n">
        <x:v>570</x:v>
      </x:c>
      <x:c r="R606" s="19" t="n">
        <x:f>P606-Q606</x:f>
        <x:v>-570</x:v>
      </x:c>
      <x:c r="S606" s="22" t="n">
        <x:f>'D03_Accounts'!D15</x:f>
        <x:v>0</x:v>
      </x:c>
      <x:c r="T606" s="19" t="n">
        <x:f>R606*S606</x:f>
        <x:v>0</x:v>
      </x:c>
      <x:c r="U606" s="20" t="str">
        <x:f>'D03_Mappings'!E273</x:f>
        <x:v>tax_assets</x:v>
      </x:c>
      <x:c r="V606" s="19" t="str">
        <x:f>IF(I606="",IF(U606="people","PAYROLL","UNMAPPED"),I606)</x:f>
        <x:v>TAX_AUTHORITY</x:v>
      </x:c>
      <x:c r="W606" s="19" t="n">
        <x:f>IF(AND(G606="GL.CASH",L606="operating"),Q606,0)</x:f>
        <x:v>0</x:v>
      </x:c>
      <x:c r="X606" s="19" t="n">
        <x:f>IF(AND(G606="GL.CASH",L606="operating"),P606,0)</x:f>
        <x:v>0</x:v>
      </x:c>
      <x:c r="Y606" s="19" t="n">
        <x:f>IF(AND(G606="GL.CASH",L606="investing"),Q606-P606,0)</x:f>
        <x:v>0</x:v>
      </x:c>
      <x:c r="Z606" s="19" t="n">
        <x:f>IF(AND(G606="GL.CASH",L606="financing"),P606,0)</x:f>
        <x:v>0</x:v>
      </x:c>
      <x:c r="AA606" s="19" t="n">
        <x:f>IF(AND(G606="GL.CASH",L606="financing"),Q606,0)</x:f>
        <x:v>0</x:v>
      </x:c>
    </x:row>
    <x:row r="607" ht="25" customHeight="1">
      <x:c r="A607" s="3" t="str">
        <x:v>ACT/BOOK-M05/1</x:v>
      </x:c>
      <x:c r="B607" s="3" t="str">
        <x:v>BOOK-M05</x:v>
      </x:c>
      <x:c r="C607" s="21" t="n">
        <x:v>5</x:v>
      </x:c>
      <x:c r="D607" s="39" t="n">
        <x:v>46527</x:v>
      </x:c>
      <x:c r="E607" s="39" t="n">
        <x:v>46508</x:v>
      </x:c>
      <x:c r="F607" s="39" t="n">
        <x:v>46557</x:v>
      </x:c>
      <x:c r="G607" s="3" t="str">
        <x:v>GL.OPEX.OPX.BOOKKEEP</x:v>
      </x:c>
      <x:c r="H607" s="3" t="str">
        <x:v>FIN</x:v>
      </x:c>
      <x:c r="I607" s="3" t="str">
        <x:v>V.ACCOUNTS</x:v>
      </x:c>
      <x:c r="J607" s="3" t="str">
        <x:v>MAP.ACTUAL.COST.OPX.BOOKKEEP.V.ACCOUNTS.FIN</x:v>
      </x:c>
      <x:c r="K607" s="3" t="str">
        <x:v>OPX.BOOKKEEP</x:v>
      </x:c>
      <x:c r="L607" s="3" t="str">
        <x:v>operating</x:v>
      </x:c>
      <x:c r="M607" s="3" t="str">
        <x:v>recurring</x:v>
      </x:c>
      <x:c r="N607" s="3" t="str">
        <x:v>committed</x:v>
      </x:c>
      <x:c r="O607" s="3" t="str">
        <x:v>fixed</x:v>
      </x:c>
      <x:c r="P607" s="30" t="n">
        <x:v>500</x:v>
      </x:c>
      <x:c r="Q607" s="30" t="n">
        <x:v>0</x:v>
      </x:c>
      <x:c r="R607" s="19" t="n">
        <x:f>P607-Q607</x:f>
        <x:v>500</x:v>
      </x:c>
      <x:c r="S607" s="22" t="n">
        <x:f>'D03_Accounts'!D54</x:f>
        <x:v>1</x:v>
      </x:c>
      <x:c r="T607" s="19" t="n">
        <x:f>R607*S607</x:f>
        <x:v>500</x:v>
      </x:c>
      <x:c r="U607" s="20" t="str">
        <x:f>'D03_Mappings'!E36</x:f>
        <x:v>operating_expense</x:v>
      </x:c>
      <x:c r="V607" s="19" t="str">
        <x:f>IF(I607="",IF(U607="people","PAYROLL","UNMAPPED"),I607)</x:f>
        <x:v>V.ACCOUNTS</x:v>
      </x:c>
      <x:c r="W607" s="19" t="n">
        <x:f>IF(AND(G607="GL.CASH",L607="operating"),Q607,0)</x:f>
        <x:v>0</x:v>
      </x:c>
      <x:c r="X607" s="19" t="n">
        <x:f>IF(AND(G607="GL.CASH",L607="operating"),P607,0)</x:f>
        <x:v>0</x:v>
      </x:c>
      <x:c r="Y607" s="19" t="n">
        <x:f>IF(AND(G607="GL.CASH",L607="investing"),Q607-P607,0)</x:f>
        <x:v>0</x:v>
      </x:c>
      <x:c r="Z607" s="19" t="n">
        <x:f>IF(AND(G607="GL.CASH",L607="financing"),P607,0)</x:f>
        <x:v>0</x:v>
      </x:c>
      <x:c r="AA607" s="19" t="n">
        <x:f>IF(AND(G607="GL.CASH",L607="financing"),Q607,0)</x:f>
        <x:v>0</x:v>
      </x:c>
    </x:row>
    <x:row r="608" ht="25" customHeight="1">
      <x:c r="A608" s="3" t="str">
        <x:v>ACT/BOOK-M05/2</x:v>
      </x:c>
      <x:c r="B608" s="3" t="str">
        <x:v>BOOK-M05</x:v>
      </x:c>
      <x:c r="C608" s="21" t="n">
        <x:v>5</x:v>
      </x:c>
      <x:c r="D608" s="39" t="n">
        <x:v>46527</x:v>
      </x:c>
      <x:c r="E608" s="39" t="n">
        <x:v>46508</x:v>
      </x:c>
      <x:c r="F608" s="39" t="n">
        <x:v>46557</x:v>
      </x:c>
      <x:c r="G608" s="3" t="str">
        <x:v>GL.VAT.DOM_ASSET</x:v>
      </x:c>
      <x:c r="H608" s="3" t="str">
        <x:v>FIN</x:v>
      </x:c>
      <x:c r="I608" s="3" t="str">
        <x:v>V.ACCOUNTS</x:v>
      </x:c>
      <x:c r="J608" s="3" t="str">
        <x:v>MAP.ACTUAL.COST.OPX.BOOKKEEP.V.ACCOUNTS.FIN</x:v>
      </x:c>
      <x:c r="K608" s="3" t="str">
        <x:v>OPX.BOOKKEEP</x:v>
      </x:c>
      <x:c r="L608" s="3" t="str">
        <x:v>operating</x:v>
      </x:c>
      <x:c r="M608" s="3" t="str">
        <x:v>not_applicable</x:v>
      </x:c>
      <x:c r="N608" s="3" t="str">
        <x:v>not_applicable</x:v>
      </x:c>
      <x:c r="O608" s="3" t="str">
        <x:v>not_applicable</x:v>
      </x:c>
      <x:c r="P608" s="30" t="n">
        <x:v>95</x:v>
      </x:c>
      <x:c r="Q608" s="30" t="n">
        <x:v>0</x:v>
      </x:c>
      <x:c r="R608" s="19" t="n">
        <x:f>P608-Q608</x:f>
        <x:v>95</x:v>
      </x:c>
      <x:c r="S608" s="22" t="n">
        <x:f>'D03_Accounts'!D15</x:f>
        <x:v>0</x:v>
      </x:c>
      <x:c r="T608" s="19" t="n">
        <x:f>R608*S608</x:f>
        <x:v>0</x:v>
      </x:c>
      <x:c r="U608" s="20" t="str">
        <x:f>'D03_Mappings'!E37</x:f>
        <x:v>tax_assets</x:v>
      </x:c>
      <x:c r="V608" s="19" t="str">
        <x:f>IF(I608="",IF(U608="people","PAYROLL","UNMAPPED"),I608)</x:f>
        <x:v>V.ACCOUNTS</x:v>
      </x:c>
      <x:c r="W608" s="19" t="n">
        <x:f>IF(AND(G608="GL.CASH",L608="operating"),Q608,0)</x:f>
        <x:v>0</x:v>
      </x:c>
      <x:c r="X608" s="19" t="n">
        <x:f>IF(AND(G608="GL.CASH",L608="operating"),P608,0)</x:f>
        <x:v>0</x:v>
      </x:c>
      <x:c r="Y608" s="19" t="n">
        <x:f>IF(AND(G608="GL.CASH",L608="investing"),Q608-P608,0)</x:f>
        <x:v>0</x:v>
      </x:c>
      <x:c r="Z608" s="19" t="n">
        <x:f>IF(AND(G608="GL.CASH",L608="financing"),P608,0)</x:f>
        <x:v>0</x:v>
      </x:c>
      <x:c r="AA608" s="19" t="n">
        <x:f>IF(AND(G608="GL.CASH",L608="financing"),Q608,0)</x:f>
        <x:v>0</x:v>
      </x:c>
    </x:row>
    <x:row r="609" ht="25" customHeight="1">
      <x:c r="A609" s="3" t="str">
        <x:v>ACT/BOOK-M05/3</x:v>
      </x:c>
      <x:c r="B609" s="3" t="str">
        <x:v>BOOK-M05</x:v>
      </x:c>
      <x:c r="C609" s="21" t="n">
        <x:v>5</x:v>
      </x:c>
      <x:c r="D609" s="39" t="n">
        <x:v>46527</x:v>
      </x:c>
      <x:c r="E609" s="39" t="n">
        <x:v>46508</x:v>
      </x:c>
      <x:c r="F609" s="39" t="n">
        <x:v>46557</x:v>
      </x:c>
      <x:c r="G609" s="3" t="str">
        <x:v>GL.AP.SUPPLIER</x:v>
      </x:c>
      <x:c r="H609" s="3" t="str">
        <x:v>FIN</x:v>
      </x:c>
      <x:c r="I609" s="3" t="str">
        <x:v>V.ACCOUNTS</x:v>
      </x:c>
      <x:c r="J609" s="3" t="str">
        <x:v>MAP.ACTUAL.COST.OPX.BOOKKEEP.V.ACCOUNTS.FIN</x:v>
      </x:c>
      <x:c r="K609" s="3" t="str">
        <x:v>OPX.BOOKKEEP</x:v>
      </x:c>
      <x:c r="L609" s="3" t="str">
        <x:v>operating</x:v>
      </x:c>
      <x:c r="M609" s="3" t="str">
        <x:v>not_applicable</x:v>
      </x:c>
      <x:c r="N609" s="3" t="str">
        <x:v>not_applicable</x:v>
      </x:c>
      <x:c r="O609" s="3" t="str">
        <x:v>not_applicable</x:v>
      </x:c>
      <x:c r="P609" s="30" t="n">
        <x:v>0</x:v>
      </x:c>
      <x:c r="Q609" s="30" t="n">
        <x:v>595</x:v>
      </x:c>
      <x:c r="R609" s="19" t="n">
        <x:f>P609-Q609</x:f>
        <x:v>-595</x:v>
      </x:c>
      <x:c r="S609" s="22" t="n">
        <x:f>'D03_Accounts'!D23</x:f>
        <x:v>0</x:v>
      </x:c>
      <x:c r="T609" s="19" t="n">
        <x:f>R609*S609</x:f>
        <x:v>0</x:v>
      </x:c>
      <x:c r="U609" s="20" t="str">
        <x:f>'D03_Mappings'!E38</x:f>
        <x:v>ap</x:v>
      </x:c>
      <x:c r="V609" s="19" t="str">
        <x:f>IF(I609="",IF(U609="people","PAYROLL","UNMAPPED"),I609)</x:f>
        <x:v>V.ACCOUNTS</x:v>
      </x:c>
      <x:c r="W609" s="19" t="n">
        <x:f>IF(AND(G609="GL.CASH",L609="operating"),Q609,0)</x:f>
        <x:v>0</x:v>
      </x:c>
      <x:c r="X609" s="19" t="n">
        <x:f>IF(AND(G609="GL.CASH",L609="operating"),P609,0)</x:f>
        <x:v>0</x:v>
      </x:c>
      <x:c r="Y609" s="19" t="n">
        <x:f>IF(AND(G609="GL.CASH",L609="investing"),Q609-P609,0)</x:f>
        <x:v>0</x:v>
      </x:c>
      <x:c r="Z609" s="19" t="n">
        <x:f>IF(AND(G609="GL.CASH",L609="financing"),P609,0)</x:f>
        <x:v>0</x:v>
      </x:c>
      <x:c r="AA609" s="19" t="n">
        <x:f>IF(AND(G609="GL.CASH",L609="financing"),Q609,0)</x:f>
        <x:v>0</x:v>
      </x:c>
    </x:row>
    <x:row r="610" ht="25" customHeight="1">
      <x:c r="A610" s="3" t="str">
        <x:v>ACT/CHAMBER-M05/1</x:v>
      </x:c>
      <x:c r="B610" s="3" t="str">
        <x:v>CHAMBER-M05</x:v>
      </x:c>
      <x:c r="C610" s="21" t="n">
        <x:v>5</x:v>
      </x:c>
      <x:c r="D610" s="39" t="n">
        <x:v>46527</x:v>
      </x:c>
      <x:c r="E610" s="39" t="n">
        <x:v>46508</x:v>
      </x:c>
      <x:c r="F610" s="39" t="n">
        <x:v>46557</x:v>
      </x:c>
      <x:c r="G610" s="3" t="str">
        <x:v>GL.OPEX.OPX.IHK</x:v>
      </x:c>
      <x:c r="H610" s="3" t="str">
        <x:v>CORP</x:v>
      </x:c>
      <x:c r="I610" s="3" t="str">
        <x:v>V.CHAMBER</x:v>
      </x:c>
      <x:c r="J610" s="3" t="str">
        <x:v>MAP.ACTUAL.COST.OPX.IHK.V.CHAMBER.CORP</x:v>
      </x:c>
      <x:c r="K610" s="3" t="str">
        <x:v>OPX.IHK</x:v>
      </x:c>
      <x:c r="L610" s="3" t="str">
        <x:v>operating</x:v>
      </x:c>
      <x:c r="M610" s="3" t="str">
        <x:v>recurring</x:v>
      </x:c>
      <x:c r="N610" s="3" t="str">
        <x:v>committed</x:v>
      </x:c>
      <x:c r="O610" s="3" t="str">
        <x:v>fixed</x:v>
      </x:c>
      <x:c r="P610" s="30" t="n">
        <x:v>9.17</x:v>
      </x:c>
      <x:c r="Q610" s="30" t="n">
        <x:v>0</x:v>
      </x:c>
      <x:c r="R610" s="19" t="n">
        <x:f>P610-Q610</x:f>
        <x:v>9.17</x:v>
      </x:c>
      <x:c r="S610" s="22" t="n">
        <x:f>'D03_Accounts'!D59</x:f>
        <x:v>1</x:v>
      </x:c>
      <x:c r="T610" s="19" t="n">
        <x:f>R610*S610</x:f>
        <x:v>9.17</x:v>
      </x:c>
      <x:c r="U610" s="20" t="str">
        <x:f>'D03_Mappings'!E47</x:f>
        <x:v>operating_expense</x:v>
      </x:c>
      <x:c r="V610" s="19" t="str">
        <x:f>IF(I610="",IF(U610="people","PAYROLL","UNMAPPED"),I610)</x:f>
        <x:v>V.CHAMBER</x:v>
      </x:c>
      <x:c r="W610" s="19" t="n">
        <x:f>IF(AND(G610="GL.CASH",L610="operating"),Q610,0)</x:f>
        <x:v>0</x:v>
      </x:c>
      <x:c r="X610" s="19" t="n">
        <x:f>IF(AND(G610="GL.CASH",L610="operating"),P610,0)</x:f>
        <x:v>0</x:v>
      </x:c>
      <x:c r="Y610" s="19" t="n">
        <x:f>IF(AND(G610="GL.CASH",L610="investing"),Q610-P610,0)</x:f>
        <x:v>0</x:v>
      </x:c>
      <x:c r="Z610" s="19" t="n">
        <x:f>IF(AND(G610="GL.CASH",L610="financing"),P610,0)</x:f>
        <x:v>0</x:v>
      </x:c>
      <x:c r="AA610" s="19" t="n">
        <x:f>IF(AND(G610="GL.CASH",L610="financing"),Q610,0)</x:f>
        <x:v>0</x:v>
      </x:c>
    </x:row>
    <x:row r="611" ht="25" customHeight="1">
      <x:c r="A611" s="3" t="str">
        <x:v>ACT/CHAMBER-M05/2</x:v>
      </x:c>
      <x:c r="B611" s="3" t="str">
        <x:v>CHAMBER-M05</x:v>
      </x:c>
      <x:c r="C611" s="21" t="n">
        <x:v>5</x:v>
      </x:c>
      <x:c r="D611" s="39" t="n">
        <x:v>46527</x:v>
      </x:c>
      <x:c r="E611" s="39" t="n">
        <x:v>46508</x:v>
      </x:c>
      <x:c r="F611" s="39" t="n">
        <x:v>46557</x:v>
      </x:c>
      <x:c r="G611" s="3" t="str">
        <x:v>GL.AP.SUPPLIER</x:v>
      </x:c>
      <x:c r="H611" s="3" t="str">
        <x:v>CORP</x:v>
      </x:c>
      <x:c r="I611" s="3" t="str">
        <x:v>V.CHAMBER</x:v>
      </x:c>
      <x:c r="J611" s="3" t="str">
        <x:v>MAP.ACTUAL.COST.OPX.IHK.V.CHAMBER.CORP</x:v>
      </x:c>
      <x:c r="K611" s="3" t="str">
        <x:v>OPX.IHK</x:v>
      </x:c>
      <x:c r="L611" s="3" t="str">
        <x:v>operating</x:v>
      </x:c>
      <x:c r="M611" s="3" t="str">
        <x:v>not_applicable</x:v>
      </x:c>
      <x:c r="N611" s="3" t="str">
        <x:v>not_applicable</x:v>
      </x:c>
      <x:c r="O611" s="3" t="str">
        <x:v>not_applicable</x:v>
      </x:c>
      <x:c r="P611" s="30" t="n">
        <x:v>0</x:v>
      </x:c>
      <x:c r="Q611" s="30" t="n">
        <x:v>9.17</x:v>
      </x:c>
      <x:c r="R611" s="19" t="n">
        <x:f>P611-Q611</x:f>
        <x:v>-9.17</x:v>
      </x:c>
      <x:c r="S611" s="22" t="n">
        <x:f>'D03_Accounts'!D23</x:f>
        <x:v>0</x:v>
      </x:c>
      <x:c r="T611" s="19" t="n">
        <x:f>R611*S611</x:f>
        <x:v>0</x:v>
      </x:c>
      <x:c r="U611" s="20" t="str">
        <x:f>'D03_Mappings'!E48</x:f>
        <x:v>ap</x:v>
      </x:c>
      <x:c r="V611" s="19" t="str">
        <x:f>IF(I611="",IF(U611="people","PAYROLL","UNMAPPED"),I611)</x:f>
        <x:v>V.CHAMBER</x:v>
      </x:c>
      <x:c r="W611" s="19" t="n">
        <x:f>IF(AND(G611="GL.CASH",L611="operating"),Q611,0)</x:f>
        <x:v>0</x:v>
      </x:c>
      <x:c r="X611" s="19" t="n">
        <x:f>IF(AND(G611="GL.CASH",L611="operating"),P611,0)</x:f>
        <x:v>0</x:v>
      </x:c>
      <x:c r="Y611" s="19" t="n">
        <x:f>IF(AND(G611="GL.CASH",L611="investing"),Q611-P611,0)</x:f>
        <x:v>0</x:v>
      </x:c>
      <x:c r="Z611" s="19" t="n">
        <x:f>IF(AND(G611="GL.CASH",L611="financing"),P611,0)</x:f>
        <x:v>0</x:v>
      </x:c>
      <x:c r="AA611" s="19" t="n">
        <x:f>IF(AND(G611="GL.CASH",L611="financing"),Q611,0)</x:f>
        <x:v>0</x:v>
      </x:c>
    </x:row>
    <x:row r="612" ht="25" customHeight="1">
      <x:c r="A612" s="3" t="str">
        <x:v>ACT/CLOUD-M05/1</x:v>
      </x:c>
      <x:c r="B612" s="3" t="str">
        <x:v>CLOUD-M05</x:v>
      </x:c>
      <x:c r="C612" s="21" t="n">
        <x:v>5</x:v>
      </x:c>
      <x:c r="D612" s="39" t="n">
        <x:v>46527</x:v>
      </x:c>
      <x:c r="E612" s="39" t="n">
        <x:v>46508</x:v>
      </x:c>
      <x:c r="F612" s="39" t="n">
        <x:v>46557</x:v>
      </x:c>
      <x:c r="G612" s="3" t="str">
        <x:v>GL.COGS.CLOUD_FIXED</x:v>
      </x:c>
      <x:c r="H612" s="3" t="str">
        <x:v>ENG</x:v>
      </x:c>
      <x:c r="I612" s="3" t="str">
        <x:v>V.CLOUD</x:v>
      </x:c>
      <x:c r="J612" s="3" t="str">
        <x:v>MAP.ACTUAL.COST.RC.COGS.CLOUD_FIXED.V.CLOUD.ENG</x:v>
      </x:c>
      <x:c r="K612" s="3" t="str">
        <x:v>COGS.CLOUD_FIXED</x:v>
      </x:c>
      <x:c r="L612" s="3" t="str">
        <x:v>operating</x:v>
      </x:c>
      <x:c r="M612" s="3" t="str">
        <x:v>recurring</x:v>
      </x:c>
      <x:c r="N612" s="3" t="str">
        <x:v>committed</x:v>
      </x:c>
      <x:c r="O612" s="3" t="str">
        <x:v>fixed</x:v>
      </x:c>
      <x:c r="P612" s="30" t="n">
        <x:v>1500</x:v>
      </x:c>
      <x:c r="Q612" s="30" t="n">
        <x:v>0</x:v>
      </x:c>
      <x:c r="R612" s="19" t="n">
        <x:f>P612-Q612</x:f>
        <x:v>1500</x:v>
      </x:c>
      <x:c r="S612" s="22" t="n">
        <x:f>'D03_Accounts'!D77</x:f>
        <x:v>1</x:v>
      </x:c>
      <x:c r="T612" s="19" t="n">
        <x:f>R612*S612</x:f>
        <x:v>1500</x:v>
      </x:c>
      <x:c r="U612" s="20" t="str">
        <x:f>'D03_Mappings'!E105</x:f>
        <x:v>cost_of_revenue</x:v>
      </x:c>
      <x:c r="V612" s="19" t="str">
        <x:f>IF(I612="",IF(U612="people","PAYROLL","UNMAPPED"),I612)</x:f>
        <x:v>V.CLOUD</x:v>
      </x:c>
      <x:c r="W612" s="19" t="n">
        <x:f>IF(AND(G612="GL.CASH",L612="operating"),Q612,0)</x:f>
        <x:v>0</x:v>
      </x:c>
      <x:c r="X612" s="19" t="n">
        <x:f>IF(AND(G612="GL.CASH",L612="operating"),P612,0)</x:f>
        <x:v>0</x:v>
      </x:c>
      <x:c r="Y612" s="19" t="n">
        <x:f>IF(AND(G612="GL.CASH",L612="investing"),Q612-P612,0)</x:f>
        <x:v>0</x:v>
      </x:c>
      <x:c r="Z612" s="19" t="n">
        <x:f>IF(AND(G612="GL.CASH",L612="financing"),P612,0)</x:f>
        <x:v>0</x:v>
      </x:c>
      <x:c r="AA612" s="19" t="n">
        <x:f>IF(AND(G612="GL.CASH",L612="financing"),Q612,0)</x:f>
        <x:v>0</x:v>
      </x:c>
    </x:row>
    <x:row r="613" ht="25" customHeight="1">
      <x:c r="A613" s="3" t="str">
        <x:v>ACT/CLOUD-M05/2</x:v>
      </x:c>
      <x:c r="B613" s="3" t="str">
        <x:v>CLOUD-M05</x:v>
      </x:c>
      <x:c r="C613" s="21" t="n">
        <x:v>5</x:v>
      </x:c>
      <x:c r="D613" s="39" t="n">
        <x:v>46527</x:v>
      </x:c>
      <x:c r="E613" s="39" t="n">
        <x:v>46508</x:v>
      </x:c>
      <x:c r="F613" s="39" t="n">
        <x:v>46557</x:v>
      </x:c>
      <x:c r="G613" s="3" t="str">
        <x:v>GL.VAT.DOM_ASSET</x:v>
      </x:c>
      <x:c r="H613" s="3" t="str">
        <x:v>ENG</x:v>
      </x:c>
      <x:c r="I613" s="3" t="str">
        <x:v>V.CLOUD</x:v>
      </x:c>
      <x:c r="J613" s="3" t="str">
        <x:v>MAP.ACTUAL.COST.RC.COGS.CLOUD_FIXED.V.CLOUD.ENG</x:v>
      </x:c>
      <x:c r="K613" s="3" t="str">
        <x:v>COGS.CLOUD_FIXED</x:v>
      </x:c>
      <x:c r="L613" s="3" t="str">
        <x:v>operating</x:v>
      </x:c>
      <x:c r="M613" s="3" t="str">
        <x:v>not_applicable</x:v>
      </x:c>
      <x:c r="N613" s="3" t="str">
        <x:v>not_applicable</x:v>
      </x:c>
      <x:c r="O613" s="3" t="str">
        <x:v>not_applicable</x:v>
      </x:c>
      <x:c r="P613" s="30" t="n">
        <x:v>285</x:v>
      </x:c>
      <x:c r="Q613" s="30" t="n">
        <x:v>0</x:v>
      </x:c>
      <x:c r="R613" s="19" t="n">
        <x:f>P613-Q613</x:f>
        <x:v>285</x:v>
      </x:c>
      <x:c r="S613" s="22" t="n">
        <x:f>'D03_Accounts'!D15</x:f>
        <x:v>0</x:v>
      </x:c>
      <x:c r="T613" s="19" t="n">
        <x:f>R613*S613</x:f>
        <x:v>0</x:v>
      </x:c>
      <x:c r="U613" s="20" t="str">
        <x:f>'D03_Mappings'!E106</x:f>
        <x:v>tax_assets</x:v>
      </x:c>
      <x:c r="V613" s="19" t="str">
        <x:f>IF(I613="",IF(U613="people","PAYROLL","UNMAPPED"),I613)</x:f>
        <x:v>V.CLOUD</x:v>
      </x:c>
      <x:c r="W613" s="19" t="n">
        <x:f>IF(AND(G613="GL.CASH",L613="operating"),Q613,0)</x:f>
        <x:v>0</x:v>
      </x:c>
      <x:c r="X613" s="19" t="n">
        <x:f>IF(AND(G613="GL.CASH",L613="operating"),P613,0)</x:f>
        <x:v>0</x:v>
      </x:c>
      <x:c r="Y613" s="19" t="n">
        <x:f>IF(AND(G613="GL.CASH",L613="investing"),Q613-P613,0)</x:f>
        <x:v>0</x:v>
      </x:c>
      <x:c r="Z613" s="19" t="n">
        <x:f>IF(AND(G613="GL.CASH",L613="financing"),P613,0)</x:f>
        <x:v>0</x:v>
      </x:c>
      <x:c r="AA613" s="19" t="n">
        <x:f>IF(AND(G613="GL.CASH",L613="financing"),Q613,0)</x:f>
        <x:v>0</x:v>
      </x:c>
    </x:row>
    <x:row r="614" ht="25" customHeight="1">
      <x:c r="A614" s="3" t="str">
        <x:v>ACT/CLOUD-M05/3</x:v>
      </x:c>
      <x:c r="B614" s="3" t="str">
        <x:v>CLOUD-M05</x:v>
      </x:c>
      <x:c r="C614" s="21" t="n">
        <x:v>5</x:v>
      </x:c>
      <x:c r="D614" s="39" t="n">
        <x:v>46527</x:v>
      </x:c>
      <x:c r="E614" s="39" t="n">
        <x:v>46508</x:v>
      </x:c>
      <x:c r="F614" s="39" t="n">
        <x:v>46557</x:v>
      </x:c>
      <x:c r="G614" s="3" t="str">
        <x:v>GL.AP.SUPPLIER</x:v>
      </x:c>
      <x:c r="H614" s="3" t="str">
        <x:v>ENG</x:v>
      </x:c>
      <x:c r="I614" s="3" t="str">
        <x:v>V.CLOUD</x:v>
      </x:c>
      <x:c r="J614" s="3" t="str">
        <x:v>MAP.ACTUAL.COST.RC.COGS.CLOUD_FIXED.V.CLOUD.ENG</x:v>
      </x:c>
      <x:c r="K614" s="3" t="str">
        <x:v>COGS.CLOUD_FIXED</x:v>
      </x:c>
      <x:c r="L614" s="3" t="str">
        <x:v>operating</x:v>
      </x:c>
      <x:c r="M614" s="3" t="str">
        <x:v>not_applicable</x:v>
      </x:c>
      <x:c r="N614" s="3" t="str">
        <x:v>not_applicable</x:v>
      </x:c>
      <x:c r="O614" s="3" t="str">
        <x:v>not_applicable</x:v>
      </x:c>
      <x:c r="P614" s="30" t="n">
        <x:v>0</x:v>
      </x:c>
      <x:c r="Q614" s="30" t="n">
        <x:v>1500</x:v>
      </x:c>
      <x:c r="R614" s="19" t="n">
        <x:f>P614-Q614</x:f>
        <x:v>-1500</x:v>
      </x:c>
      <x:c r="S614" s="22" t="n">
        <x:f>'D03_Accounts'!D23</x:f>
        <x:v>0</x:v>
      </x:c>
      <x:c r="T614" s="19" t="n">
        <x:f>R614*S614</x:f>
        <x:v>0</x:v>
      </x:c>
      <x:c r="U614" s="20" t="str">
        <x:f>'D03_Mappings'!E107</x:f>
        <x:v>ap</x:v>
      </x:c>
      <x:c r="V614" s="19" t="str">
        <x:f>IF(I614="",IF(U614="people","PAYROLL","UNMAPPED"),I614)</x:f>
        <x:v>V.CLOUD</x:v>
      </x:c>
      <x:c r="W614" s="19" t="n">
        <x:f>IF(AND(G614="GL.CASH",L614="operating"),Q614,0)</x:f>
        <x:v>0</x:v>
      </x:c>
      <x:c r="X614" s="19" t="n">
        <x:f>IF(AND(G614="GL.CASH",L614="operating"),P614,0)</x:f>
        <x:v>0</x:v>
      </x:c>
      <x:c r="Y614" s="19" t="n">
        <x:f>IF(AND(G614="GL.CASH",L614="investing"),Q614-P614,0)</x:f>
        <x:v>0</x:v>
      </x:c>
      <x:c r="Z614" s="19" t="n">
        <x:f>IF(AND(G614="GL.CASH",L614="financing"),P614,0)</x:f>
        <x:v>0</x:v>
      </x:c>
      <x:c r="AA614" s="19" t="n">
        <x:f>IF(AND(G614="GL.CASH",L614="financing"),Q614,0)</x:f>
        <x:v>0</x:v>
      </x:c>
    </x:row>
    <x:row r="615" ht="25" customHeight="1">
      <x:c r="A615" s="3" t="str">
        <x:v>ACT/CLOUD-M05/4</x:v>
      </x:c>
      <x:c r="B615" s="3" t="str">
        <x:v>CLOUD-M05</x:v>
      </x:c>
      <x:c r="C615" s="21" t="n">
        <x:v>5</x:v>
      </x:c>
      <x:c r="D615" s="39" t="n">
        <x:v>46527</x:v>
      </x:c>
      <x:c r="E615" s="39" t="n">
        <x:v>46508</x:v>
      </x:c>
      <x:c r="F615" s="39" t="n">
        <x:v>46557</x:v>
      </x:c>
      <x:c r="G615" s="3" t="str">
        <x:v>GL.VAT.DOM_LIAB</x:v>
      </x:c>
      <x:c r="H615" s="3" t="str">
        <x:v>ENG</x:v>
      </x:c>
      <x:c r="I615" s="3" t="str">
        <x:v>V.CLOUD</x:v>
      </x:c>
      <x:c r="J615" s="3" t="str">
        <x:v>MAP.ACTUAL.COST.RC.COGS.CLOUD_FIXED.V.CLOUD.ENG</x:v>
      </x:c>
      <x:c r="K615" s="3" t="str">
        <x:v>COGS.CLOUD_FIXED</x:v>
      </x:c>
      <x:c r="L615" s="3" t="str">
        <x:v>operating</x:v>
      </x:c>
      <x:c r="M615" s="3" t="str">
        <x:v>not_applicable</x:v>
      </x:c>
      <x:c r="N615" s="3" t="str">
        <x:v>not_applicable</x:v>
      </x:c>
      <x:c r="O615" s="3" t="str">
        <x:v>not_applicable</x:v>
      </x:c>
      <x:c r="P615" s="30" t="n">
        <x:v>0</x:v>
      </x:c>
      <x:c r="Q615" s="30" t="n">
        <x:v>285</x:v>
      </x:c>
      <x:c r="R615" s="19" t="n">
        <x:f>P615-Q615</x:f>
        <x:v>-285</x:v>
      </x:c>
      <x:c r="S615" s="22" t="n">
        <x:f>'D03_Accounts'!D29</x:f>
        <x:v>0</x:v>
      </x:c>
      <x:c r="T615" s="19" t="n">
        <x:f>R615*S615</x:f>
        <x:v>0</x:v>
      </x:c>
      <x:c r="U615" s="20" t="str">
        <x:f>'D03_Mappings'!E108</x:f>
        <x:v>tax_liabilities</x:v>
      </x:c>
      <x:c r="V615" s="19" t="str">
        <x:f>IF(I615="",IF(U615="people","PAYROLL","UNMAPPED"),I615)</x:f>
        <x:v>V.CLOUD</x:v>
      </x:c>
      <x:c r="W615" s="19" t="n">
        <x:f>IF(AND(G615="GL.CASH",L615="operating"),Q615,0)</x:f>
        <x:v>0</x:v>
      </x:c>
      <x:c r="X615" s="19" t="n">
        <x:f>IF(AND(G615="GL.CASH",L615="operating"),P615,0)</x:f>
        <x:v>0</x:v>
      </x:c>
      <x:c r="Y615" s="19" t="n">
        <x:f>IF(AND(G615="GL.CASH",L615="investing"),Q615-P615,0)</x:f>
        <x:v>0</x:v>
      </x:c>
      <x:c r="Z615" s="19" t="n">
        <x:f>IF(AND(G615="GL.CASH",L615="financing"),P615,0)</x:f>
        <x:v>0</x:v>
      </x:c>
      <x:c r="AA615" s="19" t="n">
        <x:f>IF(AND(G615="GL.CASH",L615="financing"),Q615,0)</x:f>
        <x:v>0</x:v>
      </x:c>
    </x:row>
    <x:row r="616" ht="25" customHeight="1">
      <x:c r="A616" s="3" t="str">
        <x:v>ACT/DATA-M05/1</x:v>
      </x:c>
      <x:c r="B616" s="3" t="str">
        <x:v>DATA-M05</x:v>
      </x:c>
      <x:c r="C616" s="21" t="n">
        <x:v>5</x:v>
      </x:c>
      <x:c r="D616" s="39" t="n">
        <x:v>46527</x:v>
      </x:c>
      <x:c r="E616" s="39" t="n">
        <x:v>46508</x:v>
      </x:c>
      <x:c r="F616" s="39" t="n">
        <x:v>46557</x:v>
      </x:c>
      <x:c r="G616" s="3" t="str">
        <x:v>GL.COGS.MDATA</x:v>
      </x:c>
      <x:c r="H616" s="3" t="str">
        <x:v>ENG</x:v>
      </x:c>
      <x:c r="I616" s="3" t="str">
        <x:v>V.DATA</x:v>
      </x:c>
      <x:c r="J616" s="3" t="str">
        <x:v>MAP.ACTUAL.COST.RC.COGS.MDATA.V.DATA.ENG</x:v>
      </x:c>
      <x:c r="K616" s="3" t="str">
        <x:v>COGS.MDATA</x:v>
      </x:c>
      <x:c r="L616" s="3" t="str">
        <x:v>operating</x:v>
      </x:c>
      <x:c r="M616" s="3" t="str">
        <x:v>recurring</x:v>
      </x:c>
      <x:c r="N616" s="3" t="str">
        <x:v>committed</x:v>
      </x:c>
      <x:c r="O616" s="3" t="str">
        <x:v>fixed</x:v>
      </x:c>
      <x:c r="P616" s="30" t="n">
        <x:v>433.91</x:v>
      </x:c>
      <x:c r="Q616" s="30" t="n">
        <x:v>0</x:v>
      </x:c>
      <x:c r="R616" s="19" t="n">
        <x:f>P616-Q616</x:f>
        <x:v>433.91</x:v>
      </x:c>
      <x:c r="S616" s="22" t="n">
        <x:f>'D03_Accounts'!D79</x:f>
        <x:v>1</x:v>
      </x:c>
      <x:c r="T616" s="19" t="n">
        <x:f>R616*S616</x:f>
        <x:v>433.91</x:v>
      </x:c>
      <x:c r="U616" s="20" t="str">
        <x:f>'D03_Mappings'!E109</x:f>
        <x:v>cost_of_revenue</x:v>
      </x:c>
      <x:c r="V616" s="19" t="str">
        <x:f>IF(I616="",IF(U616="people","PAYROLL","UNMAPPED"),I616)</x:f>
        <x:v>V.DATA</x:v>
      </x:c>
      <x:c r="W616" s="19" t="n">
        <x:f>IF(AND(G616="GL.CASH",L616="operating"),Q616,0)</x:f>
        <x:v>0</x:v>
      </x:c>
      <x:c r="X616" s="19" t="n">
        <x:f>IF(AND(G616="GL.CASH",L616="operating"),P616,0)</x:f>
        <x:v>0</x:v>
      </x:c>
      <x:c r="Y616" s="19" t="n">
        <x:f>IF(AND(G616="GL.CASH",L616="investing"),Q616-P616,0)</x:f>
        <x:v>0</x:v>
      </x:c>
      <x:c r="Z616" s="19" t="n">
        <x:f>IF(AND(G616="GL.CASH",L616="financing"),P616,0)</x:f>
        <x:v>0</x:v>
      </x:c>
      <x:c r="AA616" s="19" t="n">
        <x:f>IF(AND(G616="GL.CASH",L616="financing"),Q616,0)</x:f>
        <x:v>0</x:v>
      </x:c>
    </x:row>
    <x:row r="617" ht="25" customHeight="1">
      <x:c r="A617" s="3" t="str">
        <x:v>ACT/DATA-M05/2</x:v>
      </x:c>
      <x:c r="B617" s="3" t="str">
        <x:v>DATA-M05</x:v>
      </x:c>
      <x:c r="C617" s="21" t="n">
        <x:v>5</x:v>
      </x:c>
      <x:c r="D617" s="39" t="n">
        <x:v>46527</x:v>
      </x:c>
      <x:c r="E617" s="39" t="n">
        <x:v>46508</x:v>
      </x:c>
      <x:c r="F617" s="39" t="n">
        <x:v>46557</x:v>
      </x:c>
      <x:c r="G617" s="3" t="str">
        <x:v>GL.VAT.DOM_ASSET</x:v>
      </x:c>
      <x:c r="H617" s="3" t="str">
        <x:v>ENG</x:v>
      </x:c>
      <x:c r="I617" s="3" t="str">
        <x:v>V.DATA</x:v>
      </x:c>
      <x:c r="J617" s="3" t="str">
        <x:v>MAP.ACTUAL.COST.RC.COGS.MDATA.V.DATA.ENG</x:v>
      </x:c>
      <x:c r="K617" s="3" t="str">
        <x:v>COGS.MDATA</x:v>
      </x:c>
      <x:c r="L617" s="3" t="str">
        <x:v>operating</x:v>
      </x:c>
      <x:c r="M617" s="3" t="str">
        <x:v>not_applicable</x:v>
      </x:c>
      <x:c r="N617" s="3" t="str">
        <x:v>not_applicable</x:v>
      </x:c>
      <x:c r="O617" s="3" t="str">
        <x:v>not_applicable</x:v>
      </x:c>
      <x:c r="P617" s="30" t="n">
        <x:v>82.44</x:v>
      </x:c>
      <x:c r="Q617" s="30" t="n">
        <x:v>0</x:v>
      </x:c>
      <x:c r="R617" s="19" t="n">
        <x:f>P617-Q617</x:f>
        <x:v>82.44</x:v>
      </x:c>
      <x:c r="S617" s="22" t="n">
        <x:f>'D03_Accounts'!D15</x:f>
        <x:v>0</x:v>
      </x:c>
      <x:c r="T617" s="19" t="n">
        <x:f>R617*S617</x:f>
        <x:v>0</x:v>
      </x:c>
      <x:c r="U617" s="20" t="str">
        <x:f>'D03_Mappings'!E110</x:f>
        <x:v>tax_assets</x:v>
      </x:c>
      <x:c r="V617" s="19" t="str">
        <x:f>IF(I617="",IF(U617="people","PAYROLL","UNMAPPED"),I617)</x:f>
        <x:v>V.DATA</x:v>
      </x:c>
      <x:c r="W617" s="19" t="n">
        <x:f>IF(AND(G617="GL.CASH",L617="operating"),Q617,0)</x:f>
        <x:v>0</x:v>
      </x:c>
      <x:c r="X617" s="19" t="n">
        <x:f>IF(AND(G617="GL.CASH",L617="operating"),P617,0)</x:f>
        <x:v>0</x:v>
      </x:c>
      <x:c r="Y617" s="19" t="n">
        <x:f>IF(AND(G617="GL.CASH",L617="investing"),Q617-P617,0)</x:f>
        <x:v>0</x:v>
      </x:c>
      <x:c r="Z617" s="19" t="n">
        <x:f>IF(AND(G617="GL.CASH",L617="financing"),P617,0)</x:f>
        <x:v>0</x:v>
      </x:c>
      <x:c r="AA617" s="19" t="n">
        <x:f>IF(AND(G617="GL.CASH",L617="financing"),Q617,0)</x:f>
        <x:v>0</x:v>
      </x:c>
    </x:row>
    <x:row r="618" ht="25" customHeight="1">
      <x:c r="A618" s="3" t="str">
        <x:v>ACT/DATA-M05/3</x:v>
      </x:c>
      <x:c r="B618" s="3" t="str">
        <x:v>DATA-M05</x:v>
      </x:c>
      <x:c r="C618" s="21" t="n">
        <x:v>5</x:v>
      </x:c>
      <x:c r="D618" s="39" t="n">
        <x:v>46527</x:v>
      </x:c>
      <x:c r="E618" s="39" t="n">
        <x:v>46508</x:v>
      </x:c>
      <x:c r="F618" s="39" t="n">
        <x:v>46557</x:v>
      </x:c>
      <x:c r="G618" s="3" t="str">
        <x:v>GL.AP.SUPPLIER</x:v>
      </x:c>
      <x:c r="H618" s="3" t="str">
        <x:v>ENG</x:v>
      </x:c>
      <x:c r="I618" s="3" t="str">
        <x:v>V.DATA</x:v>
      </x:c>
      <x:c r="J618" s="3" t="str">
        <x:v>MAP.ACTUAL.COST.RC.COGS.MDATA.V.DATA.ENG</x:v>
      </x:c>
      <x:c r="K618" s="3" t="str">
        <x:v>COGS.MDATA</x:v>
      </x:c>
      <x:c r="L618" s="3" t="str">
        <x:v>operating</x:v>
      </x:c>
      <x:c r="M618" s="3" t="str">
        <x:v>not_applicable</x:v>
      </x:c>
      <x:c r="N618" s="3" t="str">
        <x:v>not_applicable</x:v>
      </x:c>
      <x:c r="O618" s="3" t="str">
        <x:v>not_applicable</x:v>
      </x:c>
      <x:c r="P618" s="30" t="n">
        <x:v>0</x:v>
      </x:c>
      <x:c r="Q618" s="30" t="n">
        <x:v>433.91</x:v>
      </x:c>
      <x:c r="R618" s="19" t="n">
        <x:f>P618-Q618</x:f>
        <x:v>-433.91</x:v>
      </x:c>
      <x:c r="S618" s="22" t="n">
        <x:f>'D03_Accounts'!D23</x:f>
        <x:v>0</x:v>
      </x:c>
      <x:c r="T618" s="19" t="n">
        <x:f>R618*S618</x:f>
        <x:v>0</x:v>
      </x:c>
      <x:c r="U618" s="20" t="str">
        <x:f>'D03_Mappings'!E111</x:f>
        <x:v>ap</x:v>
      </x:c>
      <x:c r="V618" s="19" t="str">
        <x:f>IF(I618="",IF(U618="people","PAYROLL","UNMAPPED"),I618)</x:f>
        <x:v>V.DATA</x:v>
      </x:c>
      <x:c r="W618" s="19" t="n">
        <x:f>IF(AND(G618="GL.CASH",L618="operating"),Q618,0)</x:f>
        <x:v>0</x:v>
      </x:c>
      <x:c r="X618" s="19" t="n">
        <x:f>IF(AND(G618="GL.CASH",L618="operating"),P618,0)</x:f>
        <x:v>0</x:v>
      </x:c>
      <x:c r="Y618" s="19" t="n">
        <x:f>IF(AND(G618="GL.CASH",L618="investing"),Q618-P618,0)</x:f>
        <x:v>0</x:v>
      </x:c>
      <x:c r="Z618" s="19" t="n">
        <x:f>IF(AND(G618="GL.CASH",L618="financing"),P618,0)</x:f>
        <x:v>0</x:v>
      </x:c>
      <x:c r="AA618" s="19" t="n">
        <x:f>IF(AND(G618="GL.CASH",L618="financing"),Q618,0)</x:f>
        <x:v>0</x:v>
      </x:c>
    </x:row>
    <x:row r="619" ht="25" customHeight="1">
      <x:c r="A619" s="3" t="str">
        <x:v>ACT/DATA-M05/4</x:v>
      </x:c>
      <x:c r="B619" s="3" t="str">
        <x:v>DATA-M05</x:v>
      </x:c>
      <x:c r="C619" s="21" t="n">
        <x:v>5</x:v>
      </x:c>
      <x:c r="D619" s="39" t="n">
        <x:v>46527</x:v>
      </x:c>
      <x:c r="E619" s="39" t="n">
        <x:v>46508</x:v>
      </x:c>
      <x:c r="F619" s="39" t="n">
        <x:v>46557</x:v>
      </x:c>
      <x:c r="G619" s="3" t="str">
        <x:v>GL.VAT.DOM_LIAB</x:v>
      </x:c>
      <x:c r="H619" s="3" t="str">
        <x:v>ENG</x:v>
      </x:c>
      <x:c r="I619" s="3" t="str">
        <x:v>V.DATA</x:v>
      </x:c>
      <x:c r="J619" s="3" t="str">
        <x:v>MAP.ACTUAL.COST.RC.COGS.MDATA.V.DATA.ENG</x:v>
      </x:c>
      <x:c r="K619" s="3" t="str">
        <x:v>COGS.MDATA</x:v>
      </x:c>
      <x:c r="L619" s="3" t="str">
        <x:v>operating</x:v>
      </x:c>
      <x:c r="M619" s="3" t="str">
        <x:v>not_applicable</x:v>
      </x:c>
      <x:c r="N619" s="3" t="str">
        <x:v>not_applicable</x:v>
      </x:c>
      <x:c r="O619" s="3" t="str">
        <x:v>not_applicable</x:v>
      </x:c>
      <x:c r="P619" s="30" t="n">
        <x:v>0</x:v>
      </x:c>
      <x:c r="Q619" s="30" t="n">
        <x:v>82.44</x:v>
      </x:c>
      <x:c r="R619" s="19" t="n">
        <x:f>P619-Q619</x:f>
        <x:v>-82.44</x:v>
      </x:c>
      <x:c r="S619" s="22" t="n">
        <x:f>'D03_Accounts'!D29</x:f>
        <x:v>0</x:v>
      </x:c>
      <x:c r="T619" s="19" t="n">
        <x:f>R619*S619</x:f>
        <x:v>0</x:v>
      </x:c>
      <x:c r="U619" s="20" t="str">
        <x:f>'D03_Mappings'!E112</x:f>
        <x:v>tax_liabilities</x:v>
      </x:c>
      <x:c r="V619" s="19" t="str">
        <x:f>IF(I619="",IF(U619="people","PAYROLL","UNMAPPED"),I619)</x:f>
        <x:v>V.DATA</x:v>
      </x:c>
      <x:c r="W619" s="19" t="n">
        <x:f>IF(AND(G619="GL.CASH",L619="operating"),Q619,0)</x:f>
        <x:v>0</x:v>
      </x:c>
      <x:c r="X619" s="19" t="n">
        <x:f>IF(AND(G619="GL.CASH",L619="operating"),P619,0)</x:f>
        <x:v>0</x:v>
      </x:c>
      <x:c r="Y619" s="19" t="n">
        <x:f>IF(AND(G619="GL.CASH",L619="investing"),Q619-P619,0)</x:f>
        <x:v>0</x:v>
      </x:c>
      <x:c r="Z619" s="19" t="n">
        <x:f>IF(AND(G619="GL.CASH",L619="financing"),P619,0)</x:f>
        <x:v>0</x:v>
      </x:c>
      <x:c r="AA619" s="19" t="n">
        <x:f>IF(AND(G619="GL.CASH",L619="financing"),Q619,0)</x:f>
        <x:v>0</x:v>
      </x:c>
    </x:row>
    <x:row r="620" ht="25" customHeight="1">
      <x:c r="A620" s="3" t="str">
        <x:v>ACT/DESK-M05/1</x:v>
      </x:c>
      <x:c r="B620" s="3" t="str">
        <x:v>DESK-M05</x:v>
      </x:c>
      <x:c r="C620" s="21" t="n">
        <x:v>5</x:v>
      </x:c>
      <x:c r="D620" s="39" t="n">
        <x:v>46527</x:v>
      </x:c>
      <x:c r="E620" s="39" t="n">
        <x:v>46508</x:v>
      </x:c>
      <x:c r="F620" s="39" t="n">
        <x:v>46557</x:v>
      </x:c>
      <x:c r="G620" s="3" t="str">
        <x:v>GL.OPEX.OPX.DESK</x:v>
      </x:c>
      <x:c r="H620" s="3" t="str">
        <x:v>CORP</x:v>
      </x:c>
      <x:c r="I620" s="3" t="str">
        <x:v>V.WORKSPACE</x:v>
      </x:c>
      <x:c r="J620" s="3" t="str">
        <x:v>MAP.ACTUAL.COST.OPX.DESK.V.WORKSPACE.CORP</x:v>
      </x:c>
      <x:c r="K620" s="3" t="str">
        <x:v>OPX.DESK</x:v>
      </x:c>
      <x:c r="L620" s="3" t="str">
        <x:v>operating</x:v>
      </x:c>
      <x:c r="M620" s="3" t="str">
        <x:v>recurring</x:v>
      </x:c>
      <x:c r="N620" s="3" t="str">
        <x:v>committed</x:v>
      </x:c>
      <x:c r="O620" s="3" t="str">
        <x:v>fixed</x:v>
      </x:c>
      <x:c r="P620" s="30" t="n">
        <x:v>2392</x:v>
      </x:c>
      <x:c r="Q620" s="30" t="n">
        <x:v>0</x:v>
      </x:c>
      <x:c r="R620" s="19" t="n">
        <x:f>P620-Q620</x:f>
        <x:v>2392</x:v>
      </x:c>
      <x:c r="S620" s="22" t="n">
        <x:f>'D03_Accounts'!D49</x:f>
        <x:v>1</x:v>
      </x:c>
      <x:c r="T620" s="19" t="n">
        <x:f>R620*S620</x:f>
        <x:v>2392</x:v>
      </x:c>
      <x:c r="U620" s="20" t="str">
        <x:f>'D03_Mappings'!E39</x:f>
        <x:v>operating_expense</x:v>
      </x:c>
      <x:c r="V620" s="19" t="str">
        <x:f>IF(I620="",IF(U620="people","PAYROLL","UNMAPPED"),I620)</x:f>
        <x:v>V.WORKSPACE</x:v>
      </x:c>
      <x:c r="W620" s="19" t="n">
        <x:f>IF(AND(G620="GL.CASH",L620="operating"),Q620,0)</x:f>
        <x:v>0</x:v>
      </x:c>
      <x:c r="X620" s="19" t="n">
        <x:f>IF(AND(G620="GL.CASH",L620="operating"),P620,0)</x:f>
        <x:v>0</x:v>
      </x:c>
      <x:c r="Y620" s="19" t="n">
        <x:f>IF(AND(G620="GL.CASH",L620="investing"),Q620-P620,0)</x:f>
        <x:v>0</x:v>
      </x:c>
      <x:c r="Z620" s="19" t="n">
        <x:f>IF(AND(G620="GL.CASH",L620="financing"),P620,0)</x:f>
        <x:v>0</x:v>
      </x:c>
      <x:c r="AA620" s="19" t="n">
        <x:f>IF(AND(G620="GL.CASH",L620="financing"),Q620,0)</x:f>
        <x:v>0</x:v>
      </x:c>
    </x:row>
    <x:row r="621" ht="25" customHeight="1">
      <x:c r="A621" s="3" t="str">
        <x:v>ACT/DESK-M05/2</x:v>
      </x:c>
      <x:c r="B621" s="3" t="str">
        <x:v>DESK-M05</x:v>
      </x:c>
      <x:c r="C621" s="21" t="n">
        <x:v>5</x:v>
      </x:c>
      <x:c r="D621" s="39" t="n">
        <x:v>46527</x:v>
      </x:c>
      <x:c r="E621" s="39" t="n">
        <x:v>46508</x:v>
      </x:c>
      <x:c r="F621" s="39" t="n">
        <x:v>46557</x:v>
      </x:c>
      <x:c r="G621" s="3" t="str">
        <x:v>GL.VAT.DOM_ASSET</x:v>
      </x:c>
      <x:c r="H621" s="3" t="str">
        <x:v>CORP</x:v>
      </x:c>
      <x:c r="I621" s="3" t="str">
        <x:v>V.WORKSPACE</x:v>
      </x:c>
      <x:c r="J621" s="3" t="str">
        <x:v>MAP.ACTUAL.COST.OPX.DESK.V.WORKSPACE.CORP</x:v>
      </x:c>
      <x:c r="K621" s="3" t="str">
        <x:v>OPX.DESK</x:v>
      </x:c>
      <x:c r="L621" s="3" t="str">
        <x:v>operating</x:v>
      </x:c>
      <x:c r="M621" s="3" t="str">
        <x:v>not_applicable</x:v>
      </x:c>
      <x:c r="N621" s="3" t="str">
        <x:v>not_applicable</x:v>
      </x:c>
      <x:c r="O621" s="3" t="str">
        <x:v>not_applicable</x:v>
      </x:c>
      <x:c r="P621" s="30" t="n">
        <x:v>454.48</x:v>
      </x:c>
      <x:c r="Q621" s="30" t="n">
        <x:v>0</x:v>
      </x:c>
      <x:c r="R621" s="19" t="n">
        <x:f>P621-Q621</x:f>
        <x:v>454.48</x:v>
      </x:c>
      <x:c r="S621" s="22" t="n">
        <x:f>'D03_Accounts'!D15</x:f>
        <x:v>0</x:v>
      </x:c>
      <x:c r="T621" s="19" t="n">
        <x:f>R621*S621</x:f>
        <x:v>0</x:v>
      </x:c>
      <x:c r="U621" s="20" t="str">
        <x:f>'D03_Mappings'!E40</x:f>
        <x:v>tax_assets</x:v>
      </x:c>
      <x:c r="V621" s="19" t="str">
        <x:f>IF(I621="",IF(U621="people","PAYROLL","UNMAPPED"),I621)</x:f>
        <x:v>V.WORKSPACE</x:v>
      </x:c>
      <x:c r="W621" s="19" t="n">
        <x:f>IF(AND(G621="GL.CASH",L621="operating"),Q621,0)</x:f>
        <x:v>0</x:v>
      </x:c>
      <x:c r="X621" s="19" t="n">
        <x:f>IF(AND(G621="GL.CASH",L621="operating"),P621,0)</x:f>
        <x:v>0</x:v>
      </x:c>
      <x:c r="Y621" s="19" t="n">
        <x:f>IF(AND(G621="GL.CASH",L621="investing"),Q621-P621,0)</x:f>
        <x:v>0</x:v>
      </x:c>
      <x:c r="Z621" s="19" t="n">
        <x:f>IF(AND(G621="GL.CASH",L621="financing"),P621,0)</x:f>
        <x:v>0</x:v>
      </x:c>
      <x:c r="AA621" s="19" t="n">
        <x:f>IF(AND(G621="GL.CASH",L621="financing"),Q621,0)</x:f>
        <x:v>0</x:v>
      </x:c>
    </x:row>
    <x:row r="622" ht="25" customHeight="1">
      <x:c r="A622" s="3" t="str">
        <x:v>ACT/DESK-M05/3</x:v>
      </x:c>
      <x:c r="B622" s="3" t="str">
        <x:v>DESK-M05</x:v>
      </x:c>
      <x:c r="C622" s="21" t="n">
        <x:v>5</x:v>
      </x:c>
      <x:c r="D622" s="39" t="n">
        <x:v>46527</x:v>
      </x:c>
      <x:c r="E622" s="39" t="n">
        <x:v>46508</x:v>
      </x:c>
      <x:c r="F622" s="39" t="n">
        <x:v>46557</x:v>
      </x:c>
      <x:c r="G622" s="3" t="str">
        <x:v>GL.AP.SUPPLIER</x:v>
      </x:c>
      <x:c r="H622" s="3" t="str">
        <x:v>CORP</x:v>
      </x:c>
      <x:c r="I622" s="3" t="str">
        <x:v>V.WORKSPACE</x:v>
      </x:c>
      <x:c r="J622" s="3" t="str">
        <x:v>MAP.ACTUAL.COST.OPX.DESK.V.WORKSPACE.CORP</x:v>
      </x:c>
      <x:c r="K622" s="3" t="str">
        <x:v>OPX.DESK</x:v>
      </x:c>
      <x:c r="L622" s="3" t="str">
        <x:v>operating</x:v>
      </x:c>
      <x:c r="M622" s="3" t="str">
        <x:v>not_applicable</x:v>
      </x:c>
      <x:c r="N622" s="3" t="str">
        <x:v>not_applicable</x:v>
      </x:c>
      <x:c r="O622" s="3" t="str">
        <x:v>not_applicable</x:v>
      </x:c>
      <x:c r="P622" s="30" t="n">
        <x:v>0</x:v>
      </x:c>
      <x:c r="Q622" s="30" t="n">
        <x:v>2846.48</x:v>
      </x:c>
      <x:c r="R622" s="19" t="n">
        <x:f>P622-Q622</x:f>
        <x:v>-2846.48</x:v>
      </x:c>
      <x:c r="S622" s="22" t="n">
        <x:f>'D03_Accounts'!D23</x:f>
        <x:v>0</x:v>
      </x:c>
      <x:c r="T622" s="19" t="n">
        <x:f>R622*S622</x:f>
        <x:v>0</x:v>
      </x:c>
      <x:c r="U622" s="20" t="str">
        <x:f>'D03_Mappings'!E41</x:f>
        <x:v>ap</x:v>
      </x:c>
      <x:c r="V622" s="19" t="str">
        <x:f>IF(I622="",IF(U622="people","PAYROLL","UNMAPPED"),I622)</x:f>
        <x:v>V.WORKSPACE</x:v>
      </x:c>
      <x:c r="W622" s="19" t="n">
        <x:f>IF(AND(G622="GL.CASH",L622="operating"),Q622,0)</x:f>
        <x:v>0</x:v>
      </x:c>
      <x:c r="X622" s="19" t="n">
        <x:f>IF(AND(G622="GL.CASH",L622="operating"),P622,0)</x:f>
        <x:v>0</x:v>
      </x:c>
      <x:c r="Y622" s="19" t="n">
        <x:f>IF(AND(G622="GL.CASH",L622="investing"),Q622-P622,0)</x:f>
        <x:v>0</x:v>
      </x:c>
      <x:c r="Z622" s="19" t="n">
        <x:f>IF(AND(G622="GL.CASH",L622="financing"),P622,0)</x:f>
        <x:v>0</x:v>
      </x:c>
      <x:c r="AA622" s="19" t="n">
        <x:f>IF(AND(G622="GL.CASH",L622="financing"),Q622,0)</x:f>
        <x:v>0</x:v>
      </x:c>
    </x:row>
    <x:row r="623" ht="25" customHeight="1">
      <x:c r="A623" s="3" t="str">
        <x:v>ACT/DORA-M05/1</x:v>
      </x:c>
      <x:c r="B623" s="3" t="str">
        <x:v>DORA-M05</x:v>
      </x:c>
      <x:c r="C623" s="21" t="n">
        <x:v>5</x:v>
      </x:c>
      <x:c r="D623" s="39" t="n">
        <x:v>46527</x:v>
      </x:c>
      <x:c r="E623" s="39" t="n">
        <x:v>46508</x:v>
      </x:c>
      <x:c r="F623" s="39" t="n">
        <x:v>46557</x:v>
      </x:c>
      <x:c r="G623" s="3" t="str">
        <x:v>GL.OPEX.REG.DORA_SETUP</x:v>
      </x:c>
      <x:c r="H623" s="3" t="str">
        <x:v>COMP</x:v>
      </x:c>
      <x:c r="I623" s="3" t="str">
        <x:v>V.DORA</x:v>
      </x:c>
      <x:c r="J623" s="3" t="str">
        <x:v>MAP.ACTUAL.COST.REG.DORA_SETUP.V.DORA.COMP</x:v>
      </x:c>
      <x:c r="K623" s="3" t="str">
        <x:v>OPX.REG.DORA_SETUP</x:v>
      </x:c>
      <x:c r="L623" s="3" t="str">
        <x:v>operating</x:v>
      </x:c>
      <x:c r="M623" s="3" t="str">
        <x:v>one_off</x:v>
      </x:c>
      <x:c r="N623" s="3" t="str">
        <x:v>committed</x:v>
      </x:c>
      <x:c r="O623" s="3" t="str">
        <x:v>fixed</x:v>
      </x:c>
      <x:c r="P623" s="30" t="n">
        <x:v>11111.11</x:v>
      </x:c>
      <x:c r="Q623" s="30" t="n">
        <x:v>0</x:v>
      </x:c>
      <x:c r="R623" s="19" t="n">
        <x:f>P623-Q623</x:f>
        <x:v>11111.11</x:v>
      </x:c>
      <x:c r="S623" s="22" t="n">
        <x:f>'D03_Accounts'!D83</x:f>
        <x:v>1</x:v>
      </x:c>
      <x:c r="T623" s="19" t="n">
        <x:f>R623*S623</x:f>
        <x:v>11111.11</x:v>
      </x:c>
      <x:c r="U623" s="20" t="str">
        <x:f>'D03_Mappings'!E133</x:f>
        <x:v>operating_expense</x:v>
      </x:c>
      <x:c r="V623" s="19" t="str">
        <x:f>IF(I623="",IF(U623="people","PAYROLL","UNMAPPED"),I623)</x:f>
        <x:v>V.DORA</x:v>
      </x:c>
      <x:c r="W623" s="19" t="n">
        <x:f>IF(AND(G623="GL.CASH",L623="operating"),Q623,0)</x:f>
        <x:v>0</x:v>
      </x:c>
      <x:c r="X623" s="19" t="n">
        <x:f>IF(AND(G623="GL.CASH",L623="operating"),P623,0)</x:f>
        <x:v>0</x:v>
      </x:c>
      <x:c r="Y623" s="19" t="n">
        <x:f>IF(AND(G623="GL.CASH",L623="investing"),Q623-P623,0)</x:f>
        <x:v>0</x:v>
      </x:c>
      <x:c r="Z623" s="19" t="n">
        <x:f>IF(AND(G623="GL.CASH",L623="financing"),P623,0)</x:f>
        <x:v>0</x:v>
      </x:c>
      <x:c r="AA623" s="19" t="n">
        <x:f>IF(AND(G623="GL.CASH",L623="financing"),Q623,0)</x:f>
        <x:v>0</x:v>
      </x:c>
    </x:row>
    <x:row r="624" ht="25" customHeight="1">
      <x:c r="A624" s="3" t="str">
        <x:v>ACT/DORA-M05/2</x:v>
      </x:c>
      <x:c r="B624" s="3" t="str">
        <x:v>DORA-M05</x:v>
      </x:c>
      <x:c r="C624" s="21" t="n">
        <x:v>5</x:v>
      </x:c>
      <x:c r="D624" s="39" t="n">
        <x:v>46527</x:v>
      </x:c>
      <x:c r="E624" s="39" t="n">
        <x:v>46508</x:v>
      </x:c>
      <x:c r="F624" s="39" t="n">
        <x:v>46557</x:v>
      </x:c>
      <x:c r="G624" s="3" t="str">
        <x:v>GL.VAT.DOM_ASSET</x:v>
      </x:c>
      <x:c r="H624" s="3" t="str">
        <x:v>COMP</x:v>
      </x:c>
      <x:c r="I624" s="3" t="str">
        <x:v>V.DORA</x:v>
      </x:c>
      <x:c r="J624" s="3" t="str">
        <x:v>MAP.ACTUAL.COST.REG.DORA_SETUP.V.DORA.COMP</x:v>
      </x:c>
      <x:c r="K624" s="3" t="str">
        <x:v>OPX.REG.DORA_SETUP</x:v>
      </x:c>
      <x:c r="L624" s="3" t="str">
        <x:v>operating</x:v>
      </x:c>
      <x:c r="M624" s="3" t="str">
        <x:v>not_applicable</x:v>
      </x:c>
      <x:c r="N624" s="3" t="str">
        <x:v>not_applicable</x:v>
      </x:c>
      <x:c r="O624" s="3" t="str">
        <x:v>not_applicable</x:v>
      </x:c>
      <x:c r="P624" s="30" t="n">
        <x:v>2111.11</x:v>
      </x:c>
      <x:c r="Q624" s="30" t="n">
        <x:v>0</x:v>
      </x:c>
      <x:c r="R624" s="19" t="n">
        <x:f>P624-Q624</x:f>
        <x:v>2111.11</x:v>
      </x:c>
      <x:c r="S624" s="22" t="n">
        <x:f>'D03_Accounts'!D15</x:f>
        <x:v>0</x:v>
      </x:c>
      <x:c r="T624" s="19" t="n">
        <x:f>R624*S624</x:f>
        <x:v>0</x:v>
      </x:c>
      <x:c r="U624" s="20" t="str">
        <x:f>'D03_Mappings'!E134</x:f>
        <x:v>tax_assets</x:v>
      </x:c>
      <x:c r="V624" s="19" t="str">
        <x:f>IF(I624="",IF(U624="people","PAYROLL","UNMAPPED"),I624)</x:f>
        <x:v>V.DORA</x:v>
      </x:c>
      <x:c r="W624" s="19" t="n">
        <x:f>IF(AND(G624="GL.CASH",L624="operating"),Q624,0)</x:f>
        <x:v>0</x:v>
      </x:c>
      <x:c r="X624" s="19" t="n">
        <x:f>IF(AND(G624="GL.CASH",L624="operating"),P624,0)</x:f>
        <x:v>0</x:v>
      </x:c>
      <x:c r="Y624" s="19" t="n">
        <x:f>IF(AND(G624="GL.CASH",L624="investing"),Q624-P624,0)</x:f>
        <x:v>0</x:v>
      </x:c>
      <x:c r="Z624" s="19" t="n">
        <x:f>IF(AND(G624="GL.CASH",L624="financing"),P624,0)</x:f>
        <x:v>0</x:v>
      </x:c>
      <x:c r="AA624" s="19" t="n">
        <x:f>IF(AND(G624="GL.CASH",L624="financing"),Q624,0)</x:f>
        <x:v>0</x:v>
      </x:c>
    </x:row>
    <x:row r="625" ht="25" customHeight="1">
      <x:c r="A625" s="3" t="str">
        <x:v>ACT/DORA-M05/3</x:v>
      </x:c>
      <x:c r="B625" s="3" t="str">
        <x:v>DORA-M05</x:v>
      </x:c>
      <x:c r="C625" s="21" t="n">
        <x:v>5</x:v>
      </x:c>
      <x:c r="D625" s="39" t="n">
        <x:v>46527</x:v>
      </x:c>
      <x:c r="E625" s="39" t="n">
        <x:v>46508</x:v>
      </x:c>
      <x:c r="F625" s="39" t="n">
        <x:v>46557</x:v>
      </x:c>
      <x:c r="G625" s="3" t="str">
        <x:v>GL.AP.SUPPLIER</x:v>
      </x:c>
      <x:c r="H625" s="3" t="str">
        <x:v>COMP</x:v>
      </x:c>
      <x:c r="I625" s="3" t="str">
        <x:v>V.DORA</x:v>
      </x:c>
      <x:c r="J625" s="3" t="str">
        <x:v>MAP.ACTUAL.COST.REG.DORA_SETUP.V.DORA.COMP</x:v>
      </x:c>
      <x:c r="K625" s="3" t="str">
        <x:v>OPX.REG.DORA_SETUP</x:v>
      </x:c>
      <x:c r="L625" s="3" t="str">
        <x:v>operating</x:v>
      </x:c>
      <x:c r="M625" s="3" t="str">
        <x:v>not_applicable</x:v>
      </x:c>
      <x:c r="N625" s="3" t="str">
        <x:v>not_applicable</x:v>
      </x:c>
      <x:c r="O625" s="3" t="str">
        <x:v>not_applicable</x:v>
      </x:c>
      <x:c r="P625" s="30" t="n">
        <x:v>0</x:v>
      </x:c>
      <x:c r="Q625" s="30" t="n">
        <x:v>13222.22</x:v>
      </x:c>
      <x:c r="R625" s="19" t="n">
        <x:f>P625-Q625</x:f>
        <x:v>-13222.22</x:v>
      </x:c>
      <x:c r="S625" s="22" t="n">
        <x:f>'D03_Accounts'!D23</x:f>
        <x:v>0</x:v>
      </x:c>
      <x:c r="T625" s="19" t="n">
        <x:f>R625*S625</x:f>
        <x:v>0</x:v>
      </x:c>
      <x:c r="U625" s="20" t="str">
        <x:f>'D03_Mappings'!E135</x:f>
        <x:v>ap</x:v>
      </x:c>
      <x:c r="V625" s="19" t="str">
        <x:f>IF(I625="",IF(U625="people","PAYROLL","UNMAPPED"),I625)</x:f>
        <x:v>V.DORA</x:v>
      </x:c>
      <x:c r="W625" s="19" t="n">
        <x:f>IF(AND(G625="GL.CASH",L625="operating"),Q625,0)</x:f>
        <x:v>0</x:v>
      </x:c>
      <x:c r="X625" s="19" t="n">
        <x:f>IF(AND(G625="GL.CASH",L625="operating"),P625,0)</x:f>
        <x:v>0</x:v>
      </x:c>
      <x:c r="Y625" s="19" t="n">
        <x:f>IF(AND(G625="GL.CASH",L625="investing"),Q625-P625,0)</x:f>
        <x:v>0</x:v>
      </x:c>
      <x:c r="Z625" s="19" t="n">
        <x:f>IF(AND(G625="GL.CASH",L625="financing"),P625,0)</x:f>
        <x:v>0</x:v>
      </x:c>
      <x:c r="AA625" s="19" t="n">
        <x:f>IF(AND(G625="GL.CASH",L625="financing"),Q625,0)</x:f>
        <x:v>0</x:v>
      </x:c>
    </x:row>
    <x:row r="626" ht="25" customHeight="1">
      <x:c r="A626" s="3" t="str">
        <x:v>ACT/HIRE-P08/1</x:v>
      </x:c>
      <x:c r="B626" s="3" t="str">
        <x:v>HIRE-P08</x:v>
      </x:c>
      <x:c r="C626" s="21" t="n">
        <x:v>5</x:v>
      </x:c>
      <x:c r="D626" s="39" t="n">
        <x:v>46527</x:v>
      </x:c>
      <x:c r="E626" s="39" t="n">
        <x:v>46508</x:v>
      </x:c>
      <x:c r="F626" s="39" t="n">
        <x:v>46557</x:v>
      </x:c>
      <x:c r="G626" s="3" t="str">
        <x:v>GL.OPEX.PPL.RECRUIT</x:v>
      </x:c>
      <x:c r="H626" s="3" t="str">
        <x:v>ENG</x:v>
      </x:c>
      <x:c r="I626" s="3" t="str">
        <x:v>V.RECRUIT</x:v>
      </x:c>
      <x:c r="J626" s="3" t="str">
        <x:v>MAP.ACTUAL.COST.PPL.RECRUIT.ENG.V.RECRUIT.ENG</x:v>
      </x:c>
      <x:c r="K626" s="3" t="str">
        <x:v>OPX.RECRUIT</x:v>
      </x:c>
      <x:c r="L626" s="3" t="str">
        <x:v>operating</x:v>
      </x:c>
      <x:c r="M626" s="3" t="str">
        <x:v>one_off</x:v>
      </x:c>
      <x:c r="N626" s="3" t="str">
        <x:v>committed</x:v>
      </x:c>
      <x:c r="O626" s="3" t="str">
        <x:v>variable</x:v>
      </x:c>
      <x:c r="P626" s="30" t="n">
        <x:v>500</x:v>
      </x:c>
      <x:c r="Q626" s="30" t="n">
        <x:v>0</x:v>
      </x:c>
      <x:c r="R626" s="19" t="n">
        <x:f>P626-Q626</x:f>
        <x:v>500</x:v>
      </x:c>
      <x:c r="S626" s="22" t="n">
        <x:f>'D03_Accounts'!D67</x:f>
        <x:v>1</x:v>
      </x:c>
      <x:c r="T626" s="19" t="n">
        <x:f>R626*S626</x:f>
        <x:v>500</x:v>
      </x:c>
      <x:c r="U626" s="20" t="str">
        <x:f>'D03_Mappings'!E96</x:f>
        <x:v>operating_expense</x:v>
      </x:c>
      <x:c r="V626" s="19" t="str">
        <x:f>IF(I626="",IF(U626="people","PAYROLL","UNMAPPED"),I626)</x:f>
        <x:v>V.RECRUIT</x:v>
      </x:c>
      <x:c r="W626" s="19" t="n">
        <x:f>IF(AND(G626="GL.CASH",L626="operating"),Q626,0)</x:f>
        <x:v>0</x:v>
      </x:c>
      <x:c r="X626" s="19" t="n">
        <x:f>IF(AND(G626="GL.CASH",L626="operating"),P626,0)</x:f>
        <x:v>0</x:v>
      </x:c>
      <x:c r="Y626" s="19" t="n">
        <x:f>IF(AND(G626="GL.CASH",L626="investing"),Q626-P626,0)</x:f>
        <x:v>0</x:v>
      </x:c>
      <x:c r="Z626" s="19" t="n">
        <x:f>IF(AND(G626="GL.CASH",L626="financing"),P626,0)</x:f>
        <x:v>0</x:v>
      </x:c>
      <x:c r="AA626" s="19" t="n">
        <x:f>IF(AND(G626="GL.CASH",L626="financing"),Q626,0)</x:f>
        <x:v>0</x:v>
      </x:c>
    </x:row>
    <x:row r="627" ht="25" customHeight="1">
      <x:c r="A627" s="3" t="str">
        <x:v>ACT/HIRE-P08/2</x:v>
      </x:c>
      <x:c r="B627" s="3" t="str">
        <x:v>HIRE-P08</x:v>
      </x:c>
      <x:c r="C627" s="21" t="n">
        <x:v>5</x:v>
      </x:c>
      <x:c r="D627" s="39" t="n">
        <x:v>46527</x:v>
      </x:c>
      <x:c r="E627" s="39" t="n">
        <x:v>46508</x:v>
      </x:c>
      <x:c r="F627" s="39" t="n">
        <x:v>46557</x:v>
      </x:c>
      <x:c r="G627" s="3" t="str">
        <x:v>GL.VAT.DOM_ASSET</x:v>
      </x:c>
      <x:c r="H627" s="3" t="str">
        <x:v>ENG</x:v>
      </x:c>
      <x:c r="I627" s="3" t="str">
        <x:v>V.RECRUIT</x:v>
      </x:c>
      <x:c r="J627" s="3" t="str">
        <x:v>MAP.ACTUAL.COST.PPL.RECRUIT.ENG.V.RECRUIT.ENG</x:v>
      </x:c>
      <x:c r="K627" s="3" t="str">
        <x:v>OPX.RECRUIT</x:v>
      </x:c>
      <x:c r="L627" s="3" t="str">
        <x:v>operating</x:v>
      </x:c>
      <x:c r="M627" s="3" t="str">
        <x:v>not_applicable</x:v>
      </x:c>
      <x:c r="N627" s="3" t="str">
        <x:v>not_applicable</x:v>
      </x:c>
      <x:c r="O627" s="3" t="str">
        <x:v>not_applicable</x:v>
      </x:c>
      <x:c r="P627" s="30" t="n">
        <x:v>95</x:v>
      </x:c>
      <x:c r="Q627" s="30" t="n">
        <x:v>0</x:v>
      </x:c>
      <x:c r="R627" s="19" t="n">
        <x:f>P627-Q627</x:f>
        <x:v>95</x:v>
      </x:c>
      <x:c r="S627" s="22" t="n">
        <x:f>'D03_Accounts'!D15</x:f>
        <x:v>0</x:v>
      </x:c>
      <x:c r="T627" s="19" t="n">
        <x:f>R627*S627</x:f>
        <x:v>0</x:v>
      </x:c>
      <x:c r="U627" s="20" t="str">
        <x:f>'D03_Mappings'!E97</x:f>
        <x:v>tax_assets</x:v>
      </x:c>
      <x:c r="V627" s="19" t="str">
        <x:f>IF(I627="",IF(U627="people","PAYROLL","UNMAPPED"),I627)</x:f>
        <x:v>V.RECRUIT</x:v>
      </x:c>
      <x:c r="W627" s="19" t="n">
        <x:f>IF(AND(G627="GL.CASH",L627="operating"),Q627,0)</x:f>
        <x:v>0</x:v>
      </x:c>
      <x:c r="X627" s="19" t="n">
        <x:f>IF(AND(G627="GL.CASH",L627="operating"),P627,0)</x:f>
        <x:v>0</x:v>
      </x:c>
      <x:c r="Y627" s="19" t="n">
        <x:f>IF(AND(G627="GL.CASH",L627="investing"),Q627-P627,0)</x:f>
        <x:v>0</x:v>
      </x:c>
      <x:c r="Z627" s="19" t="n">
        <x:f>IF(AND(G627="GL.CASH",L627="financing"),P627,0)</x:f>
        <x:v>0</x:v>
      </x:c>
      <x:c r="AA627" s="19" t="n">
        <x:f>IF(AND(G627="GL.CASH",L627="financing"),Q627,0)</x:f>
        <x:v>0</x:v>
      </x:c>
    </x:row>
    <x:row r="628" ht="25" customHeight="1">
      <x:c r="A628" s="3" t="str">
        <x:v>ACT/HIRE-P08/3</x:v>
      </x:c>
      <x:c r="B628" s="3" t="str">
        <x:v>HIRE-P08</x:v>
      </x:c>
      <x:c r="C628" s="21" t="n">
        <x:v>5</x:v>
      </x:c>
      <x:c r="D628" s="39" t="n">
        <x:v>46527</x:v>
      </x:c>
      <x:c r="E628" s="39" t="n">
        <x:v>46508</x:v>
      </x:c>
      <x:c r="F628" s="39" t="n">
        <x:v>46557</x:v>
      </x:c>
      <x:c r="G628" s="3" t="str">
        <x:v>GL.AP.SUPPLIER</x:v>
      </x:c>
      <x:c r="H628" s="3" t="str">
        <x:v>ENG</x:v>
      </x:c>
      <x:c r="I628" s="3" t="str">
        <x:v>V.RECRUIT</x:v>
      </x:c>
      <x:c r="J628" s="3" t="str">
        <x:v>MAP.ACTUAL.COST.PPL.RECRUIT.ENG.V.RECRUIT.ENG</x:v>
      </x:c>
      <x:c r="K628" s="3" t="str">
        <x:v>OPX.RECRUIT</x:v>
      </x:c>
      <x:c r="L628" s="3" t="str">
        <x:v>operating</x:v>
      </x:c>
      <x:c r="M628" s="3" t="str">
        <x:v>not_applicable</x:v>
      </x:c>
      <x:c r="N628" s="3" t="str">
        <x:v>not_applicable</x:v>
      </x:c>
      <x:c r="O628" s="3" t="str">
        <x:v>not_applicable</x:v>
      </x:c>
      <x:c r="P628" s="30" t="n">
        <x:v>0</x:v>
      </x:c>
      <x:c r="Q628" s="30" t="n">
        <x:v>595</x:v>
      </x:c>
      <x:c r="R628" s="19" t="n">
        <x:f>P628-Q628</x:f>
        <x:v>-595</x:v>
      </x:c>
      <x:c r="S628" s="22" t="n">
        <x:f>'D03_Accounts'!D23</x:f>
        <x:v>0</x:v>
      </x:c>
      <x:c r="T628" s="19" t="n">
        <x:f>R628*S628</x:f>
        <x:v>0</x:v>
      </x:c>
      <x:c r="U628" s="20" t="str">
        <x:f>'D03_Mappings'!E98</x:f>
        <x:v>ap</x:v>
      </x:c>
      <x:c r="V628" s="19" t="str">
        <x:f>IF(I628="",IF(U628="people","PAYROLL","UNMAPPED"),I628)</x:f>
        <x:v>V.RECRUIT</x:v>
      </x:c>
      <x:c r="W628" s="19" t="n">
        <x:f>IF(AND(G628="GL.CASH",L628="operating"),Q628,0)</x:f>
        <x:v>0</x:v>
      </x:c>
      <x:c r="X628" s="19" t="n">
        <x:f>IF(AND(G628="GL.CASH",L628="operating"),P628,0)</x:f>
        <x:v>0</x:v>
      </x:c>
      <x:c r="Y628" s="19" t="n">
        <x:f>IF(AND(G628="GL.CASH",L628="investing"),Q628-P628,0)</x:f>
        <x:v>0</x:v>
      </x:c>
      <x:c r="Z628" s="19" t="n">
        <x:f>IF(AND(G628="GL.CASH",L628="financing"),P628,0)</x:f>
        <x:v>0</x:v>
      </x:c>
      <x:c r="AA628" s="19" t="n">
        <x:f>IF(AND(G628="GL.CASH",L628="financing"),Q628,0)</x:f>
        <x:v>0</x:v>
      </x:c>
    </x:row>
    <x:row r="629" ht="25" customHeight="1">
      <x:c r="A629" s="3" t="str">
        <x:v>ACT/INSURANCE-M05/1</x:v>
      </x:c>
      <x:c r="B629" s="3" t="str">
        <x:v>INSURANCE-M05</x:v>
      </x:c>
      <x:c r="C629" s="21" t="n">
        <x:v>5</x:v>
      </x:c>
      <x:c r="D629" s="39" t="n">
        <x:v>46527</x:v>
      </x:c>
      <x:c r="E629" s="39" t="n">
        <x:v>46508</x:v>
      </x:c>
      <x:c r="F629" s="39" t="n">
        <x:v>46557</x:v>
      </x:c>
      <x:c r="G629" s="3" t="str">
        <x:v>GL.OPEX.OPX.INS_PRE</x:v>
      </x:c>
      <x:c r="H629" s="3" t="str">
        <x:v>CORP</x:v>
      </x:c>
      <x:c r="I629" s="3" t="str">
        <x:v>V.INSURANCE</x:v>
      </x:c>
      <x:c r="J629" s="3" t="str">
        <x:v>MAP.ACTUAL.COST.OPX.INS_PRE.V.INSURANCE.CORP</x:v>
      </x:c>
      <x:c r="K629" s="3" t="str">
        <x:v>OPX.INS_PRE</x:v>
      </x:c>
      <x:c r="L629" s="3" t="str">
        <x:v>operating</x:v>
      </x:c>
      <x:c r="M629" s="3" t="str">
        <x:v>recurring</x:v>
      </x:c>
      <x:c r="N629" s="3" t="str">
        <x:v>committed</x:v>
      </x:c>
      <x:c r="O629" s="3" t="str">
        <x:v>fixed</x:v>
      </x:c>
      <x:c r="P629" s="30" t="n">
        <x:v>1250</x:v>
      </x:c>
      <x:c r="Q629" s="30" t="n">
        <x:v>0</x:v>
      </x:c>
      <x:c r="R629" s="19" t="n">
        <x:f>P629-Q629</x:f>
        <x:v>1250</x:v>
      </x:c>
      <x:c r="S629" s="22" t="n">
        <x:f>'D03_Accounts'!D60</x:f>
        <x:v>1</x:v>
      </x:c>
      <x:c r="T629" s="19" t="n">
        <x:f>R629*S629</x:f>
        <x:v>1250</x:v>
      </x:c>
      <x:c r="U629" s="20" t="str">
        <x:f>'D03_Mappings'!E49</x:f>
        <x:v>operating_expense</x:v>
      </x:c>
      <x:c r="V629" s="19" t="str">
        <x:f>IF(I629="",IF(U629="people","PAYROLL","UNMAPPED"),I629)</x:f>
        <x:v>V.INSURANCE</x:v>
      </x:c>
      <x:c r="W629" s="19" t="n">
        <x:f>IF(AND(G629="GL.CASH",L629="operating"),Q629,0)</x:f>
        <x:v>0</x:v>
      </x:c>
      <x:c r="X629" s="19" t="n">
        <x:f>IF(AND(G629="GL.CASH",L629="operating"),P629,0)</x:f>
        <x:v>0</x:v>
      </x:c>
      <x:c r="Y629" s="19" t="n">
        <x:f>IF(AND(G629="GL.CASH",L629="investing"),Q629-P629,0)</x:f>
        <x:v>0</x:v>
      </x:c>
      <x:c r="Z629" s="19" t="n">
        <x:f>IF(AND(G629="GL.CASH",L629="financing"),P629,0)</x:f>
        <x:v>0</x:v>
      </x:c>
      <x:c r="AA629" s="19" t="n">
        <x:f>IF(AND(G629="GL.CASH",L629="financing"),Q629,0)</x:f>
        <x:v>0</x:v>
      </x:c>
    </x:row>
    <x:row r="630" ht="25" customHeight="1">
      <x:c r="A630" s="3" t="str">
        <x:v>ACT/INSURANCE-M05/2</x:v>
      </x:c>
      <x:c r="B630" s="3" t="str">
        <x:v>INSURANCE-M05</x:v>
      </x:c>
      <x:c r="C630" s="21" t="n">
        <x:v>5</x:v>
      </x:c>
      <x:c r="D630" s="39" t="n">
        <x:v>46527</x:v>
      </x:c>
      <x:c r="E630" s="39" t="n">
        <x:v>46508</x:v>
      </x:c>
      <x:c r="F630" s="39" t="n">
        <x:v>46557</x:v>
      </x:c>
      <x:c r="G630" s="3" t="str">
        <x:v>GL.AP.SUPPLIER</x:v>
      </x:c>
      <x:c r="H630" s="3" t="str">
        <x:v>CORP</x:v>
      </x:c>
      <x:c r="I630" s="3" t="str">
        <x:v>V.INSURANCE</x:v>
      </x:c>
      <x:c r="J630" s="3" t="str">
        <x:v>MAP.ACTUAL.COST.OPX.INS_PRE.V.INSURANCE.CORP</x:v>
      </x:c>
      <x:c r="K630" s="3" t="str">
        <x:v>OPX.INS_PRE</x:v>
      </x:c>
      <x:c r="L630" s="3" t="str">
        <x:v>operating</x:v>
      </x:c>
      <x:c r="M630" s="3" t="str">
        <x:v>not_applicable</x:v>
      </x:c>
      <x:c r="N630" s="3" t="str">
        <x:v>not_applicable</x:v>
      </x:c>
      <x:c r="O630" s="3" t="str">
        <x:v>not_applicable</x:v>
      </x:c>
      <x:c r="P630" s="30" t="n">
        <x:v>0</x:v>
      </x:c>
      <x:c r="Q630" s="30" t="n">
        <x:v>1250</x:v>
      </x:c>
      <x:c r="R630" s="19" t="n">
        <x:f>P630-Q630</x:f>
        <x:v>-1250</x:v>
      </x:c>
      <x:c r="S630" s="22" t="n">
        <x:f>'D03_Accounts'!D23</x:f>
        <x:v>0</x:v>
      </x:c>
      <x:c r="T630" s="19" t="n">
        <x:f>R630*S630</x:f>
        <x:v>0</x:v>
      </x:c>
      <x:c r="U630" s="20" t="str">
        <x:f>'D03_Mappings'!E50</x:f>
        <x:v>ap</x:v>
      </x:c>
      <x:c r="V630" s="19" t="str">
        <x:f>IF(I630="",IF(U630="people","PAYROLL","UNMAPPED"),I630)</x:f>
        <x:v>V.INSURANCE</x:v>
      </x:c>
      <x:c r="W630" s="19" t="n">
        <x:f>IF(AND(G630="GL.CASH",L630="operating"),Q630,0)</x:f>
        <x:v>0</x:v>
      </x:c>
      <x:c r="X630" s="19" t="n">
        <x:f>IF(AND(G630="GL.CASH",L630="operating"),P630,0)</x:f>
        <x:v>0</x:v>
      </x:c>
      <x:c r="Y630" s="19" t="n">
        <x:f>IF(AND(G630="GL.CASH",L630="investing"),Q630-P630,0)</x:f>
        <x:v>0</x:v>
      </x:c>
      <x:c r="Z630" s="19" t="n">
        <x:f>IF(AND(G630="GL.CASH",L630="financing"),P630,0)</x:f>
        <x:v>0</x:v>
      </x:c>
      <x:c r="AA630" s="19" t="n">
        <x:f>IF(AND(G630="GL.CASH",L630="financing"),Q630,0)</x:f>
        <x:v>0</x:v>
      </x:c>
    </x:row>
    <x:row r="631" ht="25" customHeight="1">
      <x:c r="A631" s="3" t="str">
        <x:v>ACT/IT-P08/1</x:v>
      </x:c>
      <x:c r="B631" s="3" t="str">
        <x:v>IT-P08</x:v>
      </x:c>
      <x:c r="C631" s="21" t="n">
        <x:v>5</x:v>
      </x:c>
      <x:c r="D631" s="39" t="n">
        <x:v>46527</x:v>
      </x:c>
      <x:c r="E631" s="39" t="n">
        <x:v>46508</x:v>
      </x:c>
      <x:c r="F631" s="39" t="n">
        <x:v>46557</x:v>
      </x:c>
      <x:c r="G631" s="3" t="str">
        <x:v>GL.ASSET.IT</x:v>
      </x:c>
      <x:c r="H631" s="3" t="str">
        <x:v>ENG</x:v>
      </x:c>
      <x:c r="I631" s="3" t="str">
        <x:v>V.EQUIPMENT</x:v>
      </x:c>
      <x:c r="J631" s="3" t="str">
        <x:v>MAP.ACTUAL.CAPEX.PPL.EQUIP.ENG.V.EQUIPMENT.ENG</x:v>
      </x:c>
      <x:c r="K631" s="3" t="str">
        <x:v>CAP.IT_ADDITIONS</x:v>
      </x:c>
      <x:c r="L631" s="3" t="str">
        <x:v>investing</x:v>
      </x:c>
      <x:c r="M631" s="3" t="str">
        <x:v>not_applicable</x:v>
      </x:c>
      <x:c r="N631" s="3" t="str">
        <x:v>not_applicable</x:v>
      </x:c>
      <x:c r="O631" s="3" t="str">
        <x:v>not_applicable</x:v>
      </x:c>
      <x:c r="P631" s="30" t="n">
        <x:v>2500</x:v>
      </x:c>
      <x:c r="Q631" s="30" t="n">
        <x:v>0</x:v>
      </x:c>
      <x:c r="R631" s="19" t="n">
        <x:f>P631-Q631</x:f>
        <x:v>2500</x:v>
      </x:c>
      <x:c r="S631" s="22" t="n">
        <x:f>'D03_Accounts'!D19</x:f>
        <x:v>0</x:v>
      </x:c>
      <x:c r="T631" s="19" t="n">
        <x:f>R631*S631</x:f>
        <x:v>0</x:v>
      </x:c>
      <x:c r="U631" s="20" t="str">
        <x:f>'D03_Mappings'!E24</x:f>
        <x:v>asset_gross</x:v>
      </x:c>
      <x:c r="V631" s="19" t="str">
        <x:f>IF(I631="",IF(U631="people","PAYROLL","UNMAPPED"),I631)</x:f>
        <x:v>V.EQUIPMENT</x:v>
      </x:c>
      <x:c r="W631" s="19" t="n">
        <x:f>IF(AND(G631="GL.CASH",L631="operating"),Q631,0)</x:f>
        <x:v>0</x:v>
      </x:c>
      <x:c r="X631" s="19" t="n">
        <x:f>IF(AND(G631="GL.CASH",L631="operating"),P631,0)</x:f>
        <x:v>0</x:v>
      </x:c>
      <x:c r="Y631" s="19" t="n">
        <x:f>IF(AND(G631="GL.CASH",L631="investing"),Q631-P631,0)</x:f>
        <x:v>0</x:v>
      </x:c>
      <x:c r="Z631" s="19" t="n">
        <x:f>IF(AND(G631="GL.CASH",L631="financing"),P631,0)</x:f>
        <x:v>0</x:v>
      </x:c>
      <x:c r="AA631" s="19" t="n">
        <x:f>IF(AND(G631="GL.CASH",L631="financing"),Q631,0)</x:f>
        <x:v>0</x:v>
      </x:c>
    </x:row>
    <x:row r="632" ht="25" customHeight="1">
      <x:c r="A632" s="3" t="str">
        <x:v>ACT/IT-P08/2</x:v>
      </x:c>
      <x:c r="B632" s="3" t="str">
        <x:v>IT-P08</x:v>
      </x:c>
      <x:c r="C632" s="21" t="n">
        <x:v>5</x:v>
      </x:c>
      <x:c r="D632" s="39" t="n">
        <x:v>46527</x:v>
      </x:c>
      <x:c r="E632" s="39" t="n">
        <x:v>46508</x:v>
      </x:c>
      <x:c r="F632" s="39" t="n">
        <x:v>46557</x:v>
      </x:c>
      <x:c r="G632" s="3" t="str">
        <x:v>GL.VAT.DOM_ASSET</x:v>
      </x:c>
      <x:c r="H632" s="3" t="str">
        <x:v>ENG</x:v>
      </x:c>
      <x:c r="I632" s="3" t="str">
        <x:v>V.EQUIPMENT</x:v>
      </x:c>
      <x:c r="J632" s="3" t="str">
        <x:v>MAP.ACTUAL.CAPEX.PPL.EQUIP.ENG.V.EQUIPMENT.ENG</x:v>
      </x:c>
      <x:c r="K632" s="3" t="str">
        <x:v>CAP.IT_ADDITIONS</x:v>
      </x:c>
      <x:c r="L632" s="3" t="str">
        <x:v>investing</x:v>
      </x:c>
      <x:c r="M632" s="3" t="str">
        <x:v>not_applicable</x:v>
      </x:c>
      <x:c r="N632" s="3" t="str">
        <x:v>not_applicable</x:v>
      </x:c>
      <x:c r="O632" s="3" t="str">
        <x:v>not_applicable</x:v>
      </x:c>
      <x:c r="P632" s="30" t="n">
        <x:v>475</x:v>
      </x:c>
      <x:c r="Q632" s="30" t="n">
        <x:v>0</x:v>
      </x:c>
      <x:c r="R632" s="19" t="n">
        <x:f>P632-Q632</x:f>
        <x:v>475</x:v>
      </x:c>
      <x:c r="S632" s="22" t="n">
        <x:f>'D03_Accounts'!D15</x:f>
        <x:v>0</x:v>
      </x:c>
      <x:c r="T632" s="19" t="n">
        <x:f>R632*S632</x:f>
        <x:v>0</x:v>
      </x:c>
      <x:c r="U632" s="20" t="str">
        <x:f>'D03_Mappings'!E25</x:f>
        <x:v>tax_assets</x:v>
      </x:c>
      <x:c r="V632" s="19" t="str">
        <x:f>IF(I632="",IF(U632="people","PAYROLL","UNMAPPED"),I632)</x:f>
        <x:v>V.EQUIPMENT</x:v>
      </x:c>
      <x:c r="W632" s="19" t="n">
        <x:f>IF(AND(G632="GL.CASH",L632="operating"),Q632,0)</x:f>
        <x:v>0</x:v>
      </x:c>
      <x:c r="X632" s="19" t="n">
        <x:f>IF(AND(G632="GL.CASH",L632="operating"),P632,0)</x:f>
        <x:v>0</x:v>
      </x:c>
      <x:c r="Y632" s="19" t="n">
        <x:f>IF(AND(G632="GL.CASH",L632="investing"),Q632-P632,0)</x:f>
        <x:v>0</x:v>
      </x:c>
      <x:c r="Z632" s="19" t="n">
        <x:f>IF(AND(G632="GL.CASH",L632="financing"),P632,0)</x:f>
        <x:v>0</x:v>
      </x:c>
      <x:c r="AA632" s="19" t="n">
        <x:f>IF(AND(G632="GL.CASH",L632="financing"),Q632,0)</x:f>
        <x:v>0</x:v>
      </x:c>
    </x:row>
    <x:row r="633" ht="25" customHeight="1">
      <x:c r="A633" s="3" t="str">
        <x:v>ACT/IT-P08/3</x:v>
      </x:c>
      <x:c r="B633" s="3" t="str">
        <x:v>IT-P08</x:v>
      </x:c>
      <x:c r="C633" s="21" t="n">
        <x:v>5</x:v>
      </x:c>
      <x:c r="D633" s="39" t="n">
        <x:v>46527</x:v>
      </x:c>
      <x:c r="E633" s="39" t="n">
        <x:v>46508</x:v>
      </x:c>
      <x:c r="F633" s="39" t="n">
        <x:v>46557</x:v>
      </x:c>
      <x:c r="G633" s="3" t="str">
        <x:v>GL.AP.CAPEX</x:v>
      </x:c>
      <x:c r="H633" s="3" t="str">
        <x:v>ENG</x:v>
      </x:c>
      <x:c r="I633" s="3" t="str">
        <x:v>V.EQUIPMENT</x:v>
      </x:c>
      <x:c r="J633" s="3" t="str">
        <x:v>MAP.ACTUAL.CAPEX.PPL.EQUIP.ENG.V.EQUIPMENT.ENG</x:v>
      </x:c>
      <x:c r="K633" s="3" t="str">
        <x:v>CAP.IT_ADDITIONS</x:v>
      </x:c>
      <x:c r="L633" s="3" t="str">
        <x:v>investing</x:v>
      </x:c>
      <x:c r="M633" s="3" t="str">
        <x:v>not_applicable</x:v>
      </x:c>
      <x:c r="N633" s="3" t="str">
        <x:v>not_applicable</x:v>
      </x:c>
      <x:c r="O633" s="3" t="str">
        <x:v>not_applicable</x:v>
      </x:c>
      <x:c r="P633" s="30" t="n">
        <x:v>0</x:v>
      </x:c>
      <x:c r="Q633" s="30" t="n">
        <x:v>2975</x:v>
      </x:c>
      <x:c r="R633" s="19" t="n">
        <x:f>P633-Q633</x:f>
        <x:v>-2975</x:v>
      </x:c>
      <x:c r="S633" s="22" t="n">
        <x:f>'D03_Accounts'!D24</x:f>
        <x:v>0</x:v>
      </x:c>
      <x:c r="T633" s="19" t="n">
        <x:f>R633*S633</x:f>
        <x:v>0</x:v>
      </x:c>
      <x:c r="U633" s="20" t="str">
        <x:f>'D03_Mappings'!E26</x:f>
        <x:v>ap</x:v>
      </x:c>
      <x:c r="V633" s="19" t="str">
        <x:f>IF(I633="",IF(U633="people","PAYROLL","UNMAPPED"),I633)</x:f>
        <x:v>V.EQUIPMENT</x:v>
      </x:c>
      <x:c r="W633" s="19" t="n">
        <x:f>IF(AND(G633="GL.CASH",L633="operating"),Q633,0)</x:f>
        <x:v>0</x:v>
      </x:c>
      <x:c r="X633" s="19" t="n">
        <x:f>IF(AND(G633="GL.CASH",L633="operating"),P633,0)</x:f>
        <x:v>0</x:v>
      </x:c>
      <x:c r="Y633" s="19" t="n">
        <x:f>IF(AND(G633="GL.CASH",L633="investing"),Q633-P633,0)</x:f>
        <x:v>0</x:v>
      </x:c>
      <x:c r="Z633" s="19" t="n">
        <x:f>IF(AND(G633="GL.CASH",L633="financing"),P633,0)</x:f>
        <x:v>0</x:v>
      </x:c>
      <x:c r="AA633" s="19" t="n">
        <x:f>IF(AND(G633="GL.CASH",L633="financing"),Q633,0)</x:f>
        <x:v>0</x:v>
      </x:c>
    </x:row>
    <x:row r="634" ht="25" customHeight="1">
      <x:c r="A634" s="3" t="str">
        <x:v>ACT/LEGAL-M05/1</x:v>
      </x:c>
      <x:c r="B634" s="3" t="str">
        <x:v>LEGAL-M05</x:v>
      </x:c>
      <x:c r="C634" s="21" t="n">
        <x:v>5</x:v>
      </x:c>
      <x:c r="D634" s="39" t="n">
        <x:v>46527</x:v>
      </x:c>
      <x:c r="E634" s="39" t="n">
        <x:v>46508</x:v>
      </x:c>
      <x:c r="F634" s="39" t="n">
        <x:v>46557</x:v>
      </x:c>
      <x:c r="G634" s="3" t="str">
        <x:v>GL.OPEX.REG.LEGAL_APP</x:v>
      </x:c>
      <x:c r="H634" s="3" t="str">
        <x:v>COMP</x:v>
      </x:c>
      <x:c r="I634" s="3" t="str">
        <x:v>V.LEGAL</x:v>
      </x:c>
      <x:c r="J634" s="3" t="str">
        <x:v>MAP.ACTUAL.COST.REG.LEGAL_APP.V.LEGAL.COMP</x:v>
      </x:c>
      <x:c r="K634" s="3" t="str">
        <x:v>OPX.REG.LEGAL_APP</x:v>
      </x:c>
      <x:c r="L634" s="3" t="str">
        <x:v>operating</x:v>
      </x:c>
      <x:c r="M634" s="3" t="str">
        <x:v>one_off</x:v>
      </x:c>
      <x:c r="N634" s="3" t="str">
        <x:v>committed</x:v>
      </x:c>
      <x:c r="O634" s="3" t="str">
        <x:v>fixed</x:v>
      </x:c>
      <x:c r="P634" s="30" t="n">
        <x:v>10000</x:v>
      </x:c>
      <x:c r="Q634" s="30" t="n">
        <x:v>0</x:v>
      </x:c>
      <x:c r="R634" s="19" t="n">
        <x:f>P634-Q634</x:f>
        <x:v>10000</x:v>
      </x:c>
      <x:c r="S634" s="22" t="n">
        <x:f>'D03_Accounts'!D81</x:f>
        <x:v>1</x:v>
      </x:c>
      <x:c r="T634" s="19" t="n">
        <x:f>R634*S634</x:f>
        <x:v>10000</x:v>
      </x:c>
      <x:c r="U634" s="20" t="str">
        <x:f>'D03_Mappings'!E136</x:f>
        <x:v>operating_expense</x:v>
      </x:c>
      <x:c r="V634" s="19" t="str">
        <x:f>IF(I634="",IF(U634="people","PAYROLL","UNMAPPED"),I634)</x:f>
        <x:v>V.LEGAL</x:v>
      </x:c>
      <x:c r="W634" s="19" t="n">
        <x:f>IF(AND(G634="GL.CASH",L634="operating"),Q634,0)</x:f>
        <x:v>0</x:v>
      </x:c>
      <x:c r="X634" s="19" t="n">
        <x:f>IF(AND(G634="GL.CASH",L634="operating"),P634,0)</x:f>
        <x:v>0</x:v>
      </x:c>
      <x:c r="Y634" s="19" t="n">
        <x:f>IF(AND(G634="GL.CASH",L634="investing"),Q634-P634,0)</x:f>
        <x:v>0</x:v>
      </x:c>
      <x:c r="Z634" s="19" t="n">
        <x:f>IF(AND(G634="GL.CASH",L634="financing"),P634,0)</x:f>
        <x:v>0</x:v>
      </x:c>
      <x:c r="AA634" s="19" t="n">
        <x:f>IF(AND(G634="GL.CASH",L634="financing"),Q634,0)</x:f>
        <x:v>0</x:v>
      </x:c>
    </x:row>
    <x:row r="635" ht="25" customHeight="1">
      <x:c r="A635" s="3" t="str">
        <x:v>ACT/LEGAL-M05/2</x:v>
      </x:c>
      <x:c r="B635" s="3" t="str">
        <x:v>LEGAL-M05</x:v>
      </x:c>
      <x:c r="C635" s="21" t="n">
        <x:v>5</x:v>
      </x:c>
      <x:c r="D635" s="39" t="n">
        <x:v>46527</x:v>
      </x:c>
      <x:c r="E635" s="39" t="n">
        <x:v>46508</x:v>
      </x:c>
      <x:c r="F635" s="39" t="n">
        <x:v>46557</x:v>
      </x:c>
      <x:c r="G635" s="3" t="str">
        <x:v>GL.VAT.DOM_ASSET</x:v>
      </x:c>
      <x:c r="H635" s="3" t="str">
        <x:v>COMP</x:v>
      </x:c>
      <x:c r="I635" s="3" t="str">
        <x:v>V.LEGAL</x:v>
      </x:c>
      <x:c r="J635" s="3" t="str">
        <x:v>MAP.ACTUAL.COST.REG.LEGAL_APP.V.LEGAL.COMP</x:v>
      </x:c>
      <x:c r="K635" s="3" t="str">
        <x:v>OPX.REG.LEGAL_APP</x:v>
      </x:c>
      <x:c r="L635" s="3" t="str">
        <x:v>operating</x:v>
      </x:c>
      <x:c r="M635" s="3" t="str">
        <x:v>not_applicable</x:v>
      </x:c>
      <x:c r="N635" s="3" t="str">
        <x:v>not_applicable</x:v>
      </x:c>
      <x:c r="O635" s="3" t="str">
        <x:v>not_applicable</x:v>
      </x:c>
      <x:c r="P635" s="30" t="n">
        <x:v>1900</x:v>
      </x:c>
      <x:c r="Q635" s="30" t="n">
        <x:v>0</x:v>
      </x:c>
      <x:c r="R635" s="19" t="n">
        <x:f>P635-Q635</x:f>
        <x:v>1900</x:v>
      </x:c>
      <x:c r="S635" s="22" t="n">
        <x:f>'D03_Accounts'!D15</x:f>
        <x:v>0</x:v>
      </x:c>
      <x:c r="T635" s="19" t="n">
        <x:f>R635*S635</x:f>
        <x:v>0</x:v>
      </x:c>
      <x:c r="U635" s="20" t="str">
        <x:f>'D03_Mappings'!E137</x:f>
        <x:v>tax_assets</x:v>
      </x:c>
      <x:c r="V635" s="19" t="str">
        <x:f>IF(I635="",IF(U635="people","PAYROLL","UNMAPPED"),I635)</x:f>
        <x:v>V.LEGAL</x:v>
      </x:c>
      <x:c r="W635" s="19" t="n">
        <x:f>IF(AND(G635="GL.CASH",L635="operating"),Q635,0)</x:f>
        <x:v>0</x:v>
      </x:c>
      <x:c r="X635" s="19" t="n">
        <x:f>IF(AND(G635="GL.CASH",L635="operating"),P635,0)</x:f>
        <x:v>0</x:v>
      </x:c>
      <x:c r="Y635" s="19" t="n">
        <x:f>IF(AND(G635="GL.CASH",L635="investing"),Q635-P635,0)</x:f>
        <x:v>0</x:v>
      </x:c>
      <x:c r="Z635" s="19" t="n">
        <x:f>IF(AND(G635="GL.CASH",L635="financing"),P635,0)</x:f>
        <x:v>0</x:v>
      </x:c>
      <x:c r="AA635" s="19" t="n">
        <x:f>IF(AND(G635="GL.CASH",L635="financing"),Q635,0)</x:f>
        <x:v>0</x:v>
      </x:c>
    </x:row>
    <x:row r="636" ht="25" customHeight="1">
      <x:c r="A636" s="3" t="str">
        <x:v>ACT/LEGAL-M05/3</x:v>
      </x:c>
      <x:c r="B636" s="3" t="str">
        <x:v>LEGAL-M05</x:v>
      </x:c>
      <x:c r="C636" s="21" t="n">
        <x:v>5</x:v>
      </x:c>
      <x:c r="D636" s="39" t="n">
        <x:v>46527</x:v>
      </x:c>
      <x:c r="E636" s="39" t="n">
        <x:v>46508</x:v>
      </x:c>
      <x:c r="F636" s="39" t="n">
        <x:v>46557</x:v>
      </x:c>
      <x:c r="G636" s="3" t="str">
        <x:v>GL.AP.SUPPLIER</x:v>
      </x:c>
      <x:c r="H636" s="3" t="str">
        <x:v>COMP</x:v>
      </x:c>
      <x:c r="I636" s="3" t="str">
        <x:v>V.LEGAL</x:v>
      </x:c>
      <x:c r="J636" s="3" t="str">
        <x:v>MAP.ACTUAL.COST.REG.LEGAL_APP.V.LEGAL.COMP</x:v>
      </x:c>
      <x:c r="K636" s="3" t="str">
        <x:v>OPX.REG.LEGAL_APP</x:v>
      </x:c>
      <x:c r="L636" s="3" t="str">
        <x:v>operating</x:v>
      </x:c>
      <x:c r="M636" s="3" t="str">
        <x:v>not_applicable</x:v>
      </x:c>
      <x:c r="N636" s="3" t="str">
        <x:v>not_applicable</x:v>
      </x:c>
      <x:c r="O636" s="3" t="str">
        <x:v>not_applicable</x:v>
      </x:c>
      <x:c r="P636" s="30" t="n">
        <x:v>0</x:v>
      </x:c>
      <x:c r="Q636" s="30" t="n">
        <x:v>11900</x:v>
      </x:c>
      <x:c r="R636" s="19" t="n">
        <x:f>P636-Q636</x:f>
        <x:v>-11900</x:v>
      </x:c>
      <x:c r="S636" s="22" t="n">
        <x:f>'D03_Accounts'!D23</x:f>
        <x:v>0</x:v>
      </x:c>
      <x:c r="T636" s="19" t="n">
        <x:f>R636*S636</x:f>
        <x:v>0</x:v>
      </x:c>
      <x:c r="U636" s="20" t="str">
        <x:f>'D03_Mappings'!E138</x:f>
        <x:v>ap</x:v>
      </x:c>
      <x:c r="V636" s="19" t="str">
        <x:f>IF(I636="",IF(U636="people","PAYROLL","UNMAPPED"),I636)</x:f>
        <x:v>V.LEGAL</x:v>
      </x:c>
      <x:c r="W636" s="19" t="n">
        <x:f>IF(AND(G636="GL.CASH",L636="operating"),Q636,0)</x:f>
        <x:v>0</x:v>
      </x:c>
      <x:c r="X636" s="19" t="n">
        <x:f>IF(AND(G636="GL.CASH",L636="operating"),P636,0)</x:f>
        <x:v>0</x:v>
      </x:c>
      <x:c r="Y636" s="19" t="n">
        <x:f>IF(AND(G636="GL.CASH",L636="investing"),Q636-P636,0)</x:f>
        <x:v>0</x:v>
      </x:c>
      <x:c r="Z636" s="19" t="n">
        <x:f>IF(AND(G636="GL.CASH",L636="financing"),P636,0)</x:f>
        <x:v>0</x:v>
      </x:c>
      <x:c r="AA636" s="19" t="n">
        <x:f>IF(AND(G636="GL.CASH",L636="financing"),Q636,0)</x:f>
        <x:v>0</x:v>
      </x:c>
    </x:row>
    <x:row r="637" ht="25" customHeight="1">
      <x:c r="A637" s="3" t="str">
        <x:v>ACT/LEGAL-OVERRUN-M05/1</x:v>
      </x:c>
      <x:c r="B637" s="3" t="str">
        <x:v>LEGAL-OVERRUN-M05</x:v>
      </x:c>
      <x:c r="C637" s="21" t="n">
        <x:v>5</x:v>
      </x:c>
      <x:c r="D637" s="39" t="n">
        <x:v>46527</x:v>
      </x:c>
      <x:c r="E637" s="39" t="n">
        <x:v>46508</x:v>
      </x:c>
      <x:c r="F637" s="39" t="n">
        <x:v>46557</x:v>
      </x:c>
      <x:c r="G637" s="3" t="str">
        <x:v>GL.OPEX.REG.LEGAL_APP</x:v>
      </x:c>
      <x:c r="H637" s="3" t="str">
        <x:v>COMP</x:v>
      </x:c>
      <x:c r="I637" s="3" t="str">
        <x:v>V.LEGAL</x:v>
      </x:c>
      <x:c r="J637" s="3" t="str">
        <x:v>MAP.ACTUAL.COST.REG.LEGAL_APP.V.LEGAL.COMP</x:v>
      </x:c>
      <x:c r="K637" s="3" t="str">
        <x:v>OPX.REG.LEGAL_APP</x:v>
      </x:c>
      <x:c r="L637" s="3" t="str">
        <x:v>operating</x:v>
      </x:c>
      <x:c r="M637" s="3" t="str">
        <x:v>one_off</x:v>
      </x:c>
      <x:c r="N637" s="3" t="str">
        <x:v>committed</x:v>
      </x:c>
      <x:c r="O637" s="3" t="str">
        <x:v>fixed</x:v>
      </x:c>
      <x:c r="P637" s="30" t="n">
        <x:v>13800</x:v>
      </x:c>
      <x:c r="Q637" s="30" t="n">
        <x:v>0</x:v>
      </x:c>
      <x:c r="R637" s="19" t="n">
        <x:f>P637-Q637</x:f>
        <x:v>13800</x:v>
      </x:c>
      <x:c r="S637" s="22" t="n">
        <x:f>'D03_Accounts'!D81</x:f>
        <x:v>1</x:v>
      </x:c>
      <x:c r="T637" s="19" t="n">
        <x:f>R637*S637</x:f>
        <x:v>13800</x:v>
      </x:c>
      <x:c r="U637" s="20" t="str">
        <x:f>'D03_Mappings'!E136</x:f>
        <x:v>operating_expense</x:v>
      </x:c>
      <x:c r="V637" s="19" t="str">
        <x:f>IF(I637="",IF(U637="people","PAYROLL","UNMAPPED"),I637)</x:f>
        <x:v>V.LEGAL</x:v>
      </x:c>
      <x:c r="W637" s="19" t="n">
        <x:f>IF(AND(G637="GL.CASH",L637="operating"),Q637,0)</x:f>
        <x:v>0</x:v>
      </x:c>
      <x:c r="X637" s="19" t="n">
        <x:f>IF(AND(G637="GL.CASH",L637="operating"),P637,0)</x:f>
        <x:v>0</x:v>
      </x:c>
      <x:c r="Y637" s="19" t="n">
        <x:f>IF(AND(G637="GL.CASH",L637="investing"),Q637-P637,0)</x:f>
        <x:v>0</x:v>
      </x:c>
      <x:c r="Z637" s="19" t="n">
        <x:f>IF(AND(G637="GL.CASH",L637="financing"),P637,0)</x:f>
        <x:v>0</x:v>
      </x:c>
      <x:c r="AA637" s="19" t="n">
        <x:f>IF(AND(G637="GL.CASH",L637="financing"),Q637,0)</x:f>
        <x:v>0</x:v>
      </x:c>
    </x:row>
    <x:row r="638" ht="25" customHeight="1">
      <x:c r="A638" s="3" t="str">
        <x:v>ACT/LEGAL-OVERRUN-M05/2</x:v>
      </x:c>
      <x:c r="B638" s="3" t="str">
        <x:v>LEGAL-OVERRUN-M05</x:v>
      </x:c>
      <x:c r="C638" s="21" t="n">
        <x:v>5</x:v>
      </x:c>
      <x:c r="D638" s="39" t="n">
        <x:v>46527</x:v>
      </x:c>
      <x:c r="E638" s="39" t="n">
        <x:v>46508</x:v>
      </x:c>
      <x:c r="F638" s="39" t="n">
        <x:v>46557</x:v>
      </x:c>
      <x:c r="G638" s="3" t="str">
        <x:v>GL.VAT.DOM_ASSET</x:v>
      </x:c>
      <x:c r="H638" s="3" t="str">
        <x:v>COMP</x:v>
      </x:c>
      <x:c r="I638" s="3" t="str">
        <x:v>V.LEGAL</x:v>
      </x:c>
      <x:c r="J638" s="3" t="str">
        <x:v>MAP.ACTUAL.COST.REG.LEGAL_APP.V.LEGAL.COMP</x:v>
      </x:c>
      <x:c r="K638" s="3" t="str">
        <x:v>OPX.REG.LEGAL_APP</x:v>
      </x:c>
      <x:c r="L638" s="3" t="str">
        <x:v>operating</x:v>
      </x:c>
      <x:c r="M638" s="3" t="str">
        <x:v>not_applicable</x:v>
      </x:c>
      <x:c r="N638" s="3" t="str">
        <x:v>not_applicable</x:v>
      </x:c>
      <x:c r="O638" s="3" t="str">
        <x:v>not_applicable</x:v>
      </x:c>
      <x:c r="P638" s="30" t="n">
        <x:v>2622</x:v>
      </x:c>
      <x:c r="Q638" s="30" t="n">
        <x:v>0</x:v>
      </x:c>
      <x:c r="R638" s="19" t="n">
        <x:f>P638-Q638</x:f>
        <x:v>2622</x:v>
      </x:c>
      <x:c r="S638" s="22" t="n">
        <x:f>'D03_Accounts'!D15</x:f>
        <x:v>0</x:v>
      </x:c>
      <x:c r="T638" s="19" t="n">
        <x:f>R638*S638</x:f>
        <x:v>0</x:v>
      </x:c>
      <x:c r="U638" s="20" t="str">
        <x:f>'D03_Mappings'!E137</x:f>
        <x:v>tax_assets</x:v>
      </x:c>
      <x:c r="V638" s="19" t="str">
        <x:f>IF(I638="",IF(U638="people","PAYROLL","UNMAPPED"),I638)</x:f>
        <x:v>V.LEGAL</x:v>
      </x:c>
      <x:c r="W638" s="19" t="n">
        <x:f>IF(AND(G638="GL.CASH",L638="operating"),Q638,0)</x:f>
        <x:v>0</x:v>
      </x:c>
      <x:c r="X638" s="19" t="n">
        <x:f>IF(AND(G638="GL.CASH",L638="operating"),P638,0)</x:f>
        <x:v>0</x:v>
      </x:c>
      <x:c r="Y638" s="19" t="n">
        <x:f>IF(AND(G638="GL.CASH",L638="investing"),Q638-P638,0)</x:f>
        <x:v>0</x:v>
      </x:c>
      <x:c r="Z638" s="19" t="n">
        <x:f>IF(AND(G638="GL.CASH",L638="financing"),P638,0)</x:f>
        <x:v>0</x:v>
      </x:c>
      <x:c r="AA638" s="19" t="n">
        <x:f>IF(AND(G638="GL.CASH",L638="financing"),Q638,0)</x:f>
        <x:v>0</x:v>
      </x:c>
    </x:row>
    <x:row r="639" ht="25" customHeight="1">
      <x:c r="A639" s="3" t="str">
        <x:v>ACT/LEGAL-OVERRUN-M05/3</x:v>
      </x:c>
      <x:c r="B639" s="3" t="str">
        <x:v>LEGAL-OVERRUN-M05</x:v>
      </x:c>
      <x:c r="C639" s="21" t="n">
        <x:v>5</x:v>
      </x:c>
      <x:c r="D639" s="39" t="n">
        <x:v>46527</x:v>
      </x:c>
      <x:c r="E639" s="39" t="n">
        <x:v>46508</x:v>
      </x:c>
      <x:c r="F639" s="39" t="n">
        <x:v>46557</x:v>
      </x:c>
      <x:c r="G639" s="3" t="str">
        <x:v>GL.AP.SUPPLIER</x:v>
      </x:c>
      <x:c r="H639" s="3" t="str">
        <x:v>COMP</x:v>
      </x:c>
      <x:c r="I639" s="3" t="str">
        <x:v>V.LEGAL</x:v>
      </x:c>
      <x:c r="J639" s="3" t="str">
        <x:v>MAP.ACTUAL.COST.REG.LEGAL_APP.V.LEGAL.COMP</x:v>
      </x:c>
      <x:c r="K639" s="3" t="str">
        <x:v>OPX.REG.LEGAL_APP</x:v>
      </x:c>
      <x:c r="L639" s="3" t="str">
        <x:v>operating</x:v>
      </x:c>
      <x:c r="M639" s="3" t="str">
        <x:v>not_applicable</x:v>
      </x:c>
      <x:c r="N639" s="3" t="str">
        <x:v>not_applicable</x:v>
      </x:c>
      <x:c r="O639" s="3" t="str">
        <x:v>not_applicable</x:v>
      </x:c>
      <x:c r="P639" s="30" t="n">
        <x:v>0</x:v>
      </x:c>
      <x:c r="Q639" s="30" t="n">
        <x:v>16422</x:v>
      </x:c>
      <x:c r="R639" s="19" t="n">
        <x:f>P639-Q639</x:f>
        <x:v>-16422</x:v>
      </x:c>
      <x:c r="S639" s="22" t="n">
        <x:f>'D03_Accounts'!D23</x:f>
        <x:v>0</x:v>
      </x:c>
      <x:c r="T639" s="19" t="n">
        <x:f>R639*S639</x:f>
        <x:v>0</x:v>
      </x:c>
      <x:c r="U639" s="20" t="str">
        <x:f>'D03_Mappings'!E138</x:f>
        <x:v>ap</x:v>
      </x:c>
      <x:c r="V639" s="19" t="str">
        <x:f>IF(I639="",IF(U639="people","PAYROLL","UNMAPPED"),I639)</x:f>
        <x:v>V.LEGAL</x:v>
      </x:c>
      <x:c r="W639" s="19" t="n">
        <x:f>IF(AND(G639="GL.CASH",L639="operating"),Q639,0)</x:f>
        <x:v>0</x:v>
      </x:c>
      <x:c r="X639" s="19" t="n">
        <x:f>IF(AND(G639="GL.CASH",L639="operating"),P639,0)</x:f>
        <x:v>0</x:v>
      </x:c>
      <x:c r="Y639" s="19" t="n">
        <x:f>IF(AND(G639="GL.CASH",L639="investing"),Q639-P639,0)</x:f>
        <x:v>0</x:v>
      </x:c>
      <x:c r="Z639" s="19" t="n">
        <x:f>IF(AND(G639="GL.CASH",L639="financing"),P639,0)</x:f>
        <x:v>0</x:v>
      </x:c>
      <x:c r="AA639" s="19" t="n">
        <x:f>IF(AND(G639="GL.CASH",L639="financing"),Q639,0)</x:f>
        <x:v>0</x:v>
      </x:c>
    </x:row>
    <x:row r="640" ht="25" customHeight="1">
      <x:c r="A640" s="3" t="str">
        <x:v>ACT/OFFICE-M05/1</x:v>
      </x:c>
      <x:c r="B640" s="3" t="str">
        <x:v>OFFICE-M05</x:v>
      </x:c>
      <x:c r="C640" s="21" t="n">
        <x:v>5</x:v>
      </x:c>
      <x:c r="D640" s="39" t="n">
        <x:v>46527</x:v>
      </x:c>
      <x:c r="E640" s="39" t="n">
        <x:v>46508</x:v>
      </x:c>
      <x:c r="F640" s="39" t="n">
        <x:v>46557</x:v>
      </x:c>
      <x:c r="G640" s="3" t="str">
        <x:v>GL.OPEX.OPX.MISC</x:v>
      </x:c>
      <x:c r="H640" s="3" t="str">
        <x:v>CORP</x:v>
      </x:c>
      <x:c r="I640" s="3" t="str">
        <x:v>V.OFFICE</x:v>
      </x:c>
      <x:c r="J640" s="3" t="str">
        <x:v>MAP.ACTUAL.COST.OPX.MISC.V.OFFICE.CORP</x:v>
      </x:c>
      <x:c r="K640" s="3" t="str">
        <x:v>OPX.MISC</x:v>
      </x:c>
      <x:c r="L640" s="3" t="str">
        <x:v>operating</x:v>
      </x:c>
      <x:c r="M640" s="3" t="str">
        <x:v>recurring</x:v>
      </x:c>
      <x:c r="N640" s="3" t="str">
        <x:v>discretionary</x:v>
      </x:c>
      <x:c r="O640" s="3" t="str">
        <x:v>fixed</x:v>
      </x:c>
      <x:c r="P640" s="30" t="n">
        <x:v>3646.19</x:v>
      </x:c>
      <x:c r="Q640" s="30" t="n">
        <x:v>0</x:v>
      </x:c>
      <x:c r="R640" s="19" t="n">
        <x:f>P640-Q640</x:f>
        <x:v>3646.19</x:v>
      </x:c>
      <x:c r="S640" s="22" t="n">
        <x:f>'D03_Accounts'!D63</x:f>
        <x:v>1</x:v>
      </x:c>
      <x:c r="T640" s="19" t="n">
        <x:f>R640*S640</x:f>
        <x:v>3646.19</x:v>
      </x:c>
      <x:c r="U640" s="20" t="str">
        <x:f>'D03_Mappings'!E51</x:f>
        <x:v>operating_expense</x:v>
      </x:c>
      <x:c r="V640" s="19" t="str">
        <x:f>IF(I640="",IF(U640="people","PAYROLL","UNMAPPED"),I640)</x:f>
        <x:v>V.OFFICE</x:v>
      </x:c>
      <x:c r="W640" s="19" t="n">
        <x:f>IF(AND(G640="GL.CASH",L640="operating"),Q640,0)</x:f>
        <x:v>0</x:v>
      </x:c>
      <x:c r="X640" s="19" t="n">
        <x:f>IF(AND(G640="GL.CASH",L640="operating"),P640,0)</x:f>
        <x:v>0</x:v>
      </x:c>
      <x:c r="Y640" s="19" t="n">
        <x:f>IF(AND(G640="GL.CASH",L640="investing"),Q640-P640,0)</x:f>
        <x:v>0</x:v>
      </x:c>
      <x:c r="Z640" s="19" t="n">
        <x:f>IF(AND(G640="GL.CASH",L640="financing"),P640,0)</x:f>
        <x:v>0</x:v>
      </x:c>
      <x:c r="AA640" s="19" t="n">
        <x:f>IF(AND(G640="GL.CASH",L640="financing"),Q640,0)</x:f>
        <x:v>0</x:v>
      </x:c>
    </x:row>
    <x:row r="641" ht="25" customHeight="1">
      <x:c r="A641" s="3" t="str">
        <x:v>ACT/OFFICE-M05/2</x:v>
      </x:c>
      <x:c r="B641" s="3" t="str">
        <x:v>OFFICE-M05</x:v>
      </x:c>
      <x:c r="C641" s="21" t="n">
        <x:v>5</x:v>
      </x:c>
      <x:c r="D641" s="39" t="n">
        <x:v>46527</x:v>
      </x:c>
      <x:c r="E641" s="39" t="n">
        <x:v>46508</x:v>
      </x:c>
      <x:c r="F641" s="39" t="n">
        <x:v>46557</x:v>
      </x:c>
      <x:c r="G641" s="3" t="str">
        <x:v>GL.VAT.DOM_ASSET</x:v>
      </x:c>
      <x:c r="H641" s="3" t="str">
        <x:v>CORP</x:v>
      </x:c>
      <x:c r="I641" s="3" t="str">
        <x:v>V.OFFICE</x:v>
      </x:c>
      <x:c r="J641" s="3" t="str">
        <x:v>MAP.ACTUAL.COST.OPX.MISC.V.OFFICE.CORP</x:v>
      </x:c>
      <x:c r="K641" s="3" t="str">
        <x:v>OPX.MISC</x:v>
      </x:c>
      <x:c r="L641" s="3" t="str">
        <x:v>operating</x:v>
      </x:c>
      <x:c r="M641" s="3" t="str">
        <x:v>not_applicable</x:v>
      </x:c>
      <x:c r="N641" s="3" t="str">
        <x:v>not_applicable</x:v>
      </x:c>
      <x:c r="O641" s="3" t="str">
        <x:v>not_applicable</x:v>
      </x:c>
      <x:c r="P641" s="30" t="n">
        <x:v>692.78</x:v>
      </x:c>
      <x:c r="Q641" s="30" t="n">
        <x:v>0</x:v>
      </x:c>
      <x:c r="R641" s="19" t="n">
        <x:f>P641-Q641</x:f>
        <x:v>692.78</x:v>
      </x:c>
      <x:c r="S641" s="22" t="n">
        <x:f>'D03_Accounts'!D15</x:f>
        <x:v>0</x:v>
      </x:c>
      <x:c r="T641" s="19" t="n">
        <x:f>R641*S641</x:f>
        <x:v>0</x:v>
      </x:c>
      <x:c r="U641" s="20" t="str">
        <x:f>'D03_Mappings'!E52</x:f>
        <x:v>tax_assets</x:v>
      </x:c>
      <x:c r="V641" s="19" t="str">
        <x:f>IF(I641="",IF(U641="people","PAYROLL","UNMAPPED"),I641)</x:f>
        <x:v>V.OFFICE</x:v>
      </x:c>
      <x:c r="W641" s="19" t="n">
        <x:f>IF(AND(G641="GL.CASH",L641="operating"),Q641,0)</x:f>
        <x:v>0</x:v>
      </x:c>
      <x:c r="X641" s="19" t="n">
        <x:f>IF(AND(G641="GL.CASH",L641="operating"),P641,0)</x:f>
        <x:v>0</x:v>
      </x:c>
      <x:c r="Y641" s="19" t="n">
        <x:f>IF(AND(G641="GL.CASH",L641="investing"),Q641-P641,0)</x:f>
        <x:v>0</x:v>
      </x:c>
      <x:c r="Z641" s="19" t="n">
        <x:f>IF(AND(G641="GL.CASH",L641="financing"),P641,0)</x:f>
        <x:v>0</x:v>
      </x:c>
      <x:c r="AA641" s="19" t="n">
        <x:f>IF(AND(G641="GL.CASH",L641="financing"),Q641,0)</x:f>
        <x:v>0</x:v>
      </x:c>
    </x:row>
    <x:row r="642" ht="25" customHeight="1">
      <x:c r="A642" s="3" t="str">
        <x:v>ACT/OFFICE-M05/3</x:v>
      </x:c>
      <x:c r="B642" s="3" t="str">
        <x:v>OFFICE-M05</x:v>
      </x:c>
      <x:c r="C642" s="21" t="n">
        <x:v>5</x:v>
      </x:c>
      <x:c r="D642" s="39" t="n">
        <x:v>46527</x:v>
      </x:c>
      <x:c r="E642" s="39" t="n">
        <x:v>46508</x:v>
      </x:c>
      <x:c r="F642" s="39" t="n">
        <x:v>46557</x:v>
      </x:c>
      <x:c r="G642" s="3" t="str">
        <x:v>GL.AP.SUPPLIER</x:v>
      </x:c>
      <x:c r="H642" s="3" t="str">
        <x:v>CORP</x:v>
      </x:c>
      <x:c r="I642" s="3" t="str">
        <x:v>V.OFFICE</x:v>
      </x:c>
      <x:c r="J642" s="3" t="str">
        <x:v>MAP.ACTUAL.COST.OPX.MISC.V.OFFICE.CORP</x:v>
      </x:c>
      <x:c r="K642" s="3" t="str">
        <x:v>OPX.MISC</x:v>
      </x:c>
      <x:c r="L642" s="3" t="str">
        <x:v>operating</x:v>
      </x:c>
      <x:c r="M642" s="3" t="str">
        <x:v>not_applicable</x:v>
      </x:c>
      <x:c r="N642" s="3" t="str">
        <x:v>not_applicable</x:v>
      </x:c>
      <x:c r="O642" s="3" t="str">
        <x:v>not_applicable</x:v>
      </x:c>
      <x:c r="P642" s="30" t="n">
        <x:v>0</x:v>
      </x:c>
      <x:c r="Q642" s="30" t="n">
        <x:v>4338.97</x:v>
      </x:c>
      <x:c r="R642" s="19" t="n">
        <x:f>P642-Q642</x:f>
        <x:v>-4338.97</x:v>
      </x:c>
      <x:c r="S642" s="22" t="n">
        <x:f>'D03_Accounts'!D23</x:f>
        <x:v>0</x:v>
      </x:c>
      <x:c r="T642" s="19" t="n">
        <x:f>R642*S642</x:f>
        <x:v>0</x:v>
      </x:c>
      <x:c r="U642" s="20" t="str">
        <x:f>'D03_Mappings'!E53</x:f>
        <x:v>ap</x:v>
      </x:c>
      <x:c r="V642" s="19" t="str">
        <x:f>IF(I642="",IF(U642="people","PAYROLL","UNMAPPED"),I642)</x:f>
        <x:v>V.OFFICE</x:v>
      </x:c>
      <x:c r="W642" s="19" t="n">
        <x:f>IF(AND(G642="GL.CASH",L642="operating"),Q642,0)</x:f>
        <x:v>0</x:v>
      </x:c>
      <x:c r="X642" s="19" t="n">
        <x:f>IF(AND(G642="GL.CASH",L642="operating"),P642,0)</x:f>
        <x:v>0</x:v>
      </x:c>
      <x:c r="Y642" s="19" t="n">
        <x:f>IF(AND(G642="GL.CASH",L642="investing"),Q642-P642,0)</x:f>
        <x:v>0</x:v>
      </x:c>
      <x:c r="Z642" s="19" t="n">
        <x:f>IF(AND(G642="GL.CASH",L642="financing"),P642,0)</x:f>
        <x:v>0</x:v>
      </x:c>
      <x:c r="AA642" s="19" t="n">
        <x:f>IF(AND(G642="GL.CASH",L642="financing"),Q642,0)</x:f>
        <x:v>0</x:v>
      </x:c>
    </x:row>
    <x:row r="643" ht="25" customHeight="1">
      <x:c r="A643" s="3" t="str">
        <x:v>ACT/PAY-BOOK-M04/1</x:v>
      </x:c>
      <x:c r="B643" s="3" t="str">
        <x:v>PAY-BOOK-M04</x:v>
      </x:c>
      <x:c r="C643" s="21" t="n">
        <x:v>5</x:v>
      </x:c>
      <x:c r="D643" s="39" t="n">
        <x:v>46527</x:v>
      </x:c>
      <x:c r="E643" s="39" t="n">
        <x:v>46478</x:v>
      </x:c>
      <x:c r="F643" s="39" t="n">
        <x:v>46527</x:v>
      </x:c>
      <x:c r="G643" s="3" t="str">
        <x:v>GL.AP.SUPPLIER</x:v>
      </x:c>
      <x:c r="H643" s="3" t="str">
        <x:v>FIN</x:v>
      </x:c>
      <x:c r="I643" s="3" t="str">
        <x:v>V.ACCOUNTS</x:v>
      </x:c>
      <x:c r="J643" s="3" t="str">
        <x:v>MAP.ACTUAL.COST.PAY.V.ACCOUNTS.FIN</x:v>
      </x:c>
      <x:c r="K643" s="3" t="str">
        <x:v>WC.SUPPLIER_AP</x:v>
      </x:c>
      <x:c r="L643" s="3" t="str">
        <x:v>operating</x:v>
      </x:c>
      <x:c r="M643" s="3" t="str">
        <x:v>not_applicable</x:v>
      </x:c>
      <x:c r="N643" s="3" t="str">
        <x:v>not_applicable</x:v>
      </x:c>
      <x:c r="O643" s="3" t="str">
        <x:v>not_applicable</x:v>
      </x:c>
      <x:c r="P643" s="30" t="n">
        <x:v>595</x:v>
      </x:c>
      <x:c r="Q643" s="30" t="n">
        <x:v>0</x:v>
      </x:c>
      <x:c r="R643" s="19" t="n">
        <x:f>P643-Q643</x:f>
        <x:v>595</x:v>
      </x:c>
      <x:c r="S643" s="22" t="n">
        <x:f>'D03_Accounts'!D23</x:f>
        <x:v>0</x:v>
      </x:c>
      <x:c r="T643" s="19" t="n">
        <x:f>R643*S643</x:f>
        <x:v>0</x:v>
      </x:c>
      <x:c r="U643" s="20" t="str">
        <x:f>'D03_Mappings'!E57</x:f>
        <x:v>ap</x:v>
      </x:c>
      <x:c r="V643" s="19" t="str">
        <x:f>IF(I643="",IF(U643="people","PAYROLL","UNMAPPED"),I643)</x:f>
        <x:v>V.ACCOUNTS</x:v>
      </x:c>
      <x:c r="W643" s="19" t="n">
        <x:f>IF(AND(G643="GL.CASH",L643="operating"),Q643,0)</x:f>
        <x:v>0</x:v>
      </x:c>
      <x:c r="X643" s="19" t="n">
        <x:f>IF(AND(G643="GL.CASH",L643="operating"),P643,0)</x:f>
        <x:v>0</x:v>
      </x:c>
      <x:c r="Y643" s="19" t="n">
        <x:f>IF(AND(G643="GL.CASH",L643="investing"),Q643-P643,0)</x:f>
        <x:v>0</x:v>
      </x:c>
      <x:c r="Z643" s="19" t="n">
        <x:f>IF(AND(G643="GL.CASH",L643="financing"),P643,0)</x:f>
        <x:v>0</x:v>
      </x:c>
      <x:c r="AA643" s="19" t="n">
        <x:f>IF(AND(G643="GL.CASH",L643="financing"),Q643,0)</x:f>
        <x:v>0</x:v>
      </x:c>
    </x:row>
    <x:row r="644" ht="25" customHeight="1">
      <x:c r="A644" s="3" t="str">
        <x:v>ACT/PAY-BOOK-M04/2</x:v>
      </x:c>
      <x:c r="B644" s="3" t="str">
        <x:v>PAY-BOOK-M04</x:v>
      </x:c>
      <x:c r="C644" s="21" t="n">
        <x:v>5</x:v>
      </x:c>
      <x:c r="D644" s="39" t="n">
        <x:v>46527</x:v>
      </x:c>
      <x:c r="E644" s="39" t="n">
        <x:v>46478</x:v>
      </x:c>
      <x:c r="F644" s="39" t="n">
        <x:v>46527</x:v>
      </x:c>
      <x:c r="G644" s="3" t="str">
        <x:v>GL.CASH</x:v>
      </x:c>
      <x:c r="H644" s="3" t="str">
        <x:v>FIN</x:v>
      </x:c>
      <x:c r="I644" s="3" t="str">
        <x:v>V.ACCOUNTS</x:v>
      </x:c>
      <x:c r="J644" s="3" t="str">
        <x:v>MAP.ACTUAL.COST.PAY.V.ACCOUNTS.FIN</x:v>
      </x:c>
      <x:c r="K644" s="3" t="str">
        <x:v>WC.SUPPLIER_AP</x:v>
      </x:c>
      <x:c r="L644" s="3" t="str">
        <x:v>operating</x:v>
      </x:c>
      <x:c r="M644" s="3" t="str">
        <x:v>not_applicable</x:v>
      </x:c>
      <x:c r="N644" s="3" t="str">
        <x:v>not_applicable</x:v>
      </x:c>
      <x:c r="O644" s="3" t="str">
        <x:v>not_applicable</x:v>
      </x:c>
      <x:c r="P644" s="30" t="n">
        <x:v>0</x:v>
      </x:c>
      <x:c r="Q644" s="30" t="n">
        <x:v>595</x:v>
      </x:c>
      <x:c r="R644" s="19" t="n">
        <x:f>P644-Q644</x:f>
        <x:v>-595</x:v>
      </x:c>
      <x:c r="S644" s="22" t="n">
        <x:f>'D03_Accounts'!D11</x:f>
        <x:v>0</x:v>
      </x:c>
      <x:c r="T644" s="19" t="n">
        <x:f>R644*S644</x:f>
        <x:v>0</x:v>
      </x:c>
      <x:c r="U644" s="20" t="str">
        <x:f>'D03_Mappings'!E58</x:f>
        <x:v>cash</x:v>
      </x:c>
      <x:c r="V644" s="19" t="str">
        <x:f>IF(I644="",IF(U644="people","PAYROLL","UNMAPPED"),I644)</x:f>
        <x:v>V.ACCOUNTS</x:v>
      </x:c>
      <x:c r="W644" s="19" t="n">
        <x:f>IF(AND(G644="GL.CASH",L644="operating"),Q644,0)</x:f>
        <x:v>595</x:v>
      </x:c>
      <x:c r="X644" s="19" t="n">
        <x:f>IF(AND(G644="GL.CASH",L644="operating"),P644,0)</x:f>
        <x:v>0</x:v>
      </x:c>
      <x:c r="Y644" s="19" t="n">
        <x:f>IF(AND(G644="GL.CASH",L644="investing"),Q644-P644,0)</x:f>
        <x:v>0</x:v>
      </x:c>
      <x:c r="Z644" s="19" t="n">
        <x:f>IF(AND(G644="GL.CASH",L644="financing"),P644,0)</x:f>
        <x:v>0</x:v>
      </x:c>
      <x:c r="AA644" s="19" t="n">
        <x:f>IF(AND(G644="GL.CASH",L644="financing"),Q644,0)</x:f>
        <x:v>0</x:v>
      </x:c>
    </x:row>
    <x:row r="645" ht="25" customHeight="1">
      <x:c r="A645" s="3" t="str">
        <x:v>ACT/PAY-CHAMBER-M04/1</x:v>
      </x:c>
      <x:c r="B645" s="3" t="str">
        <x:v>PAY-CHAMBER-M04</x:v>
      </x:c>
      <x:c r="C645" s="21" t="n">
        <x:v>5</x:v>
      </x:c>
      <x:c r="D645" s="39" t="n">
        <x:v>46527</x:v>
      </x:c>
      <x:c r="E645" s="39" t="n">
        <x:v>46478</x:v>
      </x:c>
      <x:c r="F645" s="39" t="n">
        <x:v>46527</x:v>
      </x:c>
      <x:c r="G645" s="3" t="str">
        <x:v>GL.AP.SUPPLIER</x:v>
      </x:c>
      <x:c r="H645" s="3" t="str">
        <x:v>CORP</x:v>
      </x:c>
      <x:c r="I645" s="3" t="str">
        <x:v>V.CHAMBER</x:v>
      </x:c>
      <x:c r="J645" s="3" t="str">
        <x:v>MAP.ACTUAL.COST.PAY.V.CHAMBER.CORP</x:v>
      </x:c>
      <x:c r="K645" s="3" t="str">
        <x:v>WC.SUPPLIER_AP</x:v>
      </x:c>
      <x:c r="L645" s="3" t="str">
        <x:v>operating</x:v>
      </x:c>
      <x:c r="M645" s="3" t="str">
        <x:v>not_applicable</x:v>
      </x:c>
      <x:c r="N645" s="3" t="str">
        <x:v>not_applicable</x:v>
      </x:c>
      <x:c r="O645" s="3" t="str">
        <x:v>not_applicable</x:v>
      </x:c>
      <x:c r="P645" s="30" t="n">
        <x:v>9.17</x:v>
      </x:c>
      <x:c r="Q645" s="30" t="n">
        <x:v>0</x:v>
      </x:c>
      <x:c r="R645" s="19" t="n">
        <x:f>P645-Q645</x:f>
        <x:v>9.17</x:v>
      </x:c>
      <x:c r="S645" s="22" t="n">
        <x:f>'D03_Accounts'!D23</x:f>
        <x:v>0</x:v>
      </x:c>
      <x:c r="T645" s="19" t="n">
        <x:f>R645*S645</x:f>
        <x:v>0</x:v>
      </x:c>
      <x:c r="U645" s="20" t="str">
        <x:f>'D03_Mappings'!E59</x:f>
        <x:v>ap</x:v>
      </x:c>
      <x:c r="V645" s="19" t="str">
        <x:f>IF(I645="",IF(U645="people","PAYROLL","UNMAPPED"),I645)</x:f>
        <x:v>V.CHAMBER</x:v>
      </x:c>
      <x:c r="W645" s="19" t="n">
        <x:f>IF(AND(G645="GL.CASH",L645="operating"),Q645,0)</x:f>
        <x:v>0</x:v>
      </x:c>
      <x:c r="X645" s="19" t="n">
        <x:f>IF(AND(G645="GL.CASH",L645="operating"),P645,0)</x:f>
        <x:v>0</x:v>
      </x:c>
      <x:c r="Y645" s="19" t="n">
        <x:f>IF(AND(G645="GL.CASH",L645="investing"),Q645-P645,0)</x:f>
        <x:v>0</x:v>
      </x:c>
      <x:c r="Z645" s="19" t="n">
        <x:f>IF(AND(G645="GL.CASH",L645="financing"),P645,0)</x:f>
        <x:v>0</x:v>
      </x:c>
      <x:c r="AA645" s="19" t="n">
        <x:f>IF(AND(G645="GL.CASH",L645="financing"),Q645,0)</x:f>
        <x:v>0</x:v>
      </x:c>
    </x:row>
    <x:row r="646" ht="25" customHeight="1">
      <x:c r="A646" s="3" t="str">
        <x:v>ACT/PAY-CHAMBER-M04/2</x:v>
      </x:c>
      <x:c r="B646" s="3" t="str">
        <x:v>PAY-CHAMBER-M04</x:v>
      </x:c>
      <x:c r="C646" s="21" t="n">
        <x:v>5</x:v>
      </x:c>
      <x:c r="D646" s="39" t="n">
        <x:v>46527</x:v>
      </x:c>
      <x:c r="E646" s="39" t="n">
        <x:v>46478</x:v>
      </x:c>
      <x:c r="F646" s="39" t="n">
        <x:v>46527</x:v>
      </x:c>
      <x:c r="G646" s="3" t="str">
        <x:v>GL.CASH</x:v>
      </x:c>
      <x:c r="H646" s="3" t="str">
        <x:v>CORP</x:v>
      </x:c>
      <x:c r="I646" s="3" t="str">
        <x:v>V.CHAMBER</x:v>
      </x:c>
      <x:c r="J646" s="3" t="str">
        <x:v>MAP.ACTUAL.COST.PAY.V.CHAMBER.CORP</x:v>
      </x:c>
      <x:c r="K646" s="3" t="str">
        <x:v>WC.SUPPLIER_AP</x:v>
      </x:c>
      <x:c r="L646" s="3" t="str">
        <x:v>operating</x:v>
      </x:c>
      <x:c r="M646" s="3" t="str">
        <x:v>not_applicable</x:v>
      </x:c>
      <x:c r="N646" s="3" t="str">
        <x:v>not_applicable</x:v>
      </x:c>
      <x:c r="O646" s="3" t="str">
        <x:v>not_applicable</x:v>
      </x:c>
      <x:c r="P646" s="30" t="n">
        <x:v>0</x:v>
      </x:c>
      <x:c r="Q646" s="30" t="n">
        <x:v>9.17</x:v>
      </x:c>
      <x:c r="R646" s="19" t="n">
        <x:f>P646-Q646</x:f>
        <x:v>-9.17</x:v>
      </x:c>
      <x:c r="S646" s="22" t="n">
        <x:f>'D03_Accounts'!D11</x:f>
        <x:v>0</x:v>
      </x:c>
      <x:c r="T646" s="19" t="n">
        <x:f>R646*S646</x:f>
        <x:v>0</x:v>
      </x:c>
      <x:c r="U646" s="20" t="str">
        <x:f>'D03_Mappings'!E60</x:f>
        <x:v>cash</x:v>
      </x:c>
      <x:c r="V646" s="19" t="str">
        <x:f>IF(I646="",IF(U646="people","PAYROLL","UNMAPPED"),I646)</x:f>
        <x:v>V.CHAMBER</x:v>
      </x:c>
      <x:c r="W646" s="19" t="n">
        <x:f>IF(AND(G646="GL.CASH",L646="operating"),Q646,0)</x:f>
        <x:v>9.17</x:v>
      </x:c>
      <x:c r="X646" s="19" t="n">
        <x:f>IF(AND(G646="GL.CASH",L646="operating"),P646,0)</x:f>
        <x:v>0</x:v>
      </x:c>
      <x:c r="Y646" s="19" t="n">
        <x:f>IF(AND(G646="GL.CASH",L646="investing"),Q646-P646,0)</x:f>
        <x:v>0</x:v>
      </x:c>
      <x:c r="Z646" s="19" t="n">
        <x:f>IF(AND(G646="GL.CASH",L646="financing"),P646,0)</x:f>
        <x:v>0</x:v>
      </x:c>
      <x:c r="AA646" s="19" t="n">
        <x:f>IF(AND(G646="GL.CASH",L646="financing"),Q646,0)</x:f>
        <x:v>0</x:v>
      </x:c>
    </x:row>
    <x:row r="647" ht="25" customHeight="1">
      <x:c r="A647" s="3" t="str">
        <x:v>ACT/PAY-CLOUD-M04/1</x:v>
      </x:c>
      <x:c r="B647" s="3" t="str">
        <x:v>PAY-CLOUD-M04</x:v>
      </x:c>
      <x:c r="C647" s="21" t="n">
        <x:v>5</x:v>
      </x:c>
      <x:c r="D647" s="39" t="n">
        <x:v>46527</x:v>
      </x:c>
      <x:c r="E647" s="39" t="n">
        <x:v>46478</x:v>
      </x:c>
      <x:c r="F647" s="39" t="n">
        <x:v>46527</x:v>
      </x:c>
      <x:c r="G647" s="3" t="str">
        <x:v>GL.AP.SUPPLIER</x:v>
      </x:c>
      <x:c r="H647" s="3" t="str">
        <x:v>ENG</x:v>
      </x:c>
      <x:c r="I647" s="3" t="str">
        <x:v>V.CLOUD</x:v>
      </x:c>
      <x:c r="J647" s="3" t="str">
        <x:v>MAP.ACTUAL.COST.PAY.V.CLOUD.ENG</x:v>
      </x:c>
      <x:c r="K647" s="3" t="str">
        <x:v>WC.SUPPLIER_AP</x:v>
      </x:c>
      <x:c r="L647" s="3" t="str">
        <x:v>operating</x:v>
      </x:c>
      <x:c r="M647" s="3" t="str">
        <x:v>not_applicable</x:v>
      </x:c>
      <x:c r="N647" s="3" t="str">
        <x:v>not_applicable</x:v>
      </x:c>
      <x:c r="O647" s="3" t="str">
        <x:v>not_applicable</x:v>
      </x:c>
      <x:c r="P647" s="30" t="n">
        <x:v>1500</x:v>
      </x:c>
      <x:c r="Q647" s="30" t="n">
        <x:v>0</x:v>
      </x:c>
      <x:c r="R647" s="19" t="n">
        <x:f>P647-Q647</x:f>
        <x:v>1500</x:v>
      </x:c>
      <x:c r="S647" s="22" t="n">
        <x:f>'D03_Accounts'!D23</x:f>
        <x:v>0</x:v>
      </x:c>
      <x:c r="T647" s="19" t="n">
        <x:f>R647*S647</x:f>
        <x:v>0</x:v>
      </x:c>
      <x:c r="U647" s="20" t="str">
        <x:f>'D03_Mappings'!E61</x:f>
        <x:v>ap</x:v>
      </x:c>
      <x:c r="V647" s="19" t="str">
        <x:f>IF(I647="",IF(U647="people","PAYROLL","UNMAPPED"),I647)</x:f>
        <x:v>V.CLOUD</x:v>
      </x:c>
      <x:c r="W647" s="19" t="n">
        <x:f>IF(AND(G647="GL.CASH",L647="operating"),Q647,0)</x:f>
        <x:v>0</x:v>
      </x:c>
      <x:c r="X647" s="19" t="n">
        <x:f>IF(AND(G647="GL.CASH",L647="operating"),P647,0)</x:f>
        <x:v>0</x:v>
      </x:c>
      <x:c r="Y647" s="19" t="n">
        <x:f>IF(AND(G647="GL.CASH",L647="investing"),Q647-P647,0)</x:f>
        <x:v>0</x:v>
      </x:c>
      <x:c r="Z647" s="19" t="n">
        <x:f>IF(AND(G647="GL.CASH",L647="financing"),P647,0)</x:f>
        <x:v>0</x:v>
      </x:c>
      <x:c r="AA647" s="19" t="n">
        <x:f>IF(AND(G647="GL.CASH",L647="financing"),Q647,0)</x:f>
        <x:v>0</x:v>
      </x:c>
    </x:row>
    <x:row r="648" ht="25" customHeight="1">
      <x:c r="A648" s="3" t="str">
        <x:v>ACT/PAY-CLOUD-M04/2</x:v>
      </x:c>
      <x:c r="B648" s="3" t="str">
        <x:v>PAY-CLOUD-M04</x:v>
      </x:c>
      <x:c r="C648" s="21" t="n">
        <x:v>5</x:v>
      </x:c>
      <x:c r="D648" s="39" t="n">
        <x:v>46527</x:v>
      </x:c>
      <x:c r="E648" s="39" t="n">
        <x:v>46478</x:v>
      </x:c>
      <x:c r="F648" s="39" t="n">
        <x:v>46527</x:v>
      </x:c>
      <x:c r="G648" s="3" t="str">
        <x:v>GL.CASH</x:v>
      </x:c>
      <x:c r="H648" s="3" t="str">
        <x:v>ENG</x:v>
      </x:c>
      <x:c r="I648" s="3" t="str">
        <x:v>V.CLOUD</x:v>
      </x:c>
      <x:c r="J648" s="3" t="str">
        <x:v>MAP.ACTUAL.COST.PAY.V.CLOUD.ENG</x:v>
      </x:c>
      <x:c r="K648" s="3" t="str">
        <x:v>WC.SUPPLIER_AP</x:v>
      </x:c>
      <x:c r="L648" s="3" t="str">
        <x:v>operating</x:v>
      </x:c>
      <x:c r="M648" s="3" t="str">
        <x:v>not_applicable</x:v>
      </x:c>
      <x:c r="N648" s="3" t="str">
        <x:v>not_applicable</x:v>
      </x:c>
      <x:c r="O648" s="3" t="str">
        <x:v>not_applicable</x:v>
      </x:c>
      <x:c r="P648" s="30" t="n">
        <x:v>0</x:v>
      </x:c>
      <x:c r="Q648" s="30" t="n">
        <x:v>1500</x:v>
      </x:c>
      <x:c r="R648" s="19" t="n">
        <x:f>P648-Q648</x:f>
        <x:v>-1500</x:v>
      </x:c>
      <x:c r="S648" s="22" t="n">
        <x:f>'D03_Accounts'!D11</x:f>
        <x:v>0</x:v>
      </x:c>
      <x:c r="T648" s="19" t="n">
        <x:f>R648*S648</x:f>
        <x:v>0</x:v>
      </x:c>
      <x:c r="U648" s="20" t="str">
        <x:f>'D03_Mappings'!E62</x:f>
        <x:v>cash</x:v>
      </x:c>
      <x:c r="V648" s="19" t="str">
        <x:f>IF(I648="",IF(U648="people","PAYROLL","UNMAPPED"),I648)</x:f>
        <x:v>V.CLOUD</x:v>
      </x:c>
      <x:c r="W648" s="19" t="n">
        <x:f>IF(AND(G648="GL.CASH",L648="operating"),Q648,0)</x:f>
        <x:v>1500</x:v>
      </x:c>
      <x:c r="X648" s="19" t="n">
        <x:f>IF(AND(G648="GL.CASH",L648="operating"),P648,0)</x:f>
        <x:v>0</x:v>
      </x:c>
      <x:c r="Y648" s="19" t="n">
        <x:f>IF(AND(G648="GL.CASH",L648="investing"),Q648-P648,0)</x:f>
        <x:v>0</x:v>
      </x:c>
      <x:c r="Z648" s="19" t="n">
        <x:f>IF(AND(G648="GL.CASH",L648="financing"),P648,0)</x:f>
        <x:v>0</x:v>
      </x:c>
      <x:c r="AA648" s="19" t="n">
        <x:f>IF(AND(G648="GL.CASH",L648="financing"),Q648,0)</x:f>
        <x:v>0</x:v>
      </x:c>
    </x:row>
    <x:row r="649" ht="25" customHeight="1">
      <x:c r="A649" s="3" t="str">
        <x:v>ACT/PAY-DATA-M04/1</x:v>
      </x:c>
      <x:c r="B649" s="3" t="str">
        <x:v>PAY-DATA-M04</x:v>
      </x:c>
      <x:c r="C649" s="21" t="n">
        <x:v>5</x:v>
      </x:c>
      <x:c r="D649" s="39" t="n">
        <x:v>46527</x:v>
      </x:c>
      <x:c r="E649" s="39" t="n">
        <x:v>46478</x:v>
      </x:c>
      <x:c r="F649" s="39" t="n">
        <x:v>46527</x:v>
      </x:c>
      <x:c r="G649" s="3" t="str">
        <x:v>GL.AP.SUPPLIER</x:v>
      </x:c>
      <x:c r="H649" s="3" t="str">
        <x:v>ENG</x:v>
      </x:c>
      <x:c r="I649" s="3" t="str">
        <x:v>V.DATA</x:v>
      </x:c>
      <x:c r="J649" s="3" t="str">
        <x:v>MAP.ACTUAL.COST.PAY.V.DATA.ENG</x:v>
      </x:c>
      <x:c r="K649" s="3" t="str">
        <x:v>WC.SUPPLIER_AP</x:v>
      </x:c>
      <x:c r="L649" s="3" t="str">
        <x:v>operating</x:v>
      </x:c>
      <x:c r="M649" s="3" t="str">
        <x:v>not_applicable</x:v>
      </x:c>
      <x:c r="N649" s="3" t="str">
        <x:v>not_applicable</x:v>
      </x:c>
      <x:c r="O649" s="3" t="str">
        <x:v>not_applicable</x:v>
      </x:c>
      <x:c r="P649" s="30" t="n">
        <x:v>433.91</x:v>
      </x:c>
      <x:c r="Q649" s="30" t="n">
        <x:v>0</x:v>
      </x:c>
      <x:c r="R649" s="19" t="n">
        <x:f>P649-Q649</x:f>
        <x:v>433.91</x:v>
      </x:c>
      <x:c r="S649" s="22" t="n">
        <x:f>'D03_Accounts'!D23</x:f>
        <x:v>0</x:v>
      </x:c>
      <x:c r="T649" s="19" t="n">
        <x:f>R649*S649</x:f>
        <x:v>0</x:v>
      </x:c>
      <x:c r="U649" s="20" t="str">
        <x:f>'D03_Mappings'!E63</x:f>
        <x:v>ap</x:v>
      </x:c>
      <x:c r="V649" s="19" t="str">
        <x:f>IF(I649="",IF(U649="people","PAYROLL","UNMAPPED"),I649)</x:f>
        <x:v>V.DATA</x:v>
      </x:c>
      <x:c r="W649" s="19" t="n">
        <x:f>IF(AND(G649="GL.CASH",L649="operating"),Q649,0)</x:f>
        <x:v>0</x:v>
      </x:c>
      <x:c r="X649" s="19" t="n">
        <x:f>IF(AND(G649="GL.CASH",L649="operating"),P649,0)</x:f>
        <x:v>0</x:v>
      </x:c>
      <x:c r="Y649" s="19" t="n">
        <x:f>IF(AND(G649="GL.CASH",L649="investing"),Q649-P649,0)</x:f>
        <x:v>0</x:v>
      </x:c>
      <x:c r="Z649" s="19" t="n">
        <x:f>IF(AND(G649="GL.CASH",L649="financing"),P649,0)</x:f>
        <x:v>0</x:v>
      </x:c>
      <x:c r="AA649" s="19" t="n">
        <x:f>IF(AND(G649="GL.CASH",L649="financing"),Q649,0)</x:f>
        <x:v>0</x:v>
      </x:c>
    </x:row>
    <x:row r="650" ht="25" customHeight="1">
      <x:c r="A650" s="3" t="str">
        <x:v>ACT/PAY-DATA-M04/2</x:v>
      </x:c>
      <x:c r="B650" s="3" t="str">
        <x:v>PAY-DATA-M04</x:v>
      </x:c>
      <x:c r="C650" s="21" t="n">
        <x:v>5</x:v>
      </x:c>
      <x:c r="D650" s="39" t="n">
        <x:v>46527</x:v>
      </x:c>
      <x:c r="E650" s="39" t="n">
        <x:v>46478</x:v>
      </x:c>
      <x:c r="F650" s="39" t="n">
        <x:v>46527</x:v>
      </x:c>
      <x:c r="G650" s="3" t="str">
        <x:v>GL.CASH</x:v>
      </x:c>
      <x:c r="H650" s="3" t="str">
        <x:v>ENG</x:v>
      </x:c>
      <x:c r="I650" s="3" t="str">
        <x:v>V.DATA</x:v>
      </x:c>
      <x:c r="J650" s="3" t="str">
        <x:v>MAP.ACTUAL.COST.PAY.V.DATA.ENG</x:v>
      </x:c>
      <x:c r="K650" s="3" t="str">
        <x:v>WC.SUPPLIER_AP</x:v>
      </x:c>
      <x:c r="L650" s="3" t="str">
        <x:v>operating</x:v>
      </x:c>
      <x:c r="M650" s="3" t="str">
        <x:v>not_applicable</x:v>
      </x:c>
      <x:c r="N650" s="3" t="str">
        <x:v>not_applicable</x:v>
      </x:c>
      <x:c r="O650" s="3" t="str">
        <x:v>not_applicable</x:v>
      </x:c>
      <x:c r="P650" s="30" t="n">
        <x:v>0</x:v>
      </x:c>
      <x:c r="Q650" s="30" t="n">
        <x:v>433.91</x:v>
      </x:c>
      <x:c r="R650" s="19" t="n">
        <x:f>P650-Q650</x:f>
        <x:v>-433.91</x:v>
      </x:c>
      <x:c r="S650" s="22" t="n">
        <x:f>'D03_Accounts'!D11</x:f>
        <x:v>0</x:v>
      </x:c>
      <x:c r="T650" s="19" t="n">
        <x:f>R650*S650</x:f>
        <x:v>0</x:v>
      </x:c>
      <x:c r="U650" s="20" t="str">
        <x:f>'D03_Mappings'!E64</x:f>
        <x:v>cash</x:v>
      </x:c>
      <x:c r="V650" s="19" t="str">
        <x:f>IF(I650="",IF(U650="people","PAYROLL","UNMAPPED"),I650)</x:f>
        <x:v>V.DATA</x:v>
      </x:c>
      <x:c r="W650" s="19" t="n">
        <x:f>IF(AND(G650="GL.CASH",L650="operating"),Q650,0)</x:f>
        <x:v>433.91</x:v>
      </x:c>
      <x:c r="X650" s="19" t="n">
        <x:f>IF(AND(G650="GL.CASH",L650="operating"),P650,0)</x:f>
        <x:v>0</x:v>
      </x:c>
      <x:c r="Y650" s="19" t="n">
        <x:f>IF(AND(G650="GL.CASH",L650="investing"),Q650-P650,0)</x:f>
        <x:v>0</x:v>
      </x:c>
      <x:c r="Z650" s="19" t="n">
        <x:f>IF(AND(G650="GL.CASH",L650="financing"),P650,0)</x:f>
        <x:v>0</x:v>
      </x:c>
      <x:c r="AA650" s="19" t="n">
        <x:f>IF(AND(G650="GL.CASH",L650="financing"),Q650,0)</x:f>
        <x:v>0</x:v>
      </x:c>
    </x:row>
    <x:row r="651" ht="25" customHeight="1">
      <x:c r="A651" s="3" t="str">
        <x:v>ACT/PAY-DESK-M04/1</x:v>
      </x:c>
      <x:c r="B651" s="3" t="str">
        <x:v>PAY-DESK-M04</x:v>
      </x:c>
      <x:c r="C651" s="21" t="n">
        <x:v>5</x:v>
      </x:c>
      <x:c r="D651" s="39" t="n">
        <x:v>46527</x:v>
      </x:c>
      <x:c r="E651" s="39" t="n">
        <x:v>46478</x:v>
      </x:c>
      <x:c r="F651" s="39" t="n">
        <x:v>46527</x:v>
      </x:c>
      <x:c r="G651" s="3" t="str">
        <x:v>GL.AP.SUPPLIER</x:v>
      </x:c>
      <x:c r="H651" s="3" t="str">
        <x:v>CORP</x:v>
      </x:c>
      <x:c r="I651" s="3" t="str">
        <x:v>V.WORKSPACE</x:v>
      </x:c>
      <x:c r="J651" s="3" t="str">
        <x:v>MAP.ACTUAL.COST.PAY.V.WORKSPACE.CORP</x:v>
      </x:c>
      <x:c r="K651" s="3" t="str">
        <x:v>WC.SUPPLIER_AP</x:v>
      </x:c>
      <x:c r="L651" s="3" t="str">
        <x:v>operating</x:v>
      </x:c>
      <x:c r="M651" s="3" t="str">
        <x:v>not_applicable</x:v>
      </x:c>
      <x:c r="N651" s="3" t="str">
        <x:v>not_applicable</x:v>
      </x:c>
      <x:c r="O651" s="3" t="str">
        <x:v>not_applicable</x:v>
      </x:c>
      <x:c r="P651" s="30" t="n">
        <x:v>2490.67</x:v>
      </x:c>
      <x:c r="Q651" s="30" t="n">
        <x:v>0</x:v>
      </x:c>
      <x:c r="R651" s="19" t="n">
        <x:f>P651-Q651</x:f>
        <x:v>2490.67</x:v>
      </x:c>
      <x:c r="S651" s="22" t="n">
        <x:f>'D03_Accounts'!D23</x:f>
        <x:v>0</x:v>
      </x:c>
      <x:c r="T651" s="19" t="n">
        <x:f>R651*S651</x:f>
        <x:v>0</x:v>
      </x:c>
      <x:c r="U651" s="20" t="str">
        <x:f>'D03_Mappings'!E91</x:f>
        <x:v>ap</x:v>
      </x:c>
      <x:c r="V651" s="19" t="str">
        <x:f>IF(I651="",IF(U651="people","PAYROLL","UNMAPPED"),I651)</x:f>
        <x:v>V.WORKSPACE</x:v>
      </x:c>
      <x:c r="W651" s="19" t="n">
        <x:f>IF(AND(G651="GL.CASH",L651="operating"),Q651,0)</x:f>
        <x:v>0</x:v>
      </x:c>
      <x:c r="X651" s="19" t="n">
        <x:f>IF(AND(G651="GL.CASH",L651="operating"),P651,0)</x:f>
        <x:v>0</x:v>
      </x:c>
      <x:c r="Y651" s="19" t="n">
        <x:f>IF(AND(G651="GL.CASH",L651="investing"),Q651-P651,0)</x:f>
        <x:v>0</x:v>
      </x:c>
      <x:c r="Z651" s="19" t="n">
        <x:f>IF(AND(G651="GL.CASH",L651="financing"),P651,0)</x:f>
        <x:v>0</x:v>
      </x:c>
      <x:c r="AA651" s="19" t="n">
        <x:f>IF(AND(G651="GL.CASH",L651="financing"),Q651,0)</x:f>
        <x:v>0</x:v>
      </x:c>
    </x:row>
    <x:row r="652" ht="25" customHeight="1">
      <x:c r="A652" s="3" t="str">
        <x:v>ACT/PAY-DESK-M04/2</x:v>
      </x:c>
      <x:c r="B652" s="3" t="str">
        <x:v>PAY-DESK-M04</x:v>
      </x:c>
      <x:c r="C652" s="21" t="n">
        <x:v>5</x:v>
      </x:c>
      <x:c r="D652" s="39" t="n">
        <x:v>46527</x:v>
      </x:c>
      <x:c r="E652" s="39" t="n">
        <x:v>46478</x:v>
      </x:c>
      <x:c r="F652" s="39" t="n">
        <x:v>46527</x:v>
      </x:c>
      <x:c r="G652" s="3" t="str">
        <x:v>GL.CASH</x:v>
      </x:c>
      <x:c r="H652" s="3" t="str">
        <x:v>CORP</x:v>
      </x:c>
      <x:c r="I652" s="3" t="str">
        <x:v>V.WORKSPACE</x:v>
      </x:c>
      <x:c r="J652" s="3" t="str">
        <x:v>MAP.ACTUAL.COST.PAY.V.WORKSPACE.CORP</x:v>
      </x:c>
      <x:c r="K652" s="3" t="str">
        <x:v>WC.SUPPLIER_AP</x:v>
      </x:c>
      <x:c r="L652" s="3" t="str">
        <x:v>operating</x:v>
      </x:c>
      <x:c r="M652" s="3" t="str">
        <x:v>not_applicable</x:v>
      </x:c>
      <x:c r="N652" s="3" t="str">
        <x:v>not_applicable</x:v>
      </x:c>
      <x:c r="O652" s="3" t="str">
        <x:v>not_applicable</x:v>
      </x:c>
      <x:c r="P652" s="30" t="n">
        <x:v>0</x:v>
      </x:c>
      <x:c r="Q652" s="30" t="n">
        <x:v>2490.67</x:v>
      </x:c>
      <x:c r="R652" s="19" t="n">
        <x:f>P652-Q652</x:f>
        <x:v>-2490.67</x:v>
      </x:c>
      <x:c r="S652" s="22" t="n">
        <x:f>'D03_Accounts'!D11</x:f>
        <x:v>0</x:v>
      </x:c>
      <x:c r="T652" s="19" t="n">
        <x:f>R652*S652</x:f>
        <x:v>0</x:v>
      </x:c>
      <x:c r="U652" s="20" t="str">
        <x:f>'D03_Mappings'!E92</x:f>
        <x:v>cash</x:v>
      </x:c>
      <x:c r="V652" s="19" t="str">
        <x:f>IF(I652="",IF(U652="people","PAYROLL","UNMAPPED"),I652)</x:f>
        <x:v>V.WORKSPACE</x:v>
      </x:c>
      <x:c r="W652" s="19" t="n">
        <x:f>IF(AND(G652="GL.CASH",L652="operating"),Q652,0)</x:f>
        <x:v>2490.67</x:v>
      </x:c>
      <x:c r="X652" s="19" t="n">
        <x:f>IF(AND(G652="GL.CASH",L652="operating"),P652,0)</x:f>
        <x:v>0</x:v>
      </x:c>
      <x:c r="Y652" s="19" t="n">
        <x:f>IF(AND(G652="GL.CASH",L652="investing"),Q652-P652,0)</x:f>
        <x:v>0</x:v>
      </x:c>
      <x:c r="Z652" s="19" t="n">
        <x:f>IF(AND(G652="GL.CASH",L652="financing"),P652,0)</x:f>
        <x:v>0</x:v>
      </x:c>
      <x:c r="AA652" s="19" t="n">
        <x:f>IF(AND(G652="GL.CASH",L652="financing"),Q652,0)</x:f>
        <x:v>0</x:v>
      </x:c>
    </x:row>
    <x:row r="653" ht="25" customHeight="1">
      <x:c r="A653" s="3" t="str">
        <x:v>ACT/PAY-DORA-M04/1</x:v>
      </x:c>
      <x:c r="B653" s="3" t="str">
        <x:v>PAY-DORA-M04</x:v>
      </x:c>
      <x:c r="C653" s="21" t="n">
        <x:v>5</x:v>
      </x:c>
      <x:c r="D653" s="39" t="n">
        <x:v>46527</x:v>
      </x:c>
      <x:c r="E653" s="39" t="n">
        <x:v>46478</x:v>
      </x:c>
      <x:c r="F653" s="39" t="n">
        <x:v>46527</x:v>
      </x:c>
      <x:c r="G653" s="3" t="str">
        <x:v>GL.AP.SUPPLIER</x:v>
      </x:c>
      <x:c r="H653" s="3" t="str">
        <x:v>COMP</x:v>
      </x:c>
      <x:c r="I653" s="3" t="str">
        <x:v>V.DORA</x:v>
      </x:c>
      <x:c r="J653" s="3" t="str">
        <x:v>MAP.ACTUAL.COST.PAY.V.DORA.COMP</x:v>
      </x:c>
      <x:c r="K653" s="3" t="str">
        <x:v>WC.SUPPLIER_AP</x:v>
      </x:c>
      <x:c r="L653" s="3" t="str">
        <x:v>operating</x:v>
      </x:c>
      <x:c r="M653" s="3" t="str">
        <x:v>not_applicable</x:v>
      </x:c>
      <x:c r="N653" s="3" t="str">
        <x:v>not_applicable</x:v>
      </x:c>
      <x:c r="O653" s="3" t="str">
        <x:v>not_applicable</x:v>
      </x:c>
      <x:c r="P653" s="30" t="n">
        <x:v>13222.22</x:v>
      </x:c>
      <x:c r="Q653" s="30" t="n">
        <x:v>0</x:v>
      </x:c>
      <x:c r="R653" s="19" t="n">
        <x:f>P653-Q653</x:f>
        <x:v>13222.22</x:v>
      </x:c>
      <x:c r="S653" s="22" t="n">
        <x:f>'D03_Accounts'!D23</x:f>
        <x:v>0</x:v>
      </x:c>
      <x:c r="T653" s="19" t="n">
        <x:f>R653*S653</x:f>
        <x:v>0</x:v>
      </x:c>
      <x:c r="U653" s="20" t="str">
        <x:f>'D03_Mappings'!E65</x:f>
        <x:v>ap</x:v>
      </x:c>
      <x:c r="V653" s="19" t="str">
        <x:f>IF(I653="",IF(U653="people","PAYROLL","UNMAPPED"),I653)</x:f>
        <x:v>V.DORA</x:v>
      </x:c>
      <x:c r="W653" s="19" t="n">
        <x:f>IF(AND(G653="GL.CASH",L653="operating"),Q653,0)</x:f>
        <x:v>0</x:v>
      </x:c>
      <x:c r="X653" s="19" t="n">
        <x:f>IF(AND(G653="GL.CASH",L653="operating"),P653,0)</x:f>
        <x:v>0</x:v>
      </x:c>
      <x:c r="Y653" s="19" t="n">
        <x:f>IF(AND(G653="GL.CASH",L653="investing"),Q653-P653,0)</x:f>
        <x:v>0</x:v>
      </x:c>
      <x:c r="Z653" s="19" t="n">
        <x:f>IF(AND(G653="GL.CASH",L653="financing"),P653,0)</x:f>
        <x:v>0</x:v>
      </x:c>
      <x:c r="AA653" s="19" t="n">
        <x:f>IF(AND(G653="GL.CASH",L653="financing"),Q653,0)</x:f>
        <x:v>0</x:v>
      </x:c>
    </x:row>
    <x:row r="654" ht="25" customHeight="1">
      <x:c r="A654" s="3" t="str">
        <x:v>ACT/PAY-DORA-M04/2</x:v>
      </x:c>
      <x:c r="B654" s="3" t="str">
        <x:v>PAY-DORA-M04</x:v>
      </x:c>
      <x:c r="C654" s="21" t="n">
        <x:v>5</x:v>
      </x:c>
      <x:c r="D654" s="39" t="n">
        <x:v>46527</x:v>
      </x:c>
      <x:c r="E654" s="39" t="n">
        <x:v>46478</x:v>
      </x:c>
      <x:c r="F654" s="39" t="n">
        <x:v>46527</x:v>
      </x:c>
      <x:c r="G654" s="3" t="str">
        <x:v>GL.CASH</x:v>
      </x:c>
      <x:c r="H654" s="3" t="str">
        <x:v>COMP</x:v>
      </x:c>
      <x:c r="I654" s="3" t="str">
        <x:v>V.DORA</x:v>
      </x:c>
      <x:c r="J654" s="3" t="str">
        <x:v>MAP.ACTUAL.COST.PAY.V.DORA.COMP</x:v>
      </x:c>
      <x:c r="K654" s="3" t="str">
        <x:v>WC.SUPPLIER_AP</x:v>
      </x:c>
      <x:c r="L654" s="3" t="str">
        <x:v>operating</x:v>
      </x:c>
      <x:c r="M654" s="3" t="str">
        <x:v>not_applicable</x:v>
      </x:c>
      <x:c r="N654" s="3" t="str">
        <x:v>not_applicable</x:v>
      </x:c>
      <x:c r="O654" s="3" t="str">
        <x:v>not_applicable</x:v>
      </x:c>
      <x:c r="P654" s="30" t="n">
        <x:v>0</x:v>
      </x:c>
      <x:c r="Q654" s="30" t="n">
        <x:v>13222.22</x:v>
      </x:c>
      <x:c r="R654" s="19" t="n">
        <x:f>P654-Q654</x:f>
        <x:v>-13222.22</x:v>
      </x:c>
      <x:c r="S654" s="22" t="n">
        <x:f>'D03_Accounts'!D11</x:f>
        <x:v>0</x:v>
      </x:c>
      <x:c r="T654" s="19" t="n">
        <x:f>R654*S654</x:f>
        <x:v>0</x:v>
      </x:c>
      <x:c r="U654" s="20" t="str">
        <x:f>'D03_Mappings'!E66</x:f>
        <x:v>cash</x:v>
      </x:c>
      <x:c r="V654" s="19" t="str">
        <x:f>IF(I654="",IF(U654="people","PAYROLL","UNMAPPED"),I654)</x:f>
        <x:v>V.DORA</x:v>
      </x:c>
      <x:c r="W654" s="19" t="n">
        <x:f>IF(AND(G654="GL.CASH",L654="operating"),Q654,0)</x:f>
        <x:v>13222.22</x:v>
      </x:c>
      <x:c r="X654" s="19" t="n">
        <x:f>IF(AND(G654="GL.CASH",L654="operating"),P654,0)</x:f>
        <x:v>0</x:v>
      </x:c>
      <x:c r="Y654" s="19" t="n">
        <x:f>IF(AND(G654="GL.CASH",L654="investing"),Q654-P654,0)</x:f>
        <x:v>0</x:v>
      </x:c>
      <x:c r="Z654" s="19" t="n">
        <x:f>IF(AND(G654="GL.CASH",L654="financing"),P654,0)</x:f>
        <x:v>0</x:v>
      </x:c>
      <x:c r="AA654" s="19" t="n">
        <x:f>IF(AND(G654="GL.CASH",L654="financing"),Q654,0)</x:f>
        <x:v>0</x:v>
      </x:c>
    </x:row>
    <x:row r="655" ht="25" customHeight="1">
      <x:c r="A655" s="3" t="str">
        <x:v>ACT/PAY-HIRE-P06/1</x:v>
      </x:c>
      <x:c r="B655" s="3" t="str">
        <x:v>PAY-HIRE-P06</x:v>
      </x:c>
      <x:c r="C655" s="21" t="n">
        <x:v>5</x:v>
      </x:c>
      <x:c r="D655" s="39" t="n">
        <x:v>46527</x:v>
      </x:c>
      <x:c r="E655" s="39" t="n">
        <x:v>46478</x:v>
      </x:c>
      <x:c r="F655" s="39" t="n">
        <x:v>46527</x:v>
      </x:c>
      <x:c r="G655" s="3" t="str">
        <x:v>GL.AP.SUPPLIER</x:v>
      </x:c>
      <x:c r="H655" s="3" t="str">
        <x:v>COMP</x:v>
      </x:c>
      <x:c r="I655" s="3" t="str">
        <x:v>V.RECRUIT</x:v>
      </x:c>
      <x:c r="J655" s="3" t="str">
        <x:v>MAP.ACTUAL.COST.PAY.V.RECRUIT.COMP</x:v>
      </x:c>
      <x:c r="K655" s="3" t="str">
        <x:v>WC.SUPPLIER_AP</x:v>
      </x:c>
      <x:c r="L655" s="3" t="str">
        <x:v>operating</x:v>
      </x:c>
      <x:c r="M655" s="3" t="str">
        <x:v>not_applicable</x:v>
      </x:c>
      <x:c r="N655" s="3" t="str">
        <x:v>not_applicable</x:v>
      </x:c>
      <x:c r="O655" s="3" t="str">
        <x:v>not_applicable</x:v>
      </x:c>
      <x:c r="P655" s="30" t="n">
        <x:v>595</x:v>
      </x:c>
      <x:c r="Q655" s="30" t="n">
        <x:v>0</x:v>
      </x:c>
      <x:c r="R655" s="19" t="n">
        <x:f>P655-Q655</x:f>
        <x:v>595</x:v>
      </x:c>
      <x:c r="S655" s="22" t="n">
        <x:f>'D03_Accounts'!D23</x:f>
        <x:v>0</x:v>
      </x:c>
      <x:c r="T655" s="19" t="n">
        <x:f>R655*S655</x:f>
        <x:v>0</x:v>
      </x:c>
      <x:c r="U655" s="20" t="str">
        <x:f>'D03_Mappings'!E75</x:f>
        <x:v>ap</x:v>
      </x:c>
      <x:c r="V655" s="19" t="str">
        <x:f>IF(I655="",IF(U655="people","PAYROLL","UNMAPPED"),I655)</x:f>
        <x:v>V.RECRUIT</x:v>
      </x:c>
      <x:c r="W655" s="19" t="n">
        <x:f>IF(AND(G655="GL.CASH",L655="operating"),Q655,0)</x:f>
        <x:v>0</x:v>
      </x:c>
      <x:c r="X655" s="19" t="n">
        <x:f>IF(AND(G655="GL.CASH",L655="operating"),P655,0)</x:f>
        <x:v>0</x:v>
      </x:c>
      <x:c r="Y655" s="19" t="n">
        <x:f>IF(AND(G655="GL.CASH",L655="investing"),Q655-P655,0)</x:f>
        <x:v>0</x:v>
      </x:c>
      <x:c r="Z655" s="19" t="n">
        <x:f>IF(AND(G655="GL.CASH",L655="financing"),P655,0)</x:f>
        <x:v>0</x:v>
      </x:c>
      <x:c r="AA655" s="19" t="n">
        <x:f>IF(AND(G655="GL.CASH",L655="financing"),Q655,0)</x:f>
        <x:v>0</x:v>
      </x:c>
    </x:row>
    <x:row r="656" ht="25" customHeight="1">
      <x:c r="A656" s="3" t="str">
        <x:v>ACT/PAY-HIRE-P06/2</x:v>
      </x:c>
      <x:c r="B656" s="3" t="str">
        <x:v>PAY-HIRE-P06</x:v>
      </x:c>
      <x:c r="C656" s="21" t="n">
        <x:v>5</x:v>
      </x:c>
      <x:c r="D656" s="39" t="n">
        <x:v>46527</x:v>
      </x:c>
      <x:c r="E656" s="39" t="n">
        <x:v>46478</x:v>
      </x:c>
      <x:c r="F656" s="39" t="n">
        <x:v>46527</x:v>
      </x:c>
      <x:c r="G656" s="3" t="str">
        <x:v>GL.CASH</x:v>
      </x:c>
      <x:c r="H656" s="3" t="str">
        <x:v>COMP</x:v>
      </x:c>
      <x:c r="I656" s="3" t="str">
        <x:v>V.RECRUIT</x:v>
      </x:c>
      <x:c r="J656" s="3" t="str">
        <x:v>MAP.ACTUAL.COST.PAY.V.RECRUIT.COMP</x:v>
      </x:c>
      <x:c r="K656" s="3" t="str">
        <x:v>WC.SUPPLIER_AP</x:v>
      </x:c>
      <x:c r="L656" s="3" t="str">
        <x:v>operating</x:v>
      </x:c>
      <x:c r="M656" s="3" t="str">
        <x:v>not_applicable</x:v>
      </x:c>
      <x:c r="N656" s="3" t="str">
        <x:v>not_applicable</x:v>
      </x:c>
      <x:c r="O656" s="3" t="str">
        <x:v>not_applicable</x:v>
      </x:c>
      <x:c r="P656" s="30" t="n">
        <x:v>0</x:v>
      </x:c>
      <x:c r="Q656" s="30" t="n">
        <x:v>595</x:v>
      </x:c>
      <x:c r="R656" s="19" t="n">
        <x:f>P656-Q656</x:f>
        <x:v>-595</x:v>
      </x:c>
      <x:c r="S656" s="22" t="n">
        <x:f>'D03_Accounts'!D11</x:f>
        <x:v>0</x:v>
      </x:c>
      <x:c r="T656" s="19" t="n">
        <x:f>R656*S656</x:f>
        <x:v>0</x:v>
      </x:c>
      <x:c r="U656" s="20" t="str">
        <x:f>'D03_Mappings'!E76</x:f>
        <x:v>cash</x:v>
      </x:c>
      <x:c r="V656" s="19" t="str">
        <x:f>IF(I656="",IF(U656="people","PAYROLL","UNMAPPED"),I656)</x:f>
        <x:v>V.RECRUIT</x:v>
      </x:c>
      <x:c r="W656" s="19" t="n">
        <x:f>IF(AND(G656="GL.CASH",L656="operating"),Q656,0)</x:f>
        <x:v>595</x:v>
      </x:c>
      <x:c r="X656" s="19" t="n">
        <x:f>IF(AND(G656="GL.CASH",L656="operating"),P656,0)</x:f>
        <x:v>0</x:v>
      </x:c>
      <x:c r="Y656" s="19" t="n">
        <x:f>IF(AND(G656="GL.CASH",L656="investing"),Q656-P656,0)</x:f>
        <x:v>0</x:v>
      </x:c>
      <x:c r="Z656" s="19" t="n">
        <x:f>IF(AND(G656="GL.CASH",L656="financing"),P656,0)</x:f>
        <x:v>0</x:v>
      </x:c>
      <x:c r="AA656" s="19" t="n">
        <x:f>IF(AND(G656="GL.CASH",L656="financing"),Q656,0)</x:f>
        <x:v>0</x:v>
      </x:c>
    </x:row>
    <x:row r="657" ht="25" customHeight="1">
      <x:c r="A657" s="3" t="str">
        <x:v>ACT/PAY-HIRE-P07/1</x:v>
      </x:c>
      <x:c r="B657" s="3" t="str">
        <x:v>PAY-HIRE-P07</x:v>
      </x:c>
      <x:c r="C657" s="21" t="n">
        <x:v>5</x:v>
      </x:c>
      <x:c r="D657" s="39" t="n">
        <x:v>46527</x:v>
      </x:c>
      <x:c r="E657" s="39" t="n">
        <x:v>46478</x:v>
      </x:c>
      <x:c r="F657" s="39" t="n">
        <x:v>46527</x:v>
      </x:c>
      <x:c r="G657" s="3" t="str">
        <x:v>GL.AP.SUPPLIER</x:v>
      </x:c>
      <x:c r="H657" s="3" t="str">
        <x:v>PROD</x:v>
      </x:c>
      <x:c r="I657" s="3" t="str">
        <x:v>V.RECRUIT</x:v>
      </x:c>
      <x:c r="J657" s="3" t="str">
        <x:v>MAP.ACTUAL.COST.PAY.V.RECRUIT.PROD</x:v>
      </x:c>
      <x:c r="K657" s="3" t="str">
        <x:v>WC.SUPPLIER_AP</x:v>
      </x:c>
      <x:c r="L657" s="3" t="str">
        <x:v>operating</x:v>
      </x:c>
      <x:c r="M657" s="3" t="str">
        <x:v>not_applicable</x:v>
      </x:c>
      <x:c r="N657" s="3" t="str">
        <x:v>not_applicable</x:v>
      </x:c>
      <x:c r="O657" s="3" t="str">
        <x:v>not_applicable</x:v>
      </x:c>
      <x:c r="P657" s="30" t="n">
        <x:v>595</x:v>
      </x:c>
      <x:c r="Q657" s="30" t="n">
        <x:v>0</x:v>
      </x:c>
      <x:c r="R657" s="19" t="n">
        <x:f>P657-Q657</x:f>
        <x:v>595</x:v>
      </x:c>
      <x:c r="S657" s="22" t="n">
        <x:f>'D03_Accounts'!D23</x:f>
        <x:v>0</x:v>
      </x:c>
      <x:c r="T657" s="19" t="n">
        <x:f>R657*S657</x:f>
        <x:v>0</x:v>
      </x:c>
      <x:c r="U657" s="20" t="str">
        <x:f>'D03_Mappings'!E79</x:f>
        <x:v>ap</x:v>
      </x:c>
      <x:c r="V657" s="19" t="str">
        <x:f>IF(I657="",IF(U657="people","PAYROLL","UNMAPPED"),I657)</x:f>
        <x:v>V.RECRUIT</x:v>
      </x:c>
      <x:c r="W657" s="19" t="n">
        <x:f>IF(AND(G657="GL.CASH",L657="operating"),Q657,0)</x:f>
        <x:v>0</x:v>
      </x:c>
      <x:c r="X657" s="19" t="n">
        <x:f>IF(AND(G657="GL.CASH",L657="operating"),P657,0)</x:f>
        <x:v>0</x:v>
      </x:c>
      <x:c r="Y657" s="19" t="n">
        <x:f>IF(AND(G657="GL.CASH",L657="investing"),Q657-P657,0)</x:f>
        <x:v>0</x:v>
      </x:c>
      <x:c r="Z657" s="19" t="n">
        <x:f>IF(AND(G657="GL.CASH",L657="financing"),P657,0)</x:f>
        <x:v>0</x:v>
      </x:c>
      <x:c r="AA657" s="19" t="n">
        <x:f>IF(AND(G657="GL.CASH",L657="financing"),Q657,0)</x:f>
        <x:v>0</x:v>
      </x:c>
    </x:row>
    <x:row r="658" ht="25" customHeight="1">
      <x:c r="A658" s="3" t="str">
        <x:v>ACT/PAY-HIRE-P07/2</x:v>
      </x:c>
      <x:c r="B658" s="3" t="str">
        <x:v>PAY-HIRE-P07</x:v>
      </x:c>
      <x:c r="C658" s="21" t="n">
        <x:v>5</x:v>
      </x:c>
      <x:c r="D658" s="39" t="n">
        <x:v>46527</x:v>
      </x:c>
      <x:c r="E658" s="39" t="n">
        <x:v>46478</x:v>
      </x:c>
      <x:c r="F658" s="39" t="n">
        <x:v>46527</x:v>
      </x:c>
      <x:c r="G658" s="3" t="str">
        <x:v>GL.CASH</x:v>
      </x:c>
      <x:c r="H658" s="3" t="str">
        <x:v>PROD</x:v>
      </x:c>
      <x:c r="I658" s="3" t="str">
        <x:v>V.RECRUIT</x:v>
      </x:c>
      <x:c r="J658" s="3" t="str">
        <x:v>MAP.ACTUAL.COST.PAY.V.RECRUIT.PROD</x:v>
      </x:c>
      <x:c r="K658" s="3" t="str">
        <x:v>WC.SUPPLIER_AP</x:v>
      </x:c>
      <x:c r="L658" s="3" t="str">
        <x:v>operating</x:v>
      </x:c>
      <x:c r="M658" s="3" t="str">
        <x:v>not_applicable</x:v>
      </x:c>
      <x:c r="N658" s="3" t="str">
        <x:v>not_applicable</x:v>
      </x:c>
      <x:c r="O658" s="3" t="str">
        <x:v>not_applicable</x:v>
      </x:c>
      <x:c r="P658" s="30" t="n">
        <x:v>0</x:v>
      </x:c>
      <x:c r="Q658" s="30" t="n">
        <x:v>595</x:v>
      </x:c>
      <x:c r="R658" s="19" t="n">
        <x:f>P658-Q658</x:f>
        <x:v>-595</x:v>
      </x:c>
      <x:c r="S658" s="22" t="n">
        <x:f>'D03_Accounts'!D11</x:f>
        <x:v>0</x:v>
      </x:c>
      <x:c r="T658" s="19" t="n">
        <x:f>R658*S658</x:f>
        <x:v>0</x:v>
      </x:c>
      <x:c r="U658" s="20" t="str">
        <x:f>'D03_Mappings'!E80</x:f>
        <x:v>cash</x:v>
      </x:c>
      <x:c r="V658" s="19" t="str">
        <x:f>IF(I658="",IF(U658="people","PAYROLL","UNMAPPED"),I658)</x:f>
        <x:v>V.RECRUIT</x:v>
      </x:c>
      <x:c r="W658" s="19" t="n">
        <x:f>IF(AND(G658="GL.CASH",L658="operating"),Q658,0)</x:f>
        <x:v>595</x:v>
      </x:c>
      <x:c r="X658" s="19" t="n">
        <x:f>IF(AND(G658="GL.CASH",L658="operating"),P658,0)</x:f>
        <x:v>0</x:v>
      </x:c>
      <x:c r="Y658" s="19" t="n">
        <x:f>IF(AND(G658="GL.CASH",L658="investing"),Q658-P658,0)</x:f>
        <x:v>0</x:v>
      </x:c>
      <x:c r="Z658" s="19" t="n">
        <x:f>IF(AND(G658="GL.CASH",L658="financing"),P658,0)</x:f>
        <x:v>0</x:v>
      </x:c>
      <x:c r="AA658" s="19" t="n">
        <x:f>IF(AND(G658="GL.CASH",L658="financing"),Q658,0)</x:f>
        <x:v>0</x:v>
      </x:c>
    </x:row>
    <x:row r="659" ht="25" customHeight="1">
      <x:c r="A659" s="3" t="str">
        <x:v>ACT/PAY-INSURANCE-M04/1</x:v>
      </x:c>
      <x:c r="B659" s="3" t="str">
        <x:v>PAY-INSURANCE-M04</x:v>
      </x:c>
      <x:c r="C659" s="21" t="n">
        <x:v>5</x:v>
      </x:c>
      <x:c r="D659" s="39" t="n">
        <x:v>46527</x:v>
      </x:c>
      <x:c r="E659" s="39" t="n">
        <x:v>46478</x:v>
      </x:c>
      <x:c r="F659" s="39" t="n">
        <x:v>46527</x:v>
      </x:c>
      <x:c r="G659" s="3" t="str">
        <x:v>GL.AP.SUPPLIER</x:v>
      </x:c>
      <x:c r="H659" s="3" t="str">
        <x:v>CORP</x:v>
      </x:c>
      <x:c r="I659" s="3" t="str">
        <x:v>V.INSURANCE</x:v>
      </x:c>
      <x:c r="J659" s="3" t="str">
        <x:v>MAP.ACTUAL.COST.PAY.V.INSURANCE.CORP</x:v>
      </x:c>
      <x:c r="K659" s="3" t="str">
        <x:v>WC.SUPPLIER_AP</x:v>
      </x:c>
      <x:c r="L659" s="3" t="str">
        <x:v>operating</x:v>
      </x:c>
      <x:c r="M659" s="3" t="str">
        <x:v>not_applicable</x:v>
      </x:c>
      <x:c r="N659" s="3" t="str">
        <x:v>not_applicable</x:v>
      </x:c>
      <x:c r="O659" s="3" t="str">
        <x:v>not_applicable</x:v>
      </x:c>
      <x:c r="P659" s="30" t="n">
        <x:v>1250</x:v>
      </x:c>
      <x:c r="Q659" s="30" t="n">
        <x:v>0</x:v>
      </x:c>
      <x:c r="R659" s="19" t="n">
        <x:f>P659-Q659</x:f>
        <x:v>1250</x:v>
      </x:c>
      <x:c r="S659" s="22" t="n">
        <x:f>'D03_Accounts'!D23</x:f>
        <x:v>0</x:v>
      </x:c>
      <x:c r="T659" s="19" t="n">
        <x:f>R659*S659</x:f>
        <x:v>0</x:v>
      </x:c>
      <x:c r="U659" s="20" t="str">
        <x:f>'D03_Mappings'!E67</x:f>
        <x:v>ap</x:v>
      </x:c>
      <x:c r="V659" s="19" t="str">
        <x:f>IF(I659="",IF(U659="people","PAYROLL","UNMAPPED"),I659)</x:f>
        <x:v>V.INSURANCE</x:v>
      </x:c>
      <x:c r="W659" s="19" t="n">
        <x:f>IF(AND(G659="GL.CASH",L659="operating"),Q659,0)</x:f>
        <x:v>0</x:v>
      </x:c>
      <x:c r="X659" s="19" t="n">
        <x:f>IF(AND(G659="GL.CASH",L659="operating"),P659,0)</x:f>
        <x:v>0</x:v>
      </x:c>
      <x:c r="Y659" s="19" t="n">
        <x:f>IF(AND(G659="GL.CASH",L659="investing"),Q659-P659,0)</x:f>
        <x:v>0</x:v>
      </x:c>
      <x:c r="Z659" s="19" t="n">
        <x:f>IF(AND(G659="GL.CASH",L659="financing"),P659,0)</x:f>
        <x:v>0</x:v>
      </x:c>
      <x:c r="AA659" s="19" t="n">
        <x:f>IF(AND(G659="GL.CASH",L659="financing"),Q659,0)</x:f>
        <x:v>0</x:v>
      </x:c>
    </x:row>
    <x:row r="660" ht="25" customHeight="1">
      <x:c r="A660" s="3" t="str">
        <x:v>ACT/PAY-INSURANCE-M04/2</x:v>
      </x:c>
      <x:c r="B660" s="3" t="str">
        <x:v>PAY-INSURANCE-M04</x:v>
      </x:c>
      <x:c r="C660" s="21" t="n">
        <x:v>5</x:v>
      </x:c>
      <x:c r="D660" s="39" t="n">
        <x:v>46527</x:v>
      </x:c>
      <x:c r="E660" s="39" t="n">
        <x:v>46478</x:v>
      </x:c>
      <x:c r="F660" s="39" t="n">
        <x:v>46527</x:v>
      </x:c>
      <x:c r="G660" s="3" t="str">
        <x:v>GL.CASH</x:v>
      </x:c>
      <x:c r="H660" s="3" t="str">
        <x:v>CORP</x:v>
      </x:c>
      <x:c r="I660" s="3" t="str">
        <x:v>V.INSURANCE</x:v>
      </x:c>
      <x:c r="J660" s="3" t="str">
        <x:v>MAP.ACTUAL.COST.PAY.V.INSURANCE.CORP</x:v>
      </x:c>
      <x:c r="K660" s="3" t="str">
        <x:v>WC.SUPPLIER_AP</x:v>
      </x:c>
      <x:c r="L660" s="3" t="str">
        <x:v>operating</x:v>
      </x:c>
      <x:c r="M660" s="3" t="str">
        <x:v>not_applicable</x:v>
      </x:c>
      <x:c r="N660" s="3" t="str">
        <x:v>not_applicable</x:v>
      </x:c>
      <x:c r="O660" s="3" t="str">
        <x:v>not_applicable</x:v>
      </x:c>
      <x:c r="P660" s="30" t="n">
        <x:v>0</x:v>
      </x:c>
      <x:c r="Q660" s="30" t="n">
        <x:v>1250</x:v>
      </x:c>
      <x:c r="R660" s="19" t="n">
        <x:f>P660-Q660</x:f>
        <x:v>-1250</x:v>
      </x:c>
      <x:c r="S660" s="22" t="n">
        <x:f>'D03_Accounts'!D11</x:f>
        <x:v>0</x:v>
      </x:c>
      <x:c r="T660" s="19" t="n">
        <x:f>R660*S660</x:f>
        <x:v>0</x:v>
      </x:c>
      <x:c r="U660" s="20" t="str">
        <x:f>'D03_Mappings'!E68</x:f>
        <x:v>cash</x:v>
      </x:c>
      <x:c r="V660" s="19" t="str">
        <x:f>IF(I660="",IF(U660="people","PAYROLL","UNMAPPED"),I660)</x:f>
        <x:v>V.INSURANCE</x:v>
      </x:c>
      <x:c r="W660" s="19" t="n">
        <x:f>IF(AND(G660="GL.CASH",L660="operating"),Q660,0)</x:f>
        <x:v>1250</x:v>
      </x:c>
      <x:c r="X660" s="19" t="n">
        <x:f>IF(AND(G660="GL.CASH",L660="operating"),P660,0)</x:f>
        <x:v>0</x:v>
      </x:c>
      <x:c r="Y660" s="19" t="n">
        <x:f>IF(AND(G660="GL.CASH",L660="investing"),Q660-P660,0)</x:f>
        <x:v>0</x:v>
      </x:c>
      <x:c r="Z660" s="19" t="n">
        <x:f>IF(AND(G660="GL.CASH",L660="financing"),P660,0)</x:f>
        <x:v>0</x:v>
      </x:c>
      <x:c r="AA660" s="19" t="n">
        <x:f>IF(AND(G660="GL.CASH",L660="financing"),Q660,0)</x:f>
        <x:v>0</x:v>
      </x:c>
    </x:row>
    <x:row r="661" ht="25" customHeight="1">
      <x:c r="A661" s="3" t="str">
        <x:v>ACT/PAY-IT-P06/1</x:v>
      </x:c>
      <x:c r="B661" s="3" t="str">
        <x:v>PAY-IT-P06</x:v>
      </x:c>
      <x:c r="C661" s="21" t="n">
        <x:v>5</x:v>
      </x:c>
      <x:c r="D661" s="39" t="n">
        <x:v>46527</x:v>
      </x:c>
      <x:c r="E661" s="39" t="n">
        <x:v>46478</x:v>
      </x:c>
      <x:c r="F661" s="39" t="n">
        <x:v>46527</x:v>
      </x:c>
      <x:c r="G661" s="3" t="str">
        <x:v>GL.AP.CAPEX</x:v>
      </x:c>
      <x:c r="H661" s="3" t="str">
        <x:v>COMP</x:v>
      </x:c>
      <x:c r="I661" s="3" t="str">
        <x:v>V.EQUIPMENT</x:v>
      </x:c>
      <x:c r="J661" s="3" t="str">
        <x:v>MAP.ACTUAL.CAPEX.PAY.V.EQUIPMENT.COMP</x:v>
      </x:c>
      <x:c r="K661" s="3" t="str">
        <x:v>CAP.PAID</x:v>
      </x:c>
      <x:c r="L661" s="3" t="str">
        <x:v>investing</x:v>
      </x:c>
      <x:c r="M661" s="3" t="str">
        <x:v>not_applicable</x:v>
      </x:c>
      <x:c r="N661" s="3" t="str">
        <x:v>not_applicable</x:v>
      </x:c>
      <x:c r="O661" s="3" t="str">
        <x:v>not_applicable</x:v>
      </x:c>
      <x:c r="P661" s="30" t="n">
        <x:v>2975</x:v>
      </x:c>
      <x:c r="Q661" s="30" t="n">
        <x:v>0</x:v>
      </x:c>
      <x:c r="R661" s="19" t="n">
        <x:f>P661-Q661</x:f>
        <x:v>2975</x:v>
      </x:c>
      <x:c r="S661" s="22" t="n">
        <x:f>'D03_Accounts'!D24</x:f>
        <x:v>0</x:v>
      </x:c>
      <x:c r="T661" s="19" t="n">
        <x:f>R661*S661</x:f>
        <x:v>0</x:v>
      </x:c>
      <x:c r="U661" s="20" t="str">
        <x:f>'D03_Mappings'!E13</x:f>
        <x:v>ap</x:v>
      </x:c>
      <x:c r="V661" s="19" t="str">
        <x:f>IF(I661="",IF(U661="people","PAYROLL","UNMAPPED"),I661)</x:f>
        <x:v>V.EQUIPMENT</x:v>
      </x:c>
      <x:c r="W661" s="19" t="n">
        <x:f>IF(AND(G661="GL.CASH",L661="operating"),Q661,0)</x:f>
        <x:v>0</x:v>
      </x:c>
      <x:c r="X661" s="19" t="n">
        <x:f>IF(AND(G661="GL.CASH",L661="operating"),P661,0)</x:f>
        <x:v>0</x:v>
      </x:c>
      <x:c r="Y661" s="19" t="n">
        <x:f>IF(AND(G661="GL.CASH",L661="investing"),Q661-P661,0)</x:f>
        <x:v>0</x:v>
      </x:c>
      <x:c r="Z661" s="19" t="n">
        <x:f>IF(AND(G661="GL.CASH",L661="financing"),P661,0)</x:f>
        <x:v>0</x:v>
      </x:c>
      <x:c r="AA661" s="19" t="n">
        <x:f>IF(AND(G661="GL.CASH",L661="financing"),Q661,0)</x:f>
        <x:v>0</x:v>
      </x:c>
    </x:row>
    <x:row r="662" ht="25" customHeight="1">
      <x:c r="A662" s="3" t="str">
        <x:v>ACT/PAY-IT-P06/2</x:v>
      </x:c>
      <x:c r="B662" s="3" t="str">
        <x:v>PAY-IT-P06</x:v>
      </x:c>
      <x:c r="C662" s="21" t="n">
        <x:v>5</x:v>
      </x:c>
      <x:c r="D662" s="39" t="n">
        <x:v>46527</x:v>
      </x:c>
      <x:c r="E662" s="39" t="n">
        <x:v>46478</x:v>
      </x:c>
      <x:c r="F662" s="39" t="n">
        <x:v>46527</x:v>
      </x:c>
      <x:c r="G662" s="3" t="str">
        <x:v>GL.CASH</x:v>
      </x:c>
      <x:c r="H662" s="3" t="str">
        <x:v>COMP</x:v>
      </x:c>
      <x:c r="I662" s="3" t="str">
        <x:v>V.EQUIPMENT</x:v>
      </x:c>
      <x:c r="J662" s="3" t="str">
        <x:v>MAP.ACTUAL.CAPEX.PAY.V.EQUIPMENT.COMP</x:v>
      </x:c>
      <x:c r="K662" s="3" t="str">
        <x:v>CAP.PAID</x:v>
      </x:c>
      <x:c r="L662" s="3" t="str">
        <x:v>investing</x:v>
      </x:c>
      <x:c r="M662" s="3" t="str">
        <x:v>not_applicable</x:v>
      </x:c>
      <x:c r="N662" s="3" t="str">
        <x:v>not_applicable</x:v>
      </x:c>
      <x:c r="O662" s="3" t="str">
        <x:v>not_applicable</x:v>
      </x:c>
      <x:c r="P662" s="30" t="n">
        <x:v>0</x:v>
      </x:c>
      <x:c r="Q662" s="30" t="n">
        <x:v>2975</x:v>
      </x:c>
      <x:c r="R662" s="19" t="n">
        <x:f>P662-Q662</x:f>
        <x:v>-2975</x:v>
      </x:c>
      <x:c r="S662" s="22" t="n">
        <x:f>'D03_Accounts'!D11</x:f>
        <x:v>0</x:v>
      </x:c>
      <x:c r="T662" s="19" t="n">
        <x:f>R662*S662</x:f>
        <x:v>0</x:v>
      </x:c>
      <x:c r="U662" s="20" t="str">
        <x:f>'D03_Mappings'!E14</x:f>
        <x:v>cash</x:v>
      </x:c>
      <x:c r="V662" s="19" t="str">
        <x:f>IF(I662="",IF(U662="people","PAYROLL","UNMAPPED"),I662)</x:f>
        <x:v>V.EQUIPMENT</x:v>
      </x:c>
      <x:c r="W662" s="19" t="n">
        <x:f>IF(AND(G662="GL.CASH",L662="operating"),Q662,0)</x:f>
        <x:v>0</x:v>
      </x:c>
      <x:c r="X662" s="19" t="n">
        <x:f>IF(AND(G662="GL.CASH",L662="operating"),P662,0)</x:f>
        <x:v>0</x:v>
      </x:c>
      <x:c r="Y662" s="19" t="n">
        <x:f>IF(AND(G662="GL.CASH",L662="investing"),Q662-P662,0)</x:f>
        <x:v>2975</x:v>
      </x:c>
      <x:c r="Z662" s="19" t="n">
        <x:f>IF(AND(G662="GL.CASH",L662="financing"),P662,0)</x:f>
        <x:v>0</x:v>
      </x:c>
      <x:c r="AA662" s="19" t="n">
        <x:f>IF(AND(G662="GL.CASH",L662="financing"),Q662,0)</x:f>
        <x:v>0</x:v>
      </x:c>
    </x:row>
    <x:row r="663" ht="25" customHeight="1">
      <x:c r="A663" s="3" t="str">
        <x:v>ACT/PAY-IT-P07/1</x:v>
      </x:c>
      <x:c r="B663" s="3" t="str">
        <x:v>PAY-IT-P07</x:v>
      </x:c>
      <x:c r="C663" s="21" t="n">
        <x:v>5</x:v>
      </x:c>
      <x:c r="D663" s="39" t="n">
        <x:v>46527</x:v>
      </x:c>
      <x:c r="E663" s="39" t="n">
        <x:v>46478</x:v>
      </x:c>
      <x:c r="F663" s="39" t="n">
        <x:v>46527</x:v>
      </x:c>
      <x:c r="G663" s="3" t="str">
        <x:v>GL.AP.CAPEX</x:v>
      </x:c>
      <x:c r="H663" s="3" t="str">
        <x:v>PROD</x:v>
      </x:c>
      <x:c r="I663" s="3" t="str">
        <x:v>V.EQUIPMENT</x:v>
      </x:c>
      <x:c r="J663" s="3" t="str">
        <x:v>MAP.ACTUAL.CAPEX.PAY.V.EQUIPMENT.PROD</x:v>
      </x:c>
      <x:c r="K663" s="3" t="str">
        <x:v>CAP.PAID</x:v>
      </x:c>
      <x:c r="L663" s="3" t="str">
        <x:v>investing</x:v>
      </x:c>
      <x:c r="M663" s="3" t="str">
        <x:v>not_applicable</x:v>
      </x:c>
      <x:c r="N663" s="3" t="str">
        <x:v>not_applicable</x:v>
      </x:c>
      <x:c r="O663" s="3" t="str">
        <x:v>not_applicable</x:v>
      </x:c>
      <x:c r="P663" s="30" t="n">
        <x:v>2975</x:v>
      </x:c>
      <x:c r="Q663" s="30" t="n">
        <x:v>0</x:v>
      </x:c>
      <x:c r="R663" s="19" t="n">
        <x:f>P663-Q663</x:f>
        <x:v>2975</x:v>
      </x:c>
      <x:c r="S663" s="22" t="n">
        <x:f>'D03_Accounts'!D24</x:f>
        <x:v>0</x:v>
      </x:c>
      <x:c r="T663" s="19" t="n">
        <x:f>R663*S663</x:f>
        <x:v>0</x:v>
      </x:c>
      <x:c r="U663" s="20" t="str">
        <x:f>'D03_Mappings'!E19</x:f>
        <x:v>ap</x:v>
      </x:c>
      <x:c r="V663" s="19" t="str">
        <x:f>IF(I663="",IF(U663="people","PAYROLL","UNMAPPED"),I663)</x:f>
        <x:v>V.EQUIPMENT</x:v>
      </x:c>
      <x:c r="W663" s="19" t="n">
        <x:f>IF(AND(G663="GL.CASH",L663="operating"),Q663,0)</x:f>
        <x:v>0</x:v>
      </x:c>
      <x:c r="X663" s="19" t="n">
        <x:f>IF(AND(G663="GL.CASH",L663="operating"),P663,0)</x:f>
        <x:v>0</x:v>
      </x:c>
      <x:c r="Y663" s="19" t="n">
        <x:f>IF(AND(G663="GL.CASH",L663="investing"),Q663-P663,0)</x:f>
        <x:v>0</x:v>
      </x:c>
      <x:c r="Z663" s="19" t="n">
        <x:f>IF(AND(G663="GL.CASH",L663="financing"),P663,0)</x:f>
        <x:v>0</x:v>
      </x:c>
      <x:c r="AA663" s="19" t="n">
        <x:f>IF(AND(G663="GL.CASH",L663="financing"),Q663,0)</x:f>
        <x:v>0</x:v>
      </x:c>
    </x:row>
    <x:row r="664" ht="25" customHeight="1">
      <x:c r="A664" s="3" t="str">
        <x:v>ACT/PAY-IT-P07/2</x:v>
      </x:c>
      <x:c r="B664" s="3" t="str">
        <x:v>PAY-IT-P07</x:v>
      </x:c>
      <x:c r="C664" s="21" t="n">
        <x:v>5</x:v>
      </x:c>
      <x:c r="D664" s="39" t="n">
        <x:v>46527</x:v>
      </x:c>
      <x:c r="E664" s="39" t="n">
        <x:v>46478</x:v>
      </x:c>
      <x:c r="F664" s="39" t="n">
        <x:v>46527</x:v>
      </x:c>
      <x:c r="G664" s="3" t="str">
        <x:v>GL.CASH</x:v>
      </x:c>
      <x:c r="H664" s="3" t="str">
        <x:v>PROD</x:v>
      </x:c>
      <x:c r="I664" s="3" t="str">
        <x:v>V.EQUIPMENT</x:v>
      </x:c>
      <x:c r="J664" s="3" t="str">
        <x:v>MAP.ACTUAL.CAPEX.PAY.V.EQUIPMENT.PROD</x:v>
      </x:c>
      <x:c r="K664" s="3" t="str">
        <x:v>CAP.PAID</x:v>
      </x:c>
      <x:c r="L664" s="3" t="str">
        <x:v>investing</x:v>
      </x:c>
      <x:c r="M664" s="3" t="str">
        <x:v>not_applicable</x:v>
      </x:c>
      <x:c r="N664" s="3" t="str">
        <x:v>not_applicable</x:v>
      </x:c>
      <x:c r="O664" s="3" t="str">
        <x:v>not_applicable</x:v>
      </x:c>
      <x:c r="P664" s="30" t="n">
        <x:v>0</x:v>
      </x:c>
      <x:c r="Q664" s="30" t="n">
        <x:v>2975</x:v>
      </x:c>
      <x:c r="R664" s="19" t="n">
        <x:f>P664-Q664</x:f>
        <x:v>-2975</x:v>
      </x:c>
      <x:c r="S664" s="22" t="n">
        <x:f>'D03_Accounts'!D11</x:f>
        <x:v>0</x:v>
      </x:c>
      <x:c r="T664" s="19" t="n">
        <x:f>R664*S664</x:f>
        <x:v>0</x:v>
      </x:c>
      <x:c r="U664" s="20" t="str">
        <x:f>'D03_Mappings'!E20</x:f>
        <x:v>cash</x:v>
      </x:c>
      <x:c r="V664" s="19" t="str">
        <x:f>IF(I664="",IF(U664="people","PAYROLL","UNMAPPED"),I664)</x:f>
        <x:v>V.EQUIPMENT</x:v>
      </x:c>
      <x:c r="W664" s="19" t="n">
        <x:f>IF(AND(G664="GL.CASH",L664="operating"),Q664,0)</x:f>
        <x:v>0</x:v>
      </x:c>
      <x:c r="X664" s="19" t="n">
        <x:f>IF(AND(G664="GL.CASH",L664="operating"),P664,0)</x:f>
        <x:v>0</x:v>
      </x:c>
      <x:c r="Y664" s="19" t="n">
        <x:f>IF(AND(G664="GL.CASH",L664="investing"),Q664-P664,0)</x:f>
        <x:v>2975</x:v>
      </x:c>
      <x:c r="Z664" s="19" t="n">
        <x:f>IF(AND(G664="GL.CASH",L664="financing"),P664,0)</x:f>
        <x:v>0</x:v>
      </x:c>
      <x:c r="AA664" s="19" t="n">
        <x:f>IF(AND(G664="GL.CASH",L664="financing"),Q664,0)</x:f>
        <x:v>0</x:v>
      </x:c>
    </x:row>
    <x:row r="665" ht="25" customHeight="1">
      <x:c r="A665" s="3" t="str">
        <x:v>ACT/PAY-LEGAL-M04/1</x:v>
      </x:c>
      <x:c r="B665" s="3" t="str">
        <x:v>PAY-LEGAL-M04</x:v>
      </x:c>
      <x:c r="C665" s="21" t="n">
        <x:v>5</x:v>
      </x:c>
      <x:c r="D665" s="39" t="n">
        <x:v>46527</x:v>
      </x:c>
      <x:c r="E665" s="39" t="n">
        <x:v>46478</x:v>
      </x:c>
      <x:c r="F665" s="39" t="n">
        <x:v>46527</x:v>
      </x:c>
      <x:c r="G665" s="3" t="str">
        <x:v>GL.AP.SUPPLIER</x:v>
      </x:c>
      <x:c r="H665" s="3" t="str">
        <x:v>COMP</x:v>
      </x:c>
      <x:c r="I665" s="3" t="str">
        <x:v>V.LEGAL</x:v>
      </x:c>
      <x:c r="J665" s="3" t="str">
        <x:v>MAP.ACTUAL.COST.PAY.V.LEGAL.COMP</x:v>
      </x:c>
      <x:c r="K665" s="3" t="str">
        <x:v>WC.SUPPLIER_AP</x:v>
      </x:c>
      <x:c r="L665" s="3" t="str">
        <x:v>operating</x:v>
      </x:c>
      <x:c r="M665" s="3" t="str">
        <x:v>not_applicable</x:v>
      </x:c>
      <x:c r="N665" s="3" t="str">
        <x:v>not_applicable</x:v>
      </x:c>
      <x:c r="O665" s="3" t="str">
        <x:v>not_applicable</x:v>
      </x:c>
      <x:c r="P665" s="30" t="n">
        <x:v>11900</x:v>
      </x:c>
      <x:c r="Q665" s="30" t="n">
        <x:v>0</x:v>
      </x:c>
      <x:c r="R665" s="19" t="n">
        <x:f>P665-Q665</x:f>
        <x:v>11900</x:v>
      </x:c>
      <x:c r="S665" s="22" t="n">
        <x:f>'D03_Accounts'!D23</x:f>
        <x:v>0</x:v>
      </x:c>
      <x:c r="T665" s="19" t="n">
        <x:f>R665*S665</x:f>
        <x:v>0</x:v>
      </x:c>
      <x:c r="U665" s="20" t="str">
        <x:f>'D03_Mappings'!E69</x:f>
        <x:v>ap</x:v>
      </x:c>
      <x:c r="V665" s="19" t="str">
        <x:f>IF(I665="",IF(U665="people","PAYROLL","UNMAPPED"),I665)</x:f>
        <x:v>V.LEGAL</x:v>
      </x:c>
      <x:c r="W665" s="19" t="n">
        <x:f>IF(AND(G665="GL.CASH",L665="operating"),Q665,0)</x:f>
        <x:v>0</x:v>
      </x:c>
      <x:c r="X665" s="19" t="n">
        <x:f>IF(AND(G665="GL.CASH",L665="operating"),P665,0)</x:f>
        <x:v>0</x:v>
      </x:c>
      <x:c r="Y665" s="19" t="n">
        <x:f>IF(AND(G665="GL.CASH",L665="investing"),Q665-P665,0)</x:f>
        <x:v>0</x:v>
      </x:c>
      <x:c r="Z665" s="19" t="n">
        <x:f>IF(AND(G665="GL.CASH",L665="financing"),P665,0)</x:f>
        <x:v>0</x:v>
      </x:c>
      <x:c r="AA665" s="19" t="n">
        <x:f>IF(AND(G665="GL.CASH",L665="financing"),Q665,0)</x:f>
        <x:v>0</x:v>
      </x:c>
    </x:row>
    <x:row r="666" ht="25" customHeight="1">
      <x:c r="A666" s="3" t="str">
        <x:v>ACT/PAY-LEGAL-M04/2</x:v>
      </x:c>
      <x:c r="B666" s="3" t="str">
        <x:v>PAY-LEGAL-M04</x:v>
      </x:c>
      <x:c r="C666" s="21" t="n">
        <x:v>5</x:v>
      </x:c>
      <x:c r="D666" s="39" t="n">
        <x:v>46527</x:v>
      </x:c>
      <x:c r="E666" s="39" t="n">
        <x:v>46478</x:v>
      </x:c>
      <x:c r="F666" s="39" t="n">
        <x:v>46527</x:v>
      </x:c>
      <x:c r="G666" s="3" t="str">
        <x:v>GL.CASH</x:v>
      </x:c>
      <x:c r="H666" s="3" t="str">
        <x:v>COMP</x:v>
      </x:c>
      <x:c r="I666" s="3" t="str">
        <x:v>V.LEGAL</x:v>
      </x:c>
      <x:c r="J666" s="3" t="str">
        <x:v>MAP.ACTUAL.COST.PAY.V.LEGAL.COMP</x:v>
      </x:c>
      <x:c r="K666" s="3" t="str">
        <x:v>WC.SUPPLIER_AP</x:v>
      </x:c>
      <x:c r="L666" s="3" t="str">
        <x:v>operating</x:v>
      </x:c>
      <x:c r="M666" s="3" t="str">
        <x:v>not_applicable</x:v>
      </x:c>
      <x:c r="N666" s="3" t="str">
        <x:v>not_applicable</x:v>
      </x:c>
      <x:c r="O666" s="3" t="str">
        <x:v>not_applicable</x:v>
      </x:c>
      <x:c r="P666" s="30" t="n">
        <x:v>0</x:v>
      </x:c>
      <x:c r="Q666" s="30" t="n">
        <x:v>11900</x:v>
      </x:c>
      <x:c r="R666" s="19" t="n">
        <x:f>P666-Q666</x:f>
        <x:v>-11900</x:v>
      </x:c>
      <x:c r="S666" s="22" t="n">
        <x:f>'D03_Accounts'!D11</x:f>
        <x:v>0</x:v>
      </x:c>
      <x:c r="T666" s="19" t="n">
        <x:f>R666*S666</x:f>
        <x:v>0</x:v>
      </x:c>
      <x:c r="U666" s="20" t="str">
        <x:f>'D03_Mappings'!E70</x:f>
        <x:v>cash</x:v>
      </x:c>
      <x:c r="V666" s="19" t="str">
        <x:f>IF(I666="",IF(U666="people","PAYROLL","UNMAPPED"),I666)</x:f>
        <x:v>V.LEGAL</x:v>
      </x:c>
      <x:c r="W666" s="19" t="n">
        <x:f>IF(AND(G666="GL.CASH",L666="operating"),Q666,0)</x:f>
        <x:v>11900</x:v>
      </x:c>
      <x:c r="X666" s="19" t="n">
        <x:f>IF(AND(G666="GL.CASH",L666="operating"),P666,0)</x:f>
        <x:v>0</x:v>
      </x:c>
      <x:c r="Y666" s="19" t="n">
        <x:f>IF(AND(G666="GL.CASH",L666="investing"),Q666-P666,0)</x:f>
        <x:v>0</x:v>
      </x:c>
      <x:c r="Z666" s="19" t="n">
        <x:f>IF(AND(G666="GL.CASH",L666="financing"),P666,0)</x:f>
        <x:v>0</x:v>
      </x:c>
      <x:c r="AA666" s="19" t="n">
        <x:f>IF(AND(G666="GL.CASH",L666="financing"),Q666,0)</x:f>
        <x:v>0</x:v>
      </x:c>
    </x:row>
    <x:row r="667" ht="25" customHeight="1">
      <x:c r="A667" s="3" t="str">
        <x:v>ACT/PAY-OFFICE-M04/1</x:v>
      </x:c>
      <x:c r="B667" s="3" t="str">
        <x:v>PAY-OFFICE-M04</x:v>
      </x:c>
      <x:c r="C667" s="21" t="n">
        <x:v>5</x:v>
      </x:c>
      <x:c r="D667" s="39" t="n">
        <x:v>46527</x:v>
      </x:c>
      <x:c r="E667" s="39" t="n">
        <x:v>46478</x:v>
      </x:c>
      <x:c r="F667" s="39" t="n">
        <x:v>46527</x:v>
      </x:c>
      <x:c r="G667" s="3" t="str">
        <x:v>GL.AP.SUPPLIER</x:v>
      </x:c>
      <x:c r="H667" s="3" t="str">
        <x:v>CORP</x:v>
      </x:c>
      <x:c r="I667" s="3" t="str">
        <x:v>V.OFFICE</x:v>
      </x:c>
      <x:c r="J667" s="3" t="str">
        <x:v>MAP.ACTUAL.COST.PAY.V.OFFICE.CORP</x:v>
      </x:c>
      <x:c r="K667" s="3" t="str">
        <x:v>WC.SUPPLIER_AP</x:v>
      </x:c>
      <x:c r="L667" s="3" t="str">
        <x:v>operating</x:v>
      </x:c>
      <x:c r="M667" s="3" t="str">
        <x:v>not_applicable</x:v>
      </x:c>
      <x:c r="N667" s="3" t="str">
        <x:v>not_applicable</x:v>
      </x:c>
      <x:c r="O667" s="3" t="str">
        <x:v>not_applicable</x:v>
      </x:c>
      <x:c r="P667" s="30" t="n">
        <x:v>4355.07</x:v>
      </x:c>
      <x:c r="Q667" s="30" t="n">
        <x:v>0</x:v>
      </x:c>
      <x:c r="R667" s="19" t="n">
        <x:f>P667-Q667</x:f>
        <x:v>4355.07</x:v>
      </x:c>
      <x:c r="S667" s="22" t="n">
        <x:f>'D03_Accounts'!D23</x:f>
        <x:v>0</x:v>
      </x:c>
      <x:c r="T667" s="19" t="n">
        <x:f>R667*S667</x:f>
        <x:v>0</x:v>
      </x:c>
      <x:c r="U667" s="20" t="str">
        <x:f>'D03_Mappings'!E73</x:f>
        <x:v>ap</x:v>
      </x:c>
      <x:c r="V667" s="19" t="str">
        <x:f>IF(I667="",IF(U667="people","PAYROLL","UNMAPPED"),I667)</x:f>
        <x:v>V.OFFICE</x:v>
      </x:c>
      <x:c r="W667" s="19" t="n">
        <x:f>IF(AND(G667="GL.CASH",L667="operating"),Q667,0)</x:f>
        <x:v>0</x:v>
      </x:c>
      <x:c r="X667" s="19" t="n">
        <x:f>IF(AND(G667="GL.CASH",L667="operating"),P667,0)</x:f>
        <x:v>0</x:v>
      </x:c>
      <x:c r="Y667" s="19" t="n">
        <x:f>IF(AND(G667="GL.CASH",L667="investing"),Q667-P667,0)</x:f>
        <x:v>0</x:v>
      </x:c>
      <x:c r="Z667" s="19" t="n">
        <x:f>IF(AND(G667="GL.CASH",L667="financing"),P667,0)</x:f>
        <x:v>0</x:v>
      </x:c>
      <x:c r="AA667" s="19" t="n">
        <x:f>IF(AND(G667="GL.CASH",L667="financing"),Q667,0)</x:f>
        <x:v>0</x:v>
      </x:c>
    </x:row>
    <x:row r="668" ht="25" customHeight="1">
      <x:c r="A668" s="3" t="str">
        <x:v>ACT/PAY-OFFICE-M04/2</x:v>
      </x:c>
      <x:c r="B668" s="3" t="str">
        <x:v>PAY-OFFICE-M04</x:v>
      </x:c>
      <x:c r="C668" s="21" t="n">
        <x:v>5</x:v>
      </x:c>
      <x:c r="D668" s="39" t="n">
        <x:v>46527</x:v>
      </x:c>
      <x:c r="E668" s="39" t="n">
        <x:v>46478</x:v>
      </x:c>
      <x:c r="F668" s="39" t="n">
        <x:v>46527</x:v>
      </x:c>
      <x:c r="G668" s="3" t="str">
        <x:v>GL.CASH</x:v>
      </x:c>
      <x:c r="H668" s="3" t="str">
        <x:v>CORP</x:v>
      </x:c>
      <x:c r="I668" s="3" t="str">
        <x:v>V.OFFICE</x:v>
      </x:c>
      <x:c r="J668" s="3" t="str">
        <x:v>MAP.ACTUAL.COST.PAY.V.OFFICE.CORP</x:v>
      </x:c>
      <x:c r="K668" s="3" t="str">
        <x:v>WC.SUPPLIER_AP</x:v>
      </x:c>
      <x:c r="L668" s="3" t="str">
        <x:v>operating</x:v>
      </x:c>
      <x:c r="M668" s="3" t="str">
        <x:v>not_applicable</x:v>
      </x:c>
      <x:c r="N668" s="3" t="str">
        <x:v>not_applicable</x:v>
      </x:c>
      <x:c r="O668" s="3" t="str">
        <x:v>not_applicable</x:v>
      </x:c>
      <x:c r="P668" s="30" t="n">
        <x:v>0</x:v>
      </x:c>
      <x:c r="Q668" s="30" t="n">
        <x:v>4355.07</x:v>
      </x:c>
      <x:c r="R668" s="19" t="n">
        <x:f>P668-Q668</x:f>
        <x:v>-4355.07</x:v>
      </x:c>
      <x:c r="S668" s="22" t="n">
        <x:f>'D03_Accounts'!D11</x:f>
        <x:v>0</x:v>
      </x:c>
      <x:c r="T668" s="19" t="n">
        <x:f>R668*S668</x:f>
        <x:v>0</x:v>
      </x:c>
      <x:c r="U668" s="20" t="str">
        <x:f>'D03_Mappings'!E74</x:f>
        <x:v>cash</x:v>
      </x:c>
      <x:c r="V668" s="19" t="str">
        <x:f>IF(I668="",IF(U668="people","PAYROLL","UNMAPPED"),I668)</x:f>
        <x:v>V.OFFICE</x:v>
      </x:c>
      <x:c r="W668" s="19" t="n">
        <x:f>IF(AND(G668="GL.CASH",L668="operating"),Q668,0)</x:f>
        <x:v>4355.07</x:v>
      </x:c>
      <x:c r="X668" s="19" t="n">
        <x:f>IF(AND(G668="GL.CASH",L668="operating"),P668,0)</x:f>
        <x:v>0</x:v>
      </x:c>
      <x:c r="Y668" s="19" t="n">
        <x:f>IF(AND(G668="GL.CASH",L668="investing"),Q668-P668,0)</x:f>
        <x:v>0</x:v>
      </x:c>
      <x:c r="Z668" s="19" t="n">
        <x:f>IF(AND(G668="GL.CASH",L668="financing"),P668,0)</x:f>
        <x:v>0</x:v>
      </x:c>
      <x:c r="AA668" s="19" t="n">
        <x:f>IF(AND(G668="GL.CASH",L668="financing"),Q668,0)</x:f>
        <x:v>0</x:v>
      </x:c>
    </x:row>
    <x:row r="669" ht="25" customHeight="1">
      <x:c r="A669" s="3" t="str">
        <x:v>ACT/PAY-PAYADMIN-M04/1</x:v>
      </x:c>
      <x:c r="B669" s="3" t="str">
        <x:v>PAY-PAYADMIN-M04</x:v>
      </x:c>
      <x:c r="C669" s="21" t="n">
        <x:v>5</x:v>
      </x:c>
      <x:c r="D669" s="39" t="n">
        <x:v>46527</x:v>
      </x:c>
      <x:c r="E669" s="39" t="n">
        <x:v>46478</x:v>
      </x:c>
      <x:c r="F669" s="39" t="n">
        <x:v>46527</x:v>
      </x:c>
      <x:c r="G669" s="3" t="str">
        <x:v>GL.AP.SUPPLIER</x:v>
      </x:c>
      <x:c r="H669" s="3" t="str">
        <x:v>FIN</x:v>
      </x:c>
      <x:c r="I669" s="3" t="str">
        <x:v>V.ACCOUNTS</x:v>
      </x:c>
      <x:c r="J669" s="3" t="str">
        <x:v>MAP.ACTUAL.COST.PAY.V.ACCOUNTS.FIN</x:v>
      </x:c>
      <x:c r="K669" s="3" t="str">
        <x:v>WC.SUPPLIER_AP</x:v>
      </x:c>
      <x:c r="L669" s="3" t="str">
        <x:v>operating</x:v>
      </x:c>
      <x:c r="M669" s="3" t="str">
        <x:v>not_applicable</x:v>
      </x:c>
      <x:c r="N669" s="3" t="str">
        <x:v>not_applicable</x:v>
      </x:c>
      <x:c r="O669" s="3" t="str">
        <x:v>not_applicable</x:v>
      </x:c>
      <x:c r="P669" s="30" t="n">
        <x:v>208.25</x:v>
      </x:c>
      <x:c r="Q669" s="30" t="n">
        <x:v>0</x:v>
      </x:c>
      <x:c r="R669" s="19" t="n">
        <x:f>P669-Q669</x:f>
        <x:v>208.25</x:v>
      </x:c>
      <x:c r="S669" s="22" t="n">
        <x:f>'D03_Accounts'!D23</x:f>
        <x:v>0</x:v>
      </x:c>
      <x:c r="T669" s="19" t="n">
        <x:f>R669*S669</x:f>
        <x:v>0</x:v>
      </x:c>
      <x:c r="U669" s="20" t="str">
        <x:f>'D03_Mappings'!E57</x:f>
        <x:v>ap</x:v>
      </x:c>
      <x:c r="V669" s="19" t="str">
        <x:f>IF(I669="",IF(U669="people","PAYROLL","UNMAPPED"),I669)</x:f>
        <x:v>V.ACCOUNTS</x:v>
      </x:c>
      <x:c r="W669" s="19" t="n">
        <x:f>IF(AND(G669="GL.CASH",L669="operating"),Q669,0)</x:f>
        <x:v>0</x:v>
      </x:c>
      <x:c r="X669" s="19" t="n">
        <x:f>IF(AND(G669="GL.CASH",L669="operating"),P669,0)</x:f>
        <x:v>0</x:v>
      </x:c>
      <x:c r="Y669" s="19" t="n">
        <x:f>IF(AND(G669="GL.CASH",L669="investing"),Q669-P669,0)</x:f>
        <x:v>0</x:v>
      </x:c>
      <x:c r="Z669" s="19" t="n">
        <x:f>IF(AND(G669="GL.CASH",L669="financing"),P669,0)</x:f>
        <x:v>0</x:v>
      </x:c>
      <x:c r="AA669" s="19" t="n">
        <x:f>IF(AND(G669="GL.CASH",L669="financing"),Q669,0)</x:f>
        <x:v>0</x:v>
      </x:c>
    </x:row>
    <x:row r="670" ht="25" customHeight="1">
      <x:c r="A670" s="3" t="str">
        <x:v>ACT/PAY-PAYADMIN-M04/2</x:v>
      </x:c>
      <x:c r="B670" s="3" t="str">
        <x:v>PAY-PAYADMIN-M04</x:v>
      </x:c>
      <x:c r="C670" s="21" t="n">
        <x:v>5</x:v>
      </x:c>
      <x:c r="D670" s="39" t="n">
        <x:v>46527</x:v>
      </x:c>
      <x:c r="E670" s="39" t="n">
        <x:v>46478</x:v>
      </x:c>
      <x:c r="F670" s="39" t="n">
        <x:v>46527</x:v>
      </x:c>
      <x:c r="G670" s="3" t="str">
        <x:v>GL.CASH</x:v>
      </x:c>
      <x:c r="H670" s="3" t="str">
        <x:v>FIN</x:v>
      </x:c>
      <x:c r="I670" s="3" t="str">
        <x:v>V.ACCOUNTS</x:v>
      </x:c>
      <x:c r="J670" s="3" t="str">
        <x:v>MAP.ACTUAL.COST.PAY.V.ACCOUNTS.FIN</x:v>
      </x:c>
      <x:c r="K670" s="3" t="str">
        <x:v>WC.SUPPLIER_AP</x:v>
      </x:c>
      <x:c r="L670" s="3" t="str">
        <x:v>operating</x:v>
      </x:c>
      <x:c r="M670" s="3" t="str">
        <x:v>not_applicable</x:v>
      </x:c>
      <x:c r="N670" s="3" t="str">
        <x:v>not_applicable</x:v>
      </x:c>
      <x:c r="O670" s="3" t="str">
        <x:v>not_applicable</x:v>
      </x:c>
      <x:c r="P670" s="30" t="n">
        <x:v>0</x:v>
      </x:c>
      <x:c r="Q670" s="30" t="n">
        <x:v>208.25</x:v>
      </x:c>
      <x:c r="R670" s="19" t="n">
        <x:f>P670-Q670</x:f>
        <x:v>-208.25</x:v>
      </x:c>
      <x:c r="S670" s="22" t="n">
        <x:f>'D03_Accounts'!D11</x:f>
        <x:v>0</x:v>
      </x:c>
      <x:c r="T670" s="19" t="n">
        <x:f>R670*S670</x:f>
        <x:v>0</x:v>
      </x:c>
      <x:c r="U670" s="20" t="str">
        <x:f>'D03_Mappings'!E58</x:f>
        <x:v>cash</x:v>
      </x:c>
      <x:c r="V670" s="19" t="str">
        <x:f>IF(I670="",IF(U670="people","PAYROLL","UNMAPPED"),I670)</x:f>
        <x:v>V.ACCOUNTS</x:v>
      </x:c>
      <x:c r="W670" s="19" t="n">
        <x:f>IF(AND(G670="GL.CASH",L670="operating"),Q670,0)</x:f>
        <x:v>208.25</x:v>
      </x:c>
      <x:c r="X670" s="19" t="n">
        <x:f>IF(AND(G670="GL.CASH",L670="operating"),P670,0)</x:f>
        <x:v>0</x:v>
      </x:c>
      <x:c r="Y670" s="19" t="n">
        <x:f>IF(AND(G670="GL.CASH",L670="investing"),Q670-P670,0)</x:f>
        <x:v>0</x:v>
      </x:c>
      <x:c r="Z670" s="19" t="n">
        <x:f>IF(AND(G670="GL.CASH",L670="financing"),P670,0)</x:f>
        <x:v>0</x:v>
      </x:c>
      <x:c r="AA670" s="19" t="n">
        <x:f>IF(AND(G670="GL.CASH",L670="financing"),Q670,0)</x:f>
        <x:v>0</x:v>
      </x:c>
    </x:row>
    <x:row r="671" ht="25" customHeight="1">
      <x:c r="A671" s="3" t="str">
        <x:v>ACT/PAY-SW-M04-P01/1</x:v>
      </x:c>
      <x:c r="B671" s="3" t="str">
        <x:v>PAY-SW-M04-P01</x:v>
      </x:c>
      <x:c r="C671" s="21" t="n">
        <x:v>5</x:v>
      </x:c>
      <x:c r="D671" s="39" t="n">
        <x:v>46527</x:v>
      </x:c>
      <x:c r="E671" s="39" t="n">
        <x:v>46478</x:v>
      </x:c>
      <x:c r="F671" s="39" t="n">
        <x:v>46527</x:v>
      </x:c>
      <x:c r="G671" s="3" t="str">
        <x:v>GL.AP.SUPPLIER</x:v>
      </x:c>
      <x:c r="H671" s="3" t="str">
        <x:v>MGMT</x:v>
      </x:c>
      <x:c r="I671" s="3" t="str">
        <x:v>V.SOFTWARE</x:v>
      </x:c>
      <x:c r="J671" s="3" t="str">
        <x:v>MAP.ACTUAL.COST.PAY.V.SOFTWARE.MGMT</x:v>
      </x:c>
      <x:c r="K671" s="3" t="str">
        <x:v>WC.SUPPLIER_AP</x:v>
      </x:c>
      <x:c r="L671" s="3" t="str">
        <x:v>operating</x:v>
      </x:c>
      <x:c r="M671" s="3" t="str">
        <x:v>not_applicable</x:v>
      </x:c>
      <x:c r="N671" s="3" t="str">
        <x:v>not_applicable</x:v>
      </x:c>
      <x:c r="O671" s="3" t="str">
        <x:v>not_applicable</x:v>
      </x:c>
      <x:c r="P671" s="30" t="n">
        <x:v>450</x:v>
      </x:c>
      <x:c r="Q671" s="30" t="n">
        <x:v>0</x:v>
      </x:c>
      <x:c r="R671" s="19" t="n">
        <x:f>P671-Q671</x:f>
        <x:v>450</x:v>
      </x:c>
      <x:c r="S671" s="22" t="n">
        <x:f>'D03_Accounts'!D23</x:f>
        <x:v>0</x:v>
      </x:c>
      <x:c r="T671" s="19" t="n">
        <x:f>R671*S671</x:f>
        <x:v>0</x:v>
      </x:c>
      <x:c r="U671" s="20" t="str">
        <x:f>'D03_Mappings'!E87</x:f>
        <x:v>ap</x:v>
      </x:c>
      <x:c r="V671" s="19" t="str">
        <x:f>IF(I671="",IF(U671="people","PAYROLL","UNMAPPED"),I671)</x:f>
        <x:v>V.SOFTWARE</x:v>
      </x:c>
      <x:c r="W671" s="19" t="n">
        <x:f>IF(AND(G671="GL.CASH",L671="operating"),Q671,0)</x:f>
        <x:v>0</x:v>
      </x:c>
      <x:c r="X671" s="19" t="n">
        <x:f>IF(AND(G671="GL.CASH",L671="operating"),P671,0)</x:f>
        <x:v>0</x:v>
      </x:c>
      <x:c r="Y671" s="19" t="n">
        <x:f>IF(AND(G671="GL.CASH",L671="investing"),Q671-P671,0)</x:f>
        <x:v>0</x:v>
      </x:c>
      <x:c r="Z671" s="19" t="n">
        <x:f>IF(AND(G671="GL.CASH",L671="financing"),P671,0)</x:f>
        <x:v>0</x:v>
      </x:c>
      <x:c r="AA671" s="19" t="n">
        <x:f>IF(AND(G671="GL.CASH",L671="financing"),Q671,0)</x:f>
        <x:v>0</x:v>
      </x:c>
    </x:row>
    <x:row r="672" ht="25" customHeight="1">
      <x:c r="A672" s="3" t="str">
        <x:v>ACT/PAY-SW-M04-P01/2</x:v>
      </x:c>
      <x:c r="B672" s="3" t="str">
        <x:v>PAY-SW-M04-P01</x:v>
      </x:c>
      <x:c r="C672" s="21" t="n">
        <x:v>5</x:v>
      </x:c>
      <x:c r="D672" s="39" t="n">
        <x:v>46527</x:v>
      </x:c>
      <x:c r="E672" s="39" t="n">
        <x:v>46478</x:v>
      </x:c>
      <x:c r="F672" s="39" t="n">
        <x:v>46527</x:v>
      </x:c>
      <x:c r="G672" s="3" t="str">
        <x:v>GL.CASH</x:v>
      </x:c>
      <x:c r="H672" s="3" t="str">
        <x:v>MGMT</x:v>
      </x:c>
      <x:c r="I672" s="3" t="str">
        <x:v>V.SOFTWARE</x:v>
      </x:c>
      <x:c r="J672" s="3" t="str">
        <x:v>MAP.ACTUAL.COST.PAY.V.SOFTWARE.MGMT</x:v>
      </x:c>
      <x:c r="K672" s="3" t="str">
        <x:v>WC.SUPPLIER_AP</x:v>
      </x:c>
      <x:c r="L672" s="3" t="str">
        <x:v>operating</x:v>
      </x:c>
      <x:c r="M672" s="3" t="str">
        <x:v>not_applicable</x:v>
      </x:c>
      <x:c r="N672" s="3" t="str">
        <x:v>not_applicable</x:v>
      </x:c>
      <x:c r="O672" s="3" t="str">
        <x:v>not_applicable</x:v>
      </x:c>
      <x:c r="P672" s="30" t="n">
        <x:v>0</x:v>
      </x:c>
      <x:c r="Q672" s="30" t="n">
        <x:v>450</x:v>
      </x:c>
      <x:c r="R672" s="19" t="n">
        <x:f>P672-Q672</x:f>
        <x:v>-450</x:v>
      </x:c>
      <x:c r="S672" s="22" t="n">
        <x:f>'D03_Accounts'!D11</x:f>
        <x:v>0</x:v>
      </x:c>
      <x:c r="T672" s="19" t="n">
        <x:f>R672*S672</x:f>
        <x:v>0</x:v>
      </x:c>
      <x:c r="U672" s="20" t="str">
        <x:f>'D03_Mappings'!E88</x:f>
        <x:v>cash</x:v>
      </x:c>
      <x:c r="V672" s="19" t="str">
        <x:f>IF(I672="",IF(U672="people","PAYROLL","UNMAPPED"),I672)</x:f>
        <x:v>V.SOFTWARE</x:v>
      </x:c>
      <x:c r="W672" s="19" t="n">
        <x:f>IF(AND(G672="GL.CASH",L672="operating"),Q672,0)</x:f>
        <x:v>450</x:v>
      </x:c>
      <x:c r="X672" s="19" t="n">
        <x:f>IF(AND(G672="GL.CASH",L672="operating"),P672,0)</x:f>
        <x:v>0</x:v>
      </x:c>
      <x:c r="Y672" s="19" t="n">
        <x:f>IF(AND(G672="GL.CASH",L672="investing"),Q672-P672,0)</x:f>
        <x:v>0</x:v>
      </x:c>
      <x:c r="Z672" s="19" t="n">
        <x:f>IF(AND(G672="GL.CASH",L672="financing"),P672,0)</x:f>
        <x:v>0</x:v>
      </x:c>
      <x:c r="AA672" s="19" t="n">
        <x:f>IF(AND(G672="GL.CASH",L672="financing"),Q672,0)</x:f>
        <x:v>0</x:v>
      </x:c>
    </x:row>
    <x:row r="673" ht="25" customHeight="1">
      <x:c r="A673" s="3" t="str">
        <x:v>ACT/PAY-SW-M04-P02/1</x:v>
      </x:c>
      <x:c r="B673" s="3" t="str">
        <x:v>PAY-SW-M04-P02</x:v>
      </x:c>
      <x:c r="C673" s="21" t="n">
        <x:v>5</x:v>
      </x:c>
      <x:c r="D673" s="39" t="n">
        <x:v>46527</x:v>
      </x:c>
      <x:c r="E673" s="39" t="n">
        <x:v>46478</x:v>
      </x:c>
      <x:c r="F673" s="39" t="n">
        <x:v>46527</x:v>
      </x:c>
      <x:c r="G673" s="3" t="str">
        <x:v>GL.AP.SUPPLIER</x:v>
      </x:c>
      <x:c r="H673" s="3" t="str">
        <x:v>ENG</x:v>
      </x:c>
      <x:c r="I673" s="3" t="str">
        <x:v>V.SOFTWARE</x:v>
      </x:c>
      <x:c r="J673" s="3" t="str">
        <x:v>MAP.ACTUAL.COST.PAY.V.SOFTWARE.ENG</x:v>
      </x:c>
      <x:c r="K673" s="3" t="str">
        <x:v>WC.SUPPLIER_AP</x:v>
      </x:c>
      <x:c r="L673" s="3" t="str">
        <x:v>operating</x:v>
      </x:c>
      <x:c r="M673" s="3" t="str">
        <x:v>not_applicable</x:v>
      </x:c>
      <x:c r="N673" s="3" t="str">
        <x:v>not_applicable</x:v>
      </x:c>
      <x:c r="O673" s="3" t="str">
        <x:v>not_applicable</x:v>
      </x:c>
      <x:c r="P673" s="30" t="n">
        <x:v>450</x:v>
      </x:c>
      <x:c r="Q673" s="30" t="n">
        <x:v>0</x:v>
      </x:c>
      <x:c r="R673" s="19" t="n">
        <x:f>P673-Q673</x:f>
        <x:v>450</x:v>
      </x:c>
      <x:c r="S673" s="22" t="n">
        <x:f>'D03_Accounts'!D23</x:f>
        <x:v>0</x:v>
      </x:c>
      <x:c r="T673" s="19" t="n">
        <x:f>R673*S673</x:f>
        <x:v>0</x:v>
      </x:c>
      <x:c r="U673" s="20" t="str">
        <x:f>'D03_Mappings'!E85</x:f>
        <x:v>ap</x:v>
      </x:c>
      <x:c r="V673" s="19" t="str">
        <x:f>IF(I673="",IF(U673="people","PAYROLL","UNMAPPED"),I673)</x:f>
        <x:v>V.SOFTWARE</x:v>
      </x:c>
      <x:c r="W673" s="19" t="n">
        <x:f>IF(AND(G673="GL.CASH",L673="operating"),Q673,0)</x:f>
        <x:v>0</x:v>
      </x:c>
      <x:c r="X673" s="19" t="n">
        <x:f>IF(AND(G673="GL.CASH",L673="operating"),P673,0)</x:f>
        <x:v>0</x:v>
      </x:c>
      <x:c r="Y673" s="19" t="n">
        <x:f>IF(AND(G673="GL.CASH",L673="investing"),Q673-P673,0)</x:f>
        <x:v>0</x:v>
      </x:c>
      <x:c r="Z673" s="19" t="n">
        <x:f>IF(AND(G673="GL.CASH",L673="financing"),P673,0)</x:f>
        <x:v>0</x:v>
      </x:c>
      <x:c r="AA673" s="19" t="n">
        <x:f>IF(AND(G673="GL.CASH",L673="financing"),Q673,0)</x:f>
        <x:v>0</x:v>
      </x:c>
    </x:row>
    <x:row r="674" ht="25" customHeight="1">
      <x:c r="A674" s="3" t="str">
        <x:v>ACT/PAY-SW-M04-P02/2</x:v>
      </x:c>
      <x:c r="B674" s="3" t="str">
        <x:v>PAY-SW-M04-P02</x:v>
      </x:c>
      <x:c r="C674" s="21" t="n">
        <x:v>5</x:v>
      </x:c>
      <x:c r="D674" s="39" t="n">
        <x:v>46527</x:v>
      </x:c>
      <x:c r="E674" s="39" t="n">
        <x:v>46478</x:v>
      </x:c>
      <x:c r="F674" s="39" t="n">
        <x:v>46527</x:v>
      </x:c>
      <x:c r="G674" s="3" t="str">
        <x:v>GL.CASH</x:v>
      </x:c>
      <x:c r="H674" s="3" t="str">
        <x:v>ENG</x:v>
      </x:c>
      <x:c r="I674" s="3" t="str">
        <x:v>V.SOFTWARE</x:v>
      </x:c>
      <x:c r="J674" s="3" t="str">
        <x:v>MAP.ACTUAL.COST.PAY.V.SOFTWARE.ENG</x:v>
      </x:c>
      <x:c r="K674" s="3" t="str">
        <x:v>WC.SUPPLIER_AP</x:v>
      </x:c>
      <x:c r="L674" s="3" t="str">
        <x:v>operating</x:v>
      </x:c>
      <x:c r="M674" s="3" t="str">
        <x:v>not_applicable</x:v>
      </x:c>
      <x:c r="N674" s="3" t="str">
        <x:v>not_applicable</x:v>
      </x:c>
      <x:c r="O674" s="3" t="str">
        <x:v>not_applicable</x:v>
      </x:c>
      <x:c r="P674" s="30" t="n">
        <x:v>0</x:v>
      </x:c>
      <x:c r="Q674" s="30" t="n">
        <x:v>450</x:v>
      </x:c>
      <x:c r="R674" s="19" t="n">
        <x:f>P674-Q674</x:f>
        <x:v>-450</x:v>
      </x:c>
      <x:c r="S674" s="22" t="n">
        <x:f>'D03_Accounts'!D11</x:f>
        <x:v>0</x:v>
      </x:c>
      <x:c r="T674" s="19" t="n">
        <x:f>R674*S674</x:f>
        <x:v>0</x:v>
      </x:c>
      <x:c r="U674" s="20" t="str">
        <x:f>'D03_Mappings'!E86</x:f>
        <x:v>cash</x:v>
      </x:c>
      <x:c r="V674" s="19" t="str">
        <x:f>IF(I674="",IF(U674="people","PAYROLL","UNMAPPED"),I674)</x:f>
        <x:v>V.SOFTWARE</x:v>
      </x:c>
      <x:c r="W674" s="19" t="n">
        <x:f>IF(AND(G674="GL.CASH",L674="operating"),Q674,0)</x:f>
        <x:v>450</x:v>
      </x:c>
      <x:c r="X674" s="19" t="n">
        <x:f>IF(AND(G674="GL.CASH",L674="operating"),P674,0)</x:f>
        <x:v>0</x:v>
      </x:c>
      <x:c r="Y674" s="19" t="n">
        <x:f>IF(AND(G674="GL.CASH",L674="investing"),Q674-P674,0)</x:f>
        <x:v>0</x:v>
      </x:c>
      <x:c r="Z674" s="19" t="n">
        <x:f>IF(AND(G674="GL.CASH",L674="financing"),P674,0)</x:f>
        <x:v>0</x:v>
      </x:c>
      <x:c r="AA674" s="19" t="n">
        <x:f>IF(AND(G674="GL.CASH",L674="financing"),Q674,0)</x:f>
        <x:v>0</x:v>
      </x:c>
    </x:row>
    <x:row r="675" ht="25" customHeight="1">
      <x:c r="A675" s="3" t="str">
        <x:v>ACT/PAY-SW-M04-P03/1</x:v>
      </x:c>
      <x:c r="B675" s="3" t="str">
        <x:v>PAY-SW-M04-P03</x:v>
      </x:c>
      <x:c r="C675" s="21" t="n">
        <x:v>5</x:v>
      </x:c>
      <x:c r="D675" s="39" t="n">
        <x:v>46527</x:v>
      </x:c>
      <x:c r="E675" s="39" t="n">
        <x:v>46478</x:v>
      </x:c>
      <x:c r="F675" s="39" t="n">
        <x:v>46527</x:v>
      </x:c>
      <x:c r="G675" s="3" t="str">
        <x:v>GL.AP.SUPPLIER</x:v>
      </x:c>
      <x:c r="H675" s="3" t="str">
        <x:v>ENG</x:v>
      </x:c>
      <x:c r="I675" s="3" t="str">
        <x:v>V.SOFTWARE</x:v>
      </x:c>
      <x:c r="J675" s="3" t="str">
        <x:v>MAP.ACTUAL.COST.PAY.V.SOFTWARE.ENG</x:v>
      </x:c>
      <x:c r="K675" s="3" t="str">
        <x:v>WC.SUPPLIER_AP</x:v>
      </x:c>
      <x:c r="L675" s="3" t="str">
        <x:v>operating</x:v>
      </x:c>
      <x:c r="M675" s="3" t="str">
        <x:v>not_applicable</x:v>
      </x:c>
      <x:c r="N675" s="3" t="str">
        <x:v>not_applicable</x:v>
      </x:c>
      <x:c r="O675" s="3" t="str">
        <x:v>not_applicable</x:v>
      </x:c>
      <x:c r="P675" s="30" t="n">
        <x:v>450</x:v>
      </x:c>
      <x:c r="Q675" s="30" t="n">
        <x:v>0</x:v>
      </x:c>
      <x:c r="R675" s="19" t="n">
        <x:f>P675-Q675</x:f>
        <x:v>450</x:v>
      </x:c>
      <x:c r="S675" s="22" t="n">
        <x:f>'D03_Accounts'!D23</x:f>
        <x:v>0</x:v>
      </x:c>
      <x:c r="T675" s="19" t="n">
        <x:f>R675*S675</x:f>
        <x:v>0</x:v>
      </x:c>
      <x:c r="U675" s="20" t="str">
        <x:f>'D03_Mappings'!E85</x:f>
        <x:v>ap</x:v>
      </x:c>
      <x:c r="V675" s="19" t="str">
        <x:f>IF(I675="",IF(U675="people","PAYROLL","UNMAPPED"),I675)</x:f>
        <x:v>V.SOFTWARE</x:v>
      </x:c>
      <x:c r="W675" s="19" t="n">
        <x:f>IF(AND(G675="GL.CASH",L675="operating"),Q675,0)</x:f>
        <x:v>0</x:v>
      </x:c>
      <x:c r="X675" s="19" t="n">
        <x:f>IF(AND(G675="GL.CASH",L675="operating"),P675,0)</x:f>
        <x:v>0</x:v>
      </x:c>
      <x:c r="Y675" s="19" t="n">
        <x:f>IF(AND(G675="GL.CASH",L675="investing"),Q675-P675,0)</x:f>
        <x:v>0</x:v>
      </x:c>
      <x:c r="Z675" s="19" t="n">
        <x:f>IF(AND(G675="GL.CASH",L675="financing"),P675,0)</x:f>
        <x:v>0</x:v>
      </x:c>
      <x:c r="AA675" s="19" t="n">
        <x:f>IF(AND(G675="GL.CASH",L675="financing"),Q675,0)</x:f>
        <x:v>0</x:v>
      </x:c>
    </x:row>
    <x:row r="676" ht="25" customHeight="1">
      <x:c r="A676" s="3" t="str">
        <x:v>ACT/PAY-SW-M04-P03/2</x:v>
      </x:c>
      <x:c r="B676" s="3" t="str">
        <x:v>PAY-SW-M04-P03</x:v>
      </x:c>
      <x:c r="C676" s="21" t="n">
        <x:v>5</x:v>
      </x:c>
      <x:c r="D676" s="39" t="n">
        <x:v>46527</x:v>
      </x:c>
      <x:c r="E676" s="39" t="n">
        <x:v>46478</x:v>
      </x:c>
      <x:c r="F676" s="39" t="n">
        <x:v>46527</x:v>
      </x:c>
      <x:c r="G676" s="3" t="str">
        <x:v>GL.CASH</x:v>
      </x:c>
      <x:c r="H676" s="3" t="str">
        <x:v>ENG</x:v>
      </x:c>
      <x:c r="I676" s="3" t="str">
        <x:v>V.SOFTWARE</x:v>
      </x:c>
      <x:c r="J676" s="3" t="str">
        <x:v>MAP.ACTUAL.COST.PAY.V.SOFTWARE.ENG</x:v>
      </x:c>
      <x:c r="K676" s="3" t="str">
        <x:v>WC.SUPPLIER_AP</x:v>
      </x:c>
      <x:c r="L676" s="3" t="str">
        <x:v>operating</x:v>
      </x:c>
      <x:c r="M676" s="3" t="str">
        <x:v>not_applicable</x:v>
      </x:c>
      <x:c r="N676" s="3" t="str">
        <x:v>not_applicable</x:v>
      </x:c>
      <x:c r="O676" s="3" t="str">
        <x:v>not_applicable</x:v>
      </x:c>
      <x:c r="P676" s="30" t="n">
        <x:v>0</x:v>
      </x:c>
      <x:c r="Q676" s="30" t="n">
        <x:v>450</x:v>
      </x:c>
      <x:c r="R676" s="19" t="n">
        <x:f>P676-Q676</x:f>
        <x:v>-450</x:v>
      </x:c>
      <x:c r="S676" s="22" t="n">
        <x:f>'D03_Accounts'!D11</x:f>
        <x:v>0</x:v>
      </x:c>
      <x:c r="T676" s="19" t="n">
        <x:f>R676*S676</x:f>
        <x:v>0</x:v>
      </x:c>
      <x:c r="U676" s="20" t="str">
        <x:f>'D03_Mappings'!E86</x:f>
        <x:v>cash</x:v>
      </x:c>
      <x:c r="V676" s="19" t="str">
        <x:f>IF(I676="",IF(U676="people","PAYROLL","UNMAPPED"),I676)</x:f>
        <x:v>V.SOFTWARE</x:v>
      </x:c>
      <x:c r="W676" s="19" t="n">
        <x:f>IF(AND(G676="GL.CASH",L676="operating"),Q676,0)</x:f>
        <x:v>450</x:v>
      </x:c>
      <x:c r="X676" s="19" t="n">
        <x:f>IF(AND(G676="GL.CASH",L676="operating"),P676,0)</x:f>
        <x:v>0</x:v>
      </x:c>
      <x:c r="Y676" s="19" t="n">
        <x:f>IF(AND(G676="GL.CASH",L676="investing"),Q676-P676,0)</x:f>
        <x:v>0</x:v>
      </x:c>
      <x:c r="Z676" s="19" t="n">
        <x:f>IF(AND(G676="GL.CASH",L676="financing"),P676,0)</x:f>
        <x:v>0</x:v>
      </x:c>
      <x:c r="AA676" s="19" t="n">
        <x:f>IF(AND(G676="GL.CASH",L676="financing"),Q676,0)</x:f>
        <x:v>0</x:v>
      </x:c>
    </x:row>
    <x:row r="677" ht="25" customHeight="1">
      <x:c r="A677" s="3" t="str">
        <x:v>ACT/PAY-SW-M04-P04/1</x:v>
      </x:c>
      <x:c r="B677" s="3" t="str">
        <x:v>PAY-SW-M04-P04</x:v>
      </x:c>
      <x:c r="C677" s="21" t="n">
        <x:v>5</x:v>
      </x:c>
      <x:c r="D677" s="39" t="n">
        <x:v>46527</x:v>
      </x:c>
      <x:c r="E677" s="39" t="n">
        <x:v>46478</x:v>
      </x:c>
      <x:c r="F677" s="39" t="n">
        <x:v>46527</x:v>
      </x:c>
      <x:c r="G677" s="3" t="str">
        <x:v>GL.AP.SUPPLIER</x:v>
      </x:c>
      <x:c r="H677" s="3" t="str">
        <x:v>ENG</x:v>
      </x:c>
      <x:c r="I677" s="3" t="str">
        <x:v>V.SOFTWARE</x:v>
      </x:c>
      <x:c r="J677" s="3" t="str">
        <x:v>MAP.ACTUAL.COST.PAY.V.SOFTWARE.ENG</x:v>
      </x:c>
      <x:c r="K677" s="3" t="str">
        <x:v>WC.SUPPLIER_AP</x:v>
      </x:c>
      <x:c r="L677" s="3" t="str">
        <x:v>operating</x:v>
      </x:c>
      <x:c r="M677" s="3" t="str">
        <x:v>not_applicable</x:v>
      </x:c>
      <x:c r="N677" s="3" t="str">
        <x:v>not_applicable</x:v>
      </x:c>
      <x:c r="O677" s="3" t="str">
        <x:v>not_applicable</x:v>
      </x:c>
      <x:c r="P677" s="30" t="n">
        <x:v>450</x:v>
      </x:c>
      <x:c r="Q677" s="30" t="n">
        <x:v>0</x:v>
      </x:c>
      <x:c r="R677" s="19" t="n">
        <x:f>P677-Q677</x:f>
        <x:v>450</x:v>
      </x:c>
      <x:c r="S677" s="22" t="n">
        <x:f>'D03_Accounts'!D23</x:f>
        <x:v>0</x:v>
      </x:c>
      <x:c r="T677" s="19" t="n">
        <x:f>R677*S677</x:f>
        <x:v>0</x:v>
      </x:c>
      <x:c r="U677" s="20" t="str">
        <x:f>'D03_Mappings'!E85</x:f>
        <x:v>ap</x:v>
      </x:c>
      <x:c r="V677" s="19" t="str">
        <x:f>IF(I677="",IF(U677="people","PAYROLL","UNMAPPED"),I677)</x:f>
        <x:v>V.SOFTWARE</x:v>
      </x:c>
      <x:c r="W677" s="19" t="n">
        <x:f>IF(AND(G677="GL.CASH",L677="operating"),Q677,0)</x:f>
        <x:v>0</x:v>
      </x:c>
      <x:c r="X677" s="19" t="n">
        <x:f>IF(AND(G677="GL.CASH",L677="operating"),P677,0)</x:f>
        <x:v>0</x:v>
      </x:c>
      <x:c r="Y677" s="19" t="n">
        <x:f>IF(AND(G677="GL.CASH",L677="investing"),Q677-P677,0)</x:f>
        <x:v>0</x:v>
      </x:c>
      <x:c r="Z677" s="19" t="n">
        <x:f>IF(AND(G677="GL.CASH",L677="financing"),P677,0)</x:f>
        <x:v>0</x:v>
      </x:c>
      <x:c r="AA677" s="19" t="n">
        <x:f>IF(AND(G677="GL.CASH",L677="financing"),Q677,0)</x:f>
        <x:v>0</x:v>
      </x:c>
    </x:row>
    <x:row r="678" ht="25" customHeight="1">
      <x:c r="A678" s="3" t="str">
        <x:v>ACT/PAY-SW-M04-P04/2</x:v>
      </x:c>
      <x:c r="B678" s="3" t="str">
        <x:v>PAY-SW-M04-P04</x:v>
      </x:c>
      <x:c r="C678" s="21" t="n">
        <x:v>5</x:v>
      </x:c>
      <x:c r="D678" s="39" t="n">
        <x:v>46527</x:v>
      </x:c>
      <x:c r="E678" s="39" t="n">
        <x:v>46478</x:v>
      </x:c>
      <x:c r="F678" s="39" t="n">
        <x:v>46527</x:v>
      </x:c>
      <x:c r="G678" s="3" t="str">
        <x:v>GL.CASH</x:v>
      </x:c>
      <x:c r="H678" s="3" t="str">
        <x:v>ENG</x:v>
      </x:c>
      <x:c r="I678" s="3" t="str">
        <x:v>V.SOFTWARE</x:v>
      </x:c>
      <x:c r="J678" s="3" t="str">
        <x:v>MAP.ACTUAL.COST.PAY.V.SOFTWARE.ENG</x:v>
      </x:c>
      <x:c r="K678" s="3" t="str">
        <x:v>WC.SUPPLIER_AP</x:v>
      </x:c>
      <x:c r="L678" s="3" t="str">
        <x:v>operating</x:v>
      </x:c>
      <x:c r="M678" s="3" t="str">
        <x:v>not_applicable</x:v>
      </x:c>
      <x:c r="N678" s="3" t="str">
        <x:v>not_applicable</x:v>
      </x:c>
      <x:c r="O678" s="3" t="str">
        <x:v>not_applicable</x:v>
      </x:c>
      <x:c r="P678" s="30" t="n">
        <x:v>0</x:v>
      </x:c>
      <x:c r="Q678" s="30" t="n">
        <x:v>450</x:v>
      </x:c>
      <x:c r="R678" s="19" t="n">
        <x:f>P678-Q678</x:f>
        <x:v>-450</x:v>
      </x:c>
      <x:c r="S678" s="22" t="n">
        <x:f>'D03_Accounts'!D11</x:f>
        <x:v>0</x:v>
      </x:c>
      <x:c r="T678" s="19" t="n">
        <x:f>R678*S678</x:f>
        <x:v>0</x:v>
      </x:c>
      <x:c r="U678" s="20" t="str">
        <x:f>'D03_Mappings'!E86</x:f>
        <x:v>cash</x:v>
      </x:c>
      <x:c r="V678" s="19" t="str">
        <x:f>IF(I678="",IF(U678="people","PAYROLL","UNMAPPED"),I678)</x:f>
        <x:v>V.SOFTWARE</x:v>
      </x:c>
      <x:c r="W678" s="19" t="n">
        <x:f>IF(AND(G678="GL.CASH",L678="operating"),Q678,0)</x:f>
        <x:v>450</x:v>
      </x:c>
      <x:c r="X678" s="19" t="n">
        <x:f>IF(AND(G678="GL.CASH",L678="operating"),P678,0)</x:f>
        <x:v>0</x:v>
      </x:c>
      <x:c r="Y678" s="19" t="n">
        <x:f>IF(AND(G678="GL.CASH",L678="investing"),Q678-P678,0)</x:f>
        <x:v>0</x:v>
      </x:c>
      <x:c r="Z678" s="19" t="n">
        <x:f>IF(AND(G678="GL.CASH",L678="financing"),P678,0)</x:f>
        <x:v>0</x:v>
      </x:c>
      <x:c r="AA678" s="19" t="n">
        <x:f>IF(AND(G678="GL.CASH",L678="financing"),Q678,0)</x:f>
        <x:v>0</x:v>
      </x:c>
    </x:row>
    <x:row r="679" ht="25" customHeight="1">
      <x:c r="A679" s="3" t="str">
        <x:v>ACT/PAY-SW-M04-P05/1</x:v>
      </x:c>
      <x:c r="B679" s="3" t="str">
        <x:v>PAY-SW-M04-P05</x:v>
      </x:c>
      <x:c r="C679" s="21" t="n">
        <x:v>5</x:v>
      </x:c>
      <x:c r="D679" s="39" t="n">
        <x:v>46527</x:v>
      </x:c>
      <x:c r="E679" s="39" t="n">
        <x:v>46478</x:v>
      </x:c>
      <x:c r="F679" s="39" t="n">
        <x:v>46527</x:v>
      </x:c>
      <x:c r="G679" s="3" t="str">
        <x:v>GL.AP.SUPPLIER</x:v>
      </x:c>
      <x:c r="H679" s="3" t="str">
        <x:v>ENG</x:v>
      </x:c>
      <x:c r="I679" s="3" t="str">
        <x:v>V.SOFTWARE</x:v>
      </x:c>
      <x:c r="J679" s="3" t="str">
        <x:v>MAP.ACTUAL.COST.PAY.V.SOFTWARE.ENG</x:v>
      </x:c>
      <x:c r="K679" s="3" t="str">
        <x:v>WC.SUPPLIER_AP</x:v>
      </x:c>
      <x:c r="L679" s="3" t="str">
        <x:v>operating</x:v>
      </x:c>
      <x:c r="M679" s="3" t="str">
        <x:v>not_applicable</x:v>
      </x:c>
      <x:c r="N679" s="3" t="str">
        <x:v>not_applicable</x:v>
      </x:c>
      <x:c r="O679" s="3" t="str">
        <x:v>not_applicable</x:v>
      </x:c>
      <x:c r="P679" s="30" t="n">
        <x:v>450</x:v>
      </x:c>
      <x:c r="Q679" s="30" t="n">
        <x:v>0</x:v>
      </x:c>
      <x:c r="R679" s="19" t="n">
        <x:f>P679-Q679</x:f>
        <x:v>450</x:v>
      </x:c>
      <x:c r="S679" s="22" t="n">
        <x:f>'D03_Accounts'!D23</x:f>
        <x:v>0</x:v>
      </x:c>
      <x:c r="T679" s="19" t="n">
        <x:f>R679*S679</x:f>
        <x:v>0</x:v>
      </x:c>
      <x:c r="U679" s="20" t="str">
        <x:f>'D03_Mappings'!E85</x:f>
        <x:v>ap</x:v>
      </x:c>
      <x:c r="V679" s="19" t="str">
        <x:f>IF(I679="",IF(U679="people","PAYROLL","UNMAPPED"),I679)</x:f>
        <x:v>V.SOFTWARE</x:v>
      </x:c>
      <x:c r="W679" s="19" t="n">
        <x:f>IF(AND(G679="GL.CASH",L679="operating"),Q679,0)</x:f>
        <x:v>0</x:v>
      </x:c>
      <x:c r="X679" s="19" t="n">
        <x:f>IF(AND(G679="GL.CASH",L679="operating"),P679,0)</x:f>
        <x:v>0</x:v>
      </x:c>
      <x:c r="Y679" s="19" t="n">
        <x:f>IF(AND(G679="GL.CASH",L679="investing"),Q679-P679,0)</x:f>
        <x:v>0</x:v>
      </x:c>
      <x:c r="Z679" s="19" t="n">
        <x:f>IF(AND(G679="GL.CASH",L679="financing"),P679,0)</x:f>
        <x:v>0</x:v>
      </x:c>
      <x:c r="AA679" s="19" t="n">
        <x:f>IF(AND(G679="GL.CASH",L679="financing"),Q679,0)</x:f>
        <x:v>0</x:v>
      </x:c>
    </x:row>
    <x:row r="680" ht="25" customHeight="1">
      <x:c r="A680" s="3" t="str">
        <x:v>ACT/PAY-SW-M04-P05/2</x:v>
      </x:c>
      <x:c r="B680" s="3" t="str">
        <x:v>PAY-SW-M04-P05</x:v>
      </x:c>
      <x:c r="C680" s="21" t="n">
        <x:v>5</x:v>
      </x:c>
      <x:c r="D680" s="39" t="n">
        <x:v>46527</x:v>
      </x:c>
      <x:c r="E680" s="39" t="n">
        <x:v>46478</x:v>
      </x:c>
      <x:c r="F680" s="39" t="n">
        <x:v>46527</x:v>
      </x:c>
      <x:c r="G680" s="3" t="str">
        <x:v>GL.CASH</x:v>
      </x:c>
      <x:c r="H680" s="3" t="str">
        <x:v>ENG</x:v>
      </x:c>
      <x:c r="I680" s="3" t="str">
        <x:v>V.SOFTWARE</x:v>
      </x:c>
      <x:c r="J680" s="3" t="str">
        <x:v>MAP.ACTUAL.COST.PAY.V.SOFTWARE.ENG</x:v>
      </x:c>
      <x:c r="K680" s="3" t="str">
        <x:v>WC.SUPPLIER_AP</x:v>
      </x:c>
      <x:c r="L680" s="3" t="str">
        <x:v>operating</x:v>
      </x:c>
      <x:c r="M680" s="3" t="str">
        <x:v>not_applicable</x:v>
      </x:c>
      <x:c r="N680" s="3" t="str">
        <x:v>not_applicable</x:v>
      </x:c>
      <x:c r="O680" s="3" t="str">
        <x:v>not_applicable</x:v>
      </x:c>
      <x:c r="P680" s="30" t="n">
        <x:v>0</x:v>
      </x:c>
      <x:c r="Q680" s="30" t="n">
        <x:v>450</x:v>
      </x:c>
      <x:c r="R680" s="19" t="n">
        <x:f>P680-Q680</x:f>
        <x:v>-450</x:v>
      </x:c>
      <x:c r="S680" s="22" t="n">
        <x:f>'D03_Accounts'!D11</x:f>
        <x:v>0</x:v>
      </x:c>
      <x:c r="T680" s="19" t="n">
        <x:f>R680*S680</x:f>
        <x:v>0</x:v>
      </x:c>
      <x:c r="U680" s="20" t="str">
        <x:f>'D03_Mappings'!E86</x:f>
        <x:v>cash</x:v>
      </x:c>
      <x:c r="V680" s="19" t="str">
        <x:f>IF(I680="",IF(U680="people","PAYROLL","UNMAPPED"),I680)</x:f>
        <x:v>V.SOFTWARE</x:v>
      </x:c>
      <x:c r="W680" s="19" t="n">
        <x:f>IF(AND(G680="GL.CASH",L680="operating"),Q680,0)</x:f>
        <x:v>450</x:v>
      </x:c>
      <x:c r="X680" s="19" t="n">
        <x:f>IF(AND(G680="GL.CASH",L680="operating"),P680,0)</x:f>
        <x:v>0</x:v>
      </x:c>
      <x:c r="Y680" s="19" t="n">
        <x:f>IF(AND(G680="GL.CASH",L680="investing"),Q680-P680,0)</x:f>
        <x:v>0</x:v>
      </x:c>
      <x:c r="Z680" s="19" t="n">
        <x:f>IF(AND(G680="GL.CASH",L680="financing"),P680,0)</x:f>
        <x:v>0</x:v>
      </x:c>
      <x:c r="AA680" s="19" t="n">
        <x:f>IF(AND(G680="GL.CASH",L680="financing"),Q680,0)</x:f>
        <x:v>0</x:v>
      </x:c>
    </x:row>
    <x:row r="681" ht="25" customHeight="1">
      <x:c r="A681" s="3" t="str">
        <x:v>ACT/PAY-SW-M04-P06/1</x:v>
      </x:c>
      <x:c r="B681" s="3" t="str">
        <x:v>PAY-SW-M04-P06</x:v>
      </x:c>
      <x:c r="C681" s="21" t="n">
        <x:v>5</x:v>
      </x:c>
      <x:c r="D681" s="39" t="n">
        <x:v>46527</x:v>
      </x:c>
      <x:c r="E681" s="39" t="n">
        <x:v>46478</x:v>
      </x:c>
      <x:c r="F681" s="39" t="n">
        <x:v>46527</x:v>
      </x:c>
      <x:c r="G681" s="3" t="str">
        <x:v>GL.AP.SUPPLIER</x:v>
      </x:c>
      <x:c r="H681" s="3" t="str">
        <x:v>COMP</x:v>
      </x:c>
      <x:c r="I681" s="3" t="str">
        <x:v>V.SOFTWARE</x:v>
      </x:c>
      <x:c r="J681" s="3" t="str">
        <x:v>MAP.ACTUAL.COST.PAY.V.SOFTWARE.COMP</x:v>
      </x:c>
      <x:c r="K681" s="3" t="str">
        <x:v>WC.SUPPLIER_AP</x:v>
      </x:c>
      <x:c r="L681" s="3" t="str">
        <x:v>operating</x:v>
      </x:c>
      <x:c r="M681" s="3" t="str">
        <x:v>not_applicable</x:v>
      </x:c>
      <x:c r="N681" s="3" t="str">
        <x:v>not_applicable</x:v>
      </x:c>
      <x:c r="O681" s="3" t="str">
        <x:v>not_applicable</x:v>
      </x:c>
      <x:c r="P681" s="30" t="n">
        <x:v>450</x:v>
      </x:c>
      <x:c r="Q681" s="30" t="n">
        <x:v>0</x:v>
      </x:c>
      <x:c r="R681" s="19" t="n">
        <x:f>P681-Q681</x:f>
        <x:v>450</x:v>
      </x:c>
      <x:c r="S681" s="22" t="n">
        <x:f>'D03_Accounts'!D23</x:f>
        <x:v>0</x:v>
      </x:c>
      <x:c r="T681" s="19" t="n">
        <x:f>R681*S681</x:f>
        <x:v>0</x:v>
      </x:c>
      <x:c r="U681" s="20" t="str">
        <x:f>'D03_Mappings'!E83</x:f>
        <x:v>ap</x:v>
      </x:c>
      <x:c r="V681" s="19" t="str">
        <x:f>IF(I681="",IF(U681="people","PAYROLL","UNMAPPED"),I681)</x:f>
        <x:v>V.SOFTWARE</x:v>
      </x:c>
      <x:c r="W681" s="19" t="n">
        <x:f>IF(AND(G681="GL.CASH",L681="operating"),Q681,0)</x:f>
        <x:v>0</x:v>
      </x:c>
      <x:c r="X681" s="19" t="n">
        <x:f>IF(AND(G681="GL.CASH",L681="operating"),P681,0)</x:f>
        <x:v>0</x:v>
      </x:c>
      <x:c r="Y681" s="19" t="n">
        <x:f>IF(AND(G681="GL.CASH",L681="investing"),Q681-P681,0)</x:f>
        <x:v>0</x:v>
      </x:c>
      <x:c r="Z681" s="19" t="n">
        <x:f>IF(AND(G681="GL.CASH",L681="financing"),P681,0)</x:f>
        <x:v>0</x:v>
      </x:c>
      <x:c r="AA681" s="19" t="n">
        <x:f>IF(AND(G681="GL.CASH",L681="financing"),Q681,0)</x:f>
        <x:v>0</x:v>
      </x:c>
    </x:row>
    <x:row r="682" ht="25" customHeight="1">
      <x:c r="A682" s="3" t="str">
        <x:v>ACT/PAY-SW-M04-P06/2</x:v>
      </x:c>
      <x:c r="B682" s="3" t="str">
        <x:v>PAY-SW-M04-P06</x:v>
      </x:c>
      <x:c r="C682" s="21" t="n">
        <x:v>5</x:v>
      </x:c>
      <x:c r="D682" s="39" t="n">
        <x:v>46527</x:v>
      </x:c>
      <x:c r="E682" s="39" t="n">
        <x:v>46478</x:v>
      </x:c>
      <x:c r="F682" s="39" t="n">
        <x:v>46527</x:v>
      </x:c>
      <x:c r="G682" s="3" t="str">
        <x:v>GL.CASH</x:v>
      </x:c>
      <x:c r="H682" s="3" t="str">
        <x:v>COMP</x:v>
      </x:c>
      <x:c r="I682" s="3" t="str">
        <x:v>V.SOFTWARE</x:v>
      </x:c>
      <x:c r="J682" s="3" t="str">
        <x:v>MAP.ACTUAL.COST.PAY.V.SOFTWARE.COMP</x:v>
      </x:c>
      <x:c r="K682" s="3" t="str">
        <x:v>WC.SUPPLIER_AP</x:v>
      </x:c>
      <x:c r="L682" s="3" t="str">
        <x:v>operating</x:v>
      </x:c>
      <x:c r="M682" s="3" t="str">
        <x:v>not_applicable</x:v>
      </x:c>
      <x:c r="N682" s="3" t="str">
        <x:v>not_applicable</x:v>
      </x:c>
      <x:c r="O682" s="3" t="str">
        <x:v>not_applicable</x:v>
      </x:c>
      <x:c r="P682" s="30" t="n">
        <x:v>0</x:v>
      </x:c>
      <x:c r="Q682" s="30" t="n">
        <x:v>450</x:v>
      </x:c>
      <x:c r="R682" s="19" t="n">
        <x:f>P682-Q682</x:f>
        <x:v>-450</x:v>
      </x:c>
      <x:c r="S682" s="22" t="n">
        <x:f>'D03_Accounts'!D11</x:f>
        <x:v>0</x:v>
      </x:c>
      <x:c r="T682" s="19" t="n">
        <x:f>R682*S682</x:f>
        <x:v>0</x:v>
      </x:c>
      <x:c r="U682" s="20" t="str">
        <x:f>'D03_Mappings'!E84</x:f>
        <x:v>cash</x:v>
      </x:c>
      <x:c r="V682" s="19" t="str">
        <x:f>IF(I682="",IF(U682="people","PAYROLL","UNMAPPED"),I682)</x:f>
        <x:v>V.SOFTWARE</x:v>
      </x:c>
      <x:c r="W682" s="19" t="n">
        <x:f>IF(AND(G682="GL.CASH",L682="operating"),Q682,0)</x:f>
        <x:v>450</x:v>
      </x:c>
      <x:c r="X682" s="19" t="n">
        <x:f>IF(AND(G682="GL.CASH",L682="operating"),P682,0)</x:f>
        <x:v>0</x:v>
      </x:c>
      <x:c r="Y682" s="19" t="n">
        <x:f>IF(AND(G682="GL.CASH",L682="investing"),Q682-P682,0)</x:f>
        <x:v>0</x:v>
      </x:c>
      <x:c r="Z682" s="19" t="n">
        <x:f>IF(AND(G682="GL.CASH",L682="financing"),P682,0)</x:f>
        <x:v>0</x:v>
      </x:c>
      <x:c r="AA682" s="19" t="n">
        <x:f>IF(AND(G682="GL.CASH",L682="financing"),Q682,0)</x:f>
        <x:v>0</x:v>
      </x:c>
    </x:row>
    <x:row r="683" ht="25" customHeight="1">
      <x:c r="A683" s="3" t="str">
        <x:v>ACT/PAY-SW-M04-P07/1</x:v>
      </x:c>
      <x:c r="B683" s="3" t="str">
        <x:v>PAY-SW-M04-P07</x:v>
      </x:c>
      <x:c r="C683" s="21" t="n">
        <x:v>5</x:v>
      </x:c>
      <x:c r="D683" s="39" t="n">
        <x:v>46527</x:v>
      </x:c>
      <x:c r="E683" s="39" t="n">
        <x:v>46478</x:v>
      </x:c>
      <x:c r="F683" s="39" t="n">
        <x:v>46527</x:v>
      </x:c>
      <x:c r="G683" s="3" t="str">
        <x:v>GL.AP.SUPPLIER</x:v>
      </x:c>
      <x:c r="H683" s="3" t="str">
        <x:v>PROD</x:v>
      </x:c>
      <x:c r="I683" s="3" t="str">
        <x:v>V.SOFTWARE</x:v>
      </x:c>
      <x:c r="J683" s="3" t="str">
        <x:v>MAP.ACTUAL.COST.PAY.V.SOFTWARE.PROD</x:v>
      </x:c>
      <x:c r="K683" s="3" t="str">
        <x:v>WC.SUPPLIER_AP</x:v>
      </x:c>
      <x:c r="L683" s="3" t="str">
        <x:v>operating</x:v>
      </x:c>
      <x:c r="M683" s="3" t="str">
        <x:v>not_applicable</x:v>
      </x:c>
      <x:c r="N683" s="3" t="str">
        <x:v>not_applicable</x:v>
      </x:c>
      <x:c r="O683" s="3" t="str">
        <x:v>not_applicable</x:v>
      </x:c>
      <x:c r="P683" s="30" t="n">
        <x:v>450</x:v>
      </x:c>
      <x:c r="Q683" s="30" t="n">
        <x:v>0</x:v>
      </x:c>
      <x:c r="R683" s="19" t="n">
        <x:f>P683-Q683</x:f>
        <x:v>450</x:v>
      </x:c>
      <x:c r="S683" s="22" t="n">
        <x:f>'D03_Accounts'!D23</x:f>
        <x:v>0</x:v>
      </x:c>
      <x:c r="T683" s="19" t="n">
        <x:f>R683*S683</x:f>
        <x:v>0</x:v>
      </x:c>
      <x:c r="U683" s="20" t="str">
        <x:f>'D03_Mappings'!E89</x:f>
        <x:v>ap</x:v>
      </x:c>
      <x:c r="V683" s="19" t="str">
        <x:f>IF(I683="",IF(U683="people","PAYROLL","UNMAPPED"),I683)</x:f>
        <x:v>V.SOFTWARE</x:v>
      </x:c>
      <x:c r="W683" s="19" t="n">
        <x:f>IF(AND(G683="GL.CASH",L683="operating"),Q683,0)</x:f>
        <x:v>0</x:v>
      </x:c>
      <x:c r="X683" s="19" t="n">
        <x:f>IF(AND(G683="GL.CASH",L683="operating"),P683,0)</x:f>
        <x:v>0</x:v>
      </x:c>
      <x:c r="Y683" s="19" t="n">
        <x:f>IF(AND(G683="GL.CASH",L683="investing"),Q683-P683,0)</x:f>
        <x:v>0</x:v>
      </x:c>
      <x:c r="Z683" s="19" t="n">
        <x:f>IF(AND(G683="GL.CASH",L683="financing"),P683,0)</x:f>
        <x:v>0</x:v>
      </x:c>
      <x:c r="AA683" s="19" t="n">
        <x:f>IF(AND(G683="GL.CASH",L683="financing"),Q683,0)</x:f>
        <x:v>0</x:v>
      </x:c>
    </x:row>
    <x:row r="684" ht="25" customHeight="1">
      <x:c r="A684" s="3" t="str">
        <x:v>ACT/PAY-SW-M04-P07/2</x:v>
      </x:c>
      <x:c r="B684" s="3" t="str">
        <x:v>PAY-SW-M04-P07</x:v>
      </x:c>
      <x:c r="C684" s="21" t="n">
        <x:v>5</x:v>
      </x:c>
      <x:c r="D684" s="39" t="n">
        <x:v>46527</x:v>
      </x:c>
      <x:c r="E684" s="39" t="n">
        <x:v>46478</x:v>
      </x:c>
      <x:c r="F684" s="39" t="n">
        <x:v>46527</x:v>
      </x:c>
      <x:c r="G684" s="3" t="str">
        <x:v>GL.CASH</x:v>
      </x:c>
      <x:c r="H684" s="3" t="str">
        <x:v>PROD</x:v>
      </x:c>
      <x:c r="I684" s="3" t="str">
        <x:v>V.SOFTWARE</x:v>
      </x:c>
      <x:c r="J684" s="3" t="str">
        <x:v>MAP.ACTUAL.COST.PAY.V.SOFTWARE.PROD</x:v>
      </x:c>
      <x:c r="K684" s="3" t="str">
        <x:v>WC.SUPPLIER_AP</x:v>
      </x:c>
      <x:c r="L684" s="3" t="str">
        <x:v>operating</x:v>
      </x:c>
      <x:c r="M684" s="3" t="str">
        <x:v>not_applicable</x:v>
      </x:c>
      <x:c r="N684" s="3" t="str">
        <x:v>not_applicable</x:v>
      </x:c>
      <x:c r="O684" s="3" t="str">
        <x:v>not_applicable</x:v>
      </x:c>
      <x:c r="P684" s="30" t="n">
        <x:v>0</x:v>
      </x:c>
      <x:c r="Q684" s="30" t="n">
        <x:v>450</x:v>
      </x:c>
      <x:c r="R684" s="19" t="n">
        <x:f>P684-Q684</x:f>
        <x:v>-450</x:v>
      </x:c>
      <x:c r="S684" s="22" t="n">
        <x:f>'D03_Accounts'!D11</x:f>
        <x:v>0</x:v>
      </x:c>
      <x:c r="T684" s="19" t="n">
        <x:f>R684*S684</x:f>
        <x:v>0</x:v>
      </x:c>
      <x:c r="U684" s="20" t="str">
        <x:f>'D03_Mappings'!E90</x:f>
        <x:v>cash</x:v>
      </x:c>
      <x:c r="V684" s="19" t="str">
        <x:f>IF(I684="",IF(U684="people","PAYROLL","UNMAPPED"),I684)</x:f>
        <x:v>V.SOFTWARE</x:v>
      </x:c>
      <x:c r="W684" s="19" t="n">
        <x:f>IF(AND(G684="GL.CASH",L684="operating"),Q684,0)</x:f>
        <x:v>450</x:v>
      </x:c>
      <x:c r="X684" s="19" t="n">
        <x:f>IF(AND(G684="GL.CASH",L684="operating"),P684,0)</x:f>
        <x:v>0</x:v>
      </x:c>
      <x:c r="Y684" s="19" t="n">
        <x:f>IF(AND(G684="GL.CASH",L684="investing"),Q684-P684,0)</x:f>
        <x:v>0</x:v>
      </x:c>
      <x:c r="Z684" s="19" t="n">
        <x:f>IF(AND(G684="GL.CASH",L684="financing"),P684,0)</x:f>
        <x:v>0</x:v>
      </x:c>
      <x:c r="AA684" s="19" t="n">
        <x:f>IF(AND(G684="GL.CASH",L684="financing"),Q684,0)</x:f>
        <x:v>0</x:v>
      </x:c>
    </x:row>
    <x:row r="685" ht="25" customHeight="1">
      <x:c r="A685" s="3" t="str">
        <x:v>ACT/PAYADMIN-M05/1</x:v>
      </x:c>
      <x:c r="B685" s="3" t="str">
        <x:v>PAYADMIN-M05</x:v>
      </x:c>
      <x:c r="C685" s="21" t="n">
        <x:v>5</x:v>
      </x:c>
      <x:c r="D685" s="39" t="n">
        <x:v>46527</x:v>
      </x:c>
      <x:c r="E685" s="39" t="n">
        <x:v>46508</x:v>
      </x:c>
      <x:c r="F685" s="39" t="n">
        <x:v>46557</x:v>
      </x:c>
      <x:c r="G685" s="3" t="str">
        <x:v>GL.OPEX.OPX.PAYROLL</x:v>
      </x:c>
      <x:c r="H685" s="3" t="str">
        <x:v>FIN</x:v>
      </x:c>
      <x:c r="I685" s="3" t="str">
        <x:v>V.ACCOUNTS</x:v>
      </x:c>
      <x:c r="J685" s="3" t="str">
        <x:v>MAP.ACTUAL.COST.OPX.PAYROLL.V.ACCOUNTS.FIN</x:v>
      </x:c>
      <x:c r="K685" s="3" t="str">
        <x:v>OPX.PAYROLL</x:v>
      </x:c>
      <x:c r="L685" s="3" t="str">
        <x:v>operating</x:v>
      </x:c>
      <x:c r="M685" s="3" t="str">
        <x:v>recurring</x:v>
      </x:c>
      <x:c r="N685" s="3" t="str">
        <x:v>committed</x:v>
      </x:c>
      <x:c r="O685" s="3" t="str">
        <x:v>fixed</x:v>
      </x:c>
      <x:c r="P685" s="30" t="n">
        <x:v>200</x:v>
      </x:c>
      <x:c r="Q685" s="30" t="n">
        <x:v>0</x:v>
      </x:c>
      <x:c r="R685" s="19" t="n">
        <x:f>P685-Q685</x:f>
        <x:v>200</x:v>
      </x:c>
      <x:c r="S685" s="22" t="n">
        <x:f>'D03_Accounts'!D55</x:f>
        <x:v>1</x:v>
      </x:c>
      <x:c r="T685" s="19" t="n">
        <x:f>R685*S685</x:f>
        <x:v>200</x:v>
      </x:c>
      <x:c r="U685" s="20" t="str">
        <x:f>'D03_Mappings'!E54</x:f>
        <x:v>operating_expense</x:v>
      </x:c>
      <x:c r="V685" s="19" t="str">
        <x:f>IF(I685="",IF(U685="people","PAYROLL","UNMAPPED"),I685)</x:f>
        <x:v>V.ACCOUNTS</x:v>
      </x:c>
      <x:c r="W685" s="19" t="n">
        <x:f>IF(AND(G685="GL.CASH",L685="operating"),Q685,0)</x:f>
        <x:v>0</x:v>
      </x:c>
      <x:c r="X685" s="19" t="n">
        <x:f>IF(AND(G685="GL.CASH",L685="operating"),P685,0)</x:f>
        <x:v>0</x:v>
      </x:c>
      <x:c r="Y685" s="19" t="n">
        <x:f>IF(AND(G685="GL.CASH",L685="investing"),Q685-P685,0)</x:f>
        <x:v>0</x:v>
      </x:c>
      <x:c r="Z685" s="19" t="n">
        <x:f>IF(AND(G685="GL.CASH",L685="financing"),P685,0)</x:f>
        <x:v>0</x:v>
      </x:c>
      <x:c r="AA685" s="19" t="n">
        <x:f>IF(AND(G685="GL.CASH",L685="financing"),Q685,0)</x:f>
        <x:v>0</x:v>
      </x:c>
    </x:row>
    <x:row r="686" ht="25" customHeight="1">
      <x:c r="A686" s="3" t="str">
        <x:v>ACT/PAYADMIN-M05/2</x:v>
      </x:c>
      <x:c r="B686" s="3" t="str">
        <x:v>PAYADMIN-M05</x:v>
      </x:c>
      <x:c r="C686" s="21" t="n">
        <x:v>5</x:v>
      </x:c>
      <x:c r="D686" s="39" t="n">
        <x:v>46527</x:v>
      </x:c>
      <x:c r="E686" s="39" t="n">
        <x:v>46508</x:v>
      </x:c>
      <x:c r="F686" s="39" t="n">
        <x:v>46557</x:v>
      </x:c>
      <x:c r="G686" s="3" t="str">
        <x:v>GL.VAT.DOM_ASSET</x:v>
      </x:c>
      <x:c r="H686" s="3" t="str">
        <x:v>FIN</x:v>
      </x:c>
      <x:c r="I686" s="3" t="str">
        <x:v>V.ACCOUNTS</x:v>
      </x:c>
      <x:c r="J686" s="3" t="str">
        <x:v>MAP.ACTUAL.COST.OPX.PAYROLL.V.ACCOUNTS.FIN</x:v>
      </x:c>
      <x:c r="K686" s="3" t="str">
        <x:v>OPX.PAYROLL</x:v>
      </x:c>
      <x:c r="L686" s="3" t="str">
        <x:v>operating</x:v>
      </x:c>
      <x:c r="M686" s="3" t="str">
        <x:v>not_applicable</x:v>
      </x:c>
      <x:c r="N686" s="3" t="str">
        <x:v>not_applicable</x:v>
      </x:c>
      <x:c r="O686" s="3" t="str">
        <x:v>not_applicable</x:v>
      </x:c>
      <x:c r="P686" s="30" t="n">
        <x:v>38</x:v>
      </x:c>
      <x:c r="Q686" s="30" t="n">
        <x:v>0</x:v>
      </x:c>
      <x:c r="R686" s="19" t="n">
        <x:f>P686-Q686</x:f>
        <x:v>38</x:v>
      </x:c>
      <x:c r="S686" s="22" t="n">
        <x:f>'D03_Accounts'!D15</x:f>
        <x:v>0</x:v>
      </x:c>
      <x:c r="T686" s="19" t="n">
        <x:f>R686*S686</x:f>
        <x:v>0</x:v>
      </x:c>
      <x:c r="U686" s="20" t="str">
        <x:f>'D03_Mappings'!E55</x:f>
        <x:v>tax_assets</x:v>
      </x:c>
      <x:c r="V686" s="19" t="str">
        <x:f>IF(I686="",IF(U686="people","PAYROLL","UNMAPPED"),I686)</x:f>
        <x:v>V.ACCOUNTS</x:v>
      </x:c>
      <x:c r="W686" s="19" t="n">
        <x:f>IF(AND(G686="GL.CASH",L686="operating"),Q686,0)</x:f>
        <x:v>0</x:v>
      </x:c>
      <x:c r="X686" s="19" t="n">
        <x:f>IF(AND(G686="GL.CASH",L686="operating"),P686,0)</x:f>
        <x:v>0</x:v>
      </x:c>
      <x:c r="Y686" s="19" t="n">
        <x:f>IF(AND(G686="GL.CASH",L686="investing"),Q686-P686,0)</x:f>
        <x:v>0</x:v>
      </x:c>
      <x:c r="Z686" s="19" t="n">
        <x:f>IF(AND(G686="GL.CASH",L686="financing"),P686,0)</x:f>
        <x:v>0</x:v>
      </x:c>
      <x:c r="AA686" s="19" t="n">
        <x:f>IF(AND(G686="GL.CASH",L686="financing"),Q686,0)</x:f>
        <x:v>0</x:v>
      </x:c>
    </x:row>
    <x:row r="687" ht="25" customHeight="1">
      <x:c r="A687" s="3" t="str">
        <x:v>ACT/PAYADMIN-M05/3</x:v>
      </x:c>
      <x:c r="B687" s="3" t="str">
        <x:v>PAYADMIN-M05</x:v>
      </x:c>
      <x:c r="C687" s="21" t="n">
        <x:v>5</x:v>
      </x:c>
      <x:c r="D687" s="39" t="n">
        <x:v>46527</x:v>
      </x:c>
      <x:c r="E687" s="39" t="n">
        <x:v>46508</x:v>
      </x:c>
      <x:c r="F687" s="39" t="n">
        <x:v>46557</x:v>
      </x:c>
      <x:c r="G687" s="3" t="str">
        <x:v>GL.AP.SUPPLIER</x:v>
      </x:c>
      <x:c r="H687" s="3" t="str">
        <x:v>FIN</x:v>
      </x:c>
      <x:c r="I687" s="3" t="str">
        <x:v>V.ACCOUNTS</x:v>
      </x:c>
      <x:c r="J687" s="3" t="str">
        <x:v>MAP.ACTUAL.COST.OPX.PAYROLL.V.ACCOUNTS.FIN</x:v>
      </x:c>
      <x:c r="K687" s="3" t="str">
        <x:v>OPX.PAYROLL</x:v>
      </x:c>
      <x:c r="L687" s="3" t="str">
        <x:v>operating</x:v>
      </x:c>
      <x:c r="M687" s="3" t="str">
        <x:v>not_applicable</x:v>
      </x:c>
      <x:c r="N687" s="3" t="str">
        <x:v>not_applicable</x:v>
      </x:c>
      <x:c r="O687" s="3" t="str">
        <x:v>not_applicable</x:v>
      </x:c>
      <x:c r="P687" s="30" t="n">
        <x:v>0</x:v>
      </x:c>
      <x:c r="Q687" s="30" t="n">
        <x:v>238</x:v>
      </x:c>
      <x:c r="R687" s="19" t="n">
        <x:f>P687-Q687</x:f>
        <x:v>-238</x:v>
      </x:c>
      <x:c r="S687" s="22" t="n">
        <x:f>'D03_Accounts'!D23</x:f>
        <x:v>0</x:v>
      </x:c>
      <x:c r="T687" s="19" t="n">
        <x:f>R687*S687</x:f>
        <x:v>0</x:v>
      </x:c>
      <x:c r="U687" s="20" t="str">
        <x:f>'D03_Mappings'!E56</x:f>
        <x:v>ap</x:v>
      </x:c>
      <x:c r="V687" s="19" t="str">
        <x:f>IF(I687="",IF(U687="people","PAYROLL","UNMAPPED"),I687)</x:f>
        <x:v>V.ACCOUNTS</x:v>
      </x:c>
      <x:c r="W687" s="19" t="n">
        <x:f>IF(AND(G687="GL.CASH",L687="operating"),Q687,0)</x:f>
        <x:v>0</x:v>
      </x:c>
      <x:c r="X687" s="19" t="n">
        <x:f>IF(AND(G687="GL.CASH",L687="operating"),P687,0)</x:f>
        <x:v>0</x:v>
      </x:c>
      <x:c r="Y687" s="19" t="n">
        <x:f>IF(AND(G687="GL.CASH",L687="investing"),Q687-P687,0)</x:f>
        <x:v>0</x:v>
      </x:c>
      <x:c r="Z687" s="19" t="n">
        <x:f>IF(AND(G687="GL.CASH",L687="financing"),P687,0)</x:f>
        <x:v>0</x:v>
      </x:c>
      <x:c r="AA687" s="19" t="n">
        <x:f>IF(AND(G687="GL.CASH",L687="financing"),Q687,0)</x:f>
        <x:v>0</x:v>
      </x:c>
    </x:row>
    <x:row r="688" ht="25" customHeight="1">
      <x:c r="A688" s="3" t="str">
        <x:v>ACT/SW-M05-P01/1</x:v>
      </x:c>
      <x:c r="B688" s="3" t="str">
        <x:v>SW-M05-P01</x:v>
      </x:c>
      <x:c r="C688" s="21" t="n">
        <x:v>5</x:v>
      </x:c>
      <x:c r="D688" s="39" t="n">
        <x:v>46527</x:v>
      </x:c>
      <x:c r="E688" s="39" t="n">
        <x:v>46508</x:v>
      </x:c>
      <x:c r="F688" s="39" t="n">
        <x:v>46557</x:v>
      </x:c>
      <x:c r="G688" s="3" t="str">
        <x:v>GL.OPEX.PPL.SW</x:v>
      </x:c>
      <x:c r="H688" s="3" t="str">
        <x:v>MGMT</x:v>
      </x:c>
      <x:c r="I688" s="3" t="str">
        <x:v>V.SOFTWARE</x:v>
      </x:c>
      <x:c r="J688" s="3" t="str">
        <x:v>MAP.ACTUAL.COST.RC.PPL.SW.MGMT.V.SOFTWARE.MGMT</x:v>
      </x:c>
      <x:c r="K688" s="3" t="str">
        <x:v>OPX.SOFTWARE</x:v>
      </x:c>
      <x:c r="L688" s="3" t="str">
        <x:v>operating</x:v>
      </x:c>
      <x:c r="M688" s="3" t="str">
        <x:v>recurring</x:v>
      </x:c>
      <x:c r="N688" s="3" t="str">
        <x:v>committed</x:v>
      </x:c>
      <x:c r="O688" s="3" t="str">
        <x:v>fixed</x:v>
      </x:c>
      <x:c r="P688" s="30" t="n">
        <x:v>450</x:v>
      </x:c>
      <x:c r="Q688" s="30" t="n">
        <x:v>0</x:v>
      </x:c>
      <x:c r="R688" s="19" t="n">
        <x:f>P688-Q688</x:f>
        <x:v>450</x:v>
      </x:c>
      <x:c r="S688" s="22" t="n">
        <x:f>'D03_Accounts'!D66</x:f>
        <x:v>1</x:v>
      </x:c>
      <x:c r="T688" s="19" t="n">
        <x:f>R688*S688</x:f>
        <x:v>450</x:v>
      </x:c>
      <x:c r="U688" s="20" t="str">
        <x:f>'D03_Mappings'!E121</x:f>
        <x:v>operating_expense</x:v>
      </x:c>
      <x:c r="V688" s="19" t="str">
        <x:f>IF(I688="",IF(U688="people","PAYROLL","UNMAPPED"),I688)</x:f>
        <x:v>V.SOFTWARE</x:v>
      </x:c>
      <x:c r="W688" s="19" t="n">
        <x:f>IF(AND(G688="GL.CASH",L688="operating"),Q688,0)</x:f>
        <x:v>0</x:v>
      </x:c>
      <x:c r="X688" s="19" t="n">
        <x:f>IF(AND(G688="GL.CASH",L688="operating"),P688,0)</x:f>
        <x:v>0</x:v>
      </x:c>
      <x:c r="Y688" s="19" t="n">
        <x:f>IF(AND(G688="GL.CASH",L688="investing"),Q688-P688,0)</x:f>
        <x:v>0</x:v>
      </x:c>
      <x:c r="Z688" s="19" t="n">
        <x:f>IF(AND(G688="GL.CASH",L688="financing"),P688,0)</x:f>
        <x:v>0</x:v>
      </x:c>
      <x:c r="AA688" s="19" t="n">
        <x:f>IF(AND(G688="GL.CASH",L688="financing"),Q688,0)</x:f>
        <x:v>0</x:v>
      </x:c>
    </x:row>
    <x:row r="689" ht="25" customHeight="1">
      <x:c r="A689" s="3" t="str">
        <x:v>ACT/SW-M05-P01/2</x:v>
      </x:c>
      <x:c r="B689" s="3" t="str">
        <x:v>SW-M05-P01</x:v>
      </x:c>
      <x:c r="C689" s="21" t="n">
        <x:v>5</x:v>
      </x:c>
      <x:c r="D689" s="39" t="n">
        <x:v>46527</x:v>
      </x:c>
      <x:c r="E689" s="39" t="n">
        <x:v>46508</x:v>
      </x:c>
      <x:c r="F689" s="39" t="n">
        <x:v>46557</x:v>
      </x:c>
      <x:c r="G689" s="3" t="str">
        <x:v>GL.VAT.DOM_ASSET</x:v>
      </x:c>
      <x:c r="H689" s="3" t="str">
        <x:v>MGMT</x:v>
      </x:c>
      <x:c r="I689" s="3" t="str">
        <x:v>V.SOFTWARE</x:v>
      </x:c>
      <x:c r="J689" s="3" t="str">
        <x:v>MAP.ACTUAL.COST.RC.PPL.SW.MGMT.V.SOFTWARE.MGMT</x:v>
      </x:c>
      <x:c r="K689" s="3" t="str">
        <x:v>OPX.SOFTWARE</x:v>
      </x:c>
      <x:c r="L689" s="3" t="str">
        <x:v>operating</x:v>
      </x:c>
      <x:c r="M689" s="3" t="str">
        <x:v>not_applicable</x:v>
      </x:c>
      <x:c r="N689" s="3" t="str">
        <x:v>not_applicable</x:v>
      </x:c>
      <x:c r="O689" s="3" t="str">
        <x:v>not_applicable</x:v>
      </x:c>
      <x:c r="P689" s="30" t="n">
        <x:v>85.5</x:v>
      </x:c>
      <x:c r="Q689" s="30" t="n">
        <x:v>0</x:v>
      </x:c>
      <x:c r="R689" s="19" t="n">
        <x:f>P689-Q689</x:f>
        <x:v>85.5</x:v>
      </x:c>
      <x:c r="S689" s="22" t="n">
        <x:f>'D03_Accounts'!D15</x:f>
        <x:v>0</x:v>
      </x:c>
      <x:c r="T689" s="19" t="n">
        <x:f>R689*S689</x:f>
        <x:v>0</x:v>
      </x:c>
      <x:c r="U689" s="20" t="str">
        <x:f>'D03_Mappings'!E122</x:f>
        <x:v>tax_assets</x:v>
      </x:c>
      <x:c r="V689" s="19" t="str">
        <x:f>IF(I689="",IF(U689="people","PAYROLL","UNMAPPED"),I689)</x:f>
        <x:v>V.SOFTWARE</x:v>
      </x:c>
      <x:c r="W689" s="19" t="n">
        <x:f>IF(AND(G689="GL.CASH",L689="operating"),Q689,0)</x:f>
        <x:v>0</x:v>
      </x:c>
      <x:c r="X689" s="19" t="n">
        <x:f>IF(AND(G689="GL.CASH",L689="operating"),P689,0)</x:f>
        <x:v>0</x:v>
      </x:c>
      <x:c r="Y689" s="19" t="n">
        <x:f>IF(AND(G689="GL.CASH",L689="investing"),Q689-P689,0)</x:f>
        <x:v>0</x:v>
      </x:c>
      <x:c r="Z689" s="19" t="n">
        <x:f>IF(AND(G689="GL.CASH",L689="financing"),P689,0)</x:f>
        <x:v>0</x:v>
      </x:c>
      <x:c r="AA689" s="19" t="n">
        <x:f>IF(AND(G689="GL.CASH",L689="financing"),Q689,0)</x:f>
        <x:v>0</x:v>
      </x:c>
    </x:row>
    <x:row r="690" ht="25" customHeight="1">
      <x:c r="A690" s="3" t="str">
        <x:v>ACT/SW-M05-P01/3</x:v>
      </x:c>
      <x:c r="B690" s="3" t="str">
        <x:v>SW-M05-P01</x:v>
      </x:c>
      <x:c r="C690" s="21" t="n">
        <x:v>5</x:v>
      </x:c>
      <x:c r="D690" s="39" t="n">
        <x:v>46527</x:v>
      </x:c>
      <x:c r="E690" s="39" t="n">
        <x:v>46508</x:v>
      </x:c>
      <x:c r="F690" s="39" t="n">
        <x:v>46557</x:v>
      </x:c>
      <x:c r="G690" s="3" t="str">
        <x:v>GL.AP.SUPPLIER</x:v>
      </x:c>
      <x:c r="H690" s="3" t="str">
        <x:v>MGMT</x:v>
      </x:c>
      <x:c r="I690" s="3" t="str">
        <x:v>V.SOFTWARE</x:v>
      </x:c>
      <x:c r="J690" s="3" t="str">
        <x:v>MAP.ACTUAL.COST.RC.PPL.SW.MGMT.V.SOFTWARE.MGMT</x:v>
      </x:c>
      <x:c r="K690" s="3" t="str">
        <x:v>OPX.SOFTWARE</x:v>
      </x:c>
      <x:c r="L690" s="3" t="str">
        <x:v>operating</x:v>
      </x:c>
      <x:c r="M690" s="3" t="str">
        <x:v>not_applicable</x:v>
      </x:c>
      <x:c r="N690" s="3" t="str">
        <x:v>not_applicable</x:v>
      </x:c>
      <x:c r="O690" s="3" t="str">
        <x:v>not_applicable</x:v>
      </x:c>
      <x:c r="P690" s="30" t="n">
        <x:v>0</x:v>
      </x:c>
      <x:c r="Q690" s="30" t="n">
        <x:v>450</x:v>
      </x:c>
      <x:c r="R690" s="19" t="n">
        <x:f>P690-Q690</x:f>
        <x:v>-450</x:v>
      </x:c>
      <x:c r="S690" s="22" t="n">
        <x:f>'D03_Accounts'!D23</x:f>
        <x:v>0</x:v>
      </x:c>
      <x:c r="T690" s="19" t="n">
        <x:f>R690*S690</x:f>
        <x:v>0</x:v>
      </x:c>
      <x:c r="U690" s="20" t="str">
        <x:f>'D03_Mappings'!E123</x:f>
        <x:v>ap</x:v>
      </x:c>
      <x:c r="V690" s="19" t="str">
        <x:f>IF(I690="",IF(U690="people","PAYROLL","UNMAPPED"),I690)</x:f>
        <x:v>V.SOFTWARE</x:v>
      </x:c>
      <x:c r="W690" s="19" t="n">
        <x:f>IF(AND(G690="GL.CASH",L690="operating"),Q690,0)</x:f>
        <x:v>0</x:v>
      </x:c>
      <x:c r="X690" s="19" t="n">
        <x:f>IF(AND(G690="GL.CASH",L690="operating"),P690,0)</x:f>
        <x:v>0</x:v>
      </x:c>
      <x:c r="Y690" s="19" t="n">
        <x:f>IF(AND(G690="GL.CASH",L690="investing"),Q690-P690,0)</x:f>
        <x:v>0</x:v>
      </x:c>
      <x:c r="Z690" s="19" t="n">
        <x:f>IF(AND(G690="GL.CASH",L690="financing"),P690,0)</x:f>
        <x:v>0</x:v>
      </x:c>
      <x:c r="AA690" s="19" t="n">
        <x:f>IF(AND(G690="GL.CASH",L690="financing"),Q690,0)</x:f>
        <x:v>0</x:v>
      </x:c>
    </x:row>
    <x:row r="691" ht="25" customHeight="1">
      <x:c r="A691" s="3" t="str">
        <x:v>ACT/SW-M05-P01/4</x:v>
      </x:c>
      <x:c r="B691" s="3" t="str">
        <x:v>SW-M05-P01</x:v>
      </x:c>
      <x:c r="C691" s="21" t="n">
        <x:v>5</x:v>
      </x:c>
      <x:c r="D691" s="39" t="n">
        <x:v>46527</x:v>
      </x:c>
      <x:c r="E691" s="39" t="n">
        <x:v>46508</x:v>
      </x:c>
      <x:c r="F691" s="39" t="n">
        <x:v>46557</x:v>
      </x:c>
      <x:c r="G691" s="3" t="str">
        <x:v>GL.VAT.DOM_LIAB</x:v>
      </x:c>
      <x:c r="H691" s="3" t="str">
        <x:v>MGMT</x:v>
      </x:c>
      <x:c r="I691" s="3" t="str">
        <x:v>V.SOFTWARE</x:v>
      </x:c>
      <x:c r="J691" s="3" t="str">
        <x:v>MAP.ACTUAL.COST.RC.PPL.SW.MGMT.V.SOFTWARE.MGMT</x:v>
      </x:c>
      <x:c r="K691" s="3" t="str">
        <x:v>OPX.SOFTWARE</x:v>
      </x:c>
      <x:c r="L691" s="3" t="str">
        <x:v>operating</x:v>
      </x:c>
      <x:c r="M691" s="3" t="str">
        <x:v>not_applicable</x:v>
      </x:c>
      <x:c r="N691" s="3" t="str">
        <x:v>not_applicable</x:v>
      </x:c>
      <x:c r="O691" s="3" t="str">
        <x:v>not_applicable</x:v>
      </x:c>
      <x:c r="P691" s="30" t="n">
        <x:v>0</x:v>
      </x:c>
      <x:c r="Q691" s="30" t="n">
        <x:v>85.5</x:v>
      </x:c>
      <x:c r="R691" s="19" t="n">
        <x:f>P691-Q691</x:f>
        <x:v>-85.5</x:v>
      </x:c>
      <x:c r="S691" s="22" t="n">
        <x:f>'D03_Accounts'!D29</x:f>
        <x:v>0</x:v>
      </x:c>
      <x:c r="T691" s="19" t="n">
        <x:f>R691*S691</x:f>
        <x:v>0</x:v>
      </x:c>
      <x:c r="U691" s="20" t="str">
        <x:f>'D03_Mappings'!E124</x:f>
        <x:v>tax_liabilities</x:v>
      </x:c>
      <x:c r="V691" s="19" t="str">
        <x:f>IF(I691="",IF(U691="people","PAYROLL","UNMAPPED"),I691)</x:f>
        <x:v>V.SOFTWARE</x:v>
      </x:c>
      <x:c r="W691" s="19" t="n">
        <x:f>IF(AND(G691="GL.CASH",L691="operating"),Q691,0)</x:f>
        <x:v>0</x:v>
      </x:c>
      <x:c r="X691" s="19" t="n">
        <x:f>IF(AND(G691="GL.CASH",L691="operating"),P691,0)</x:f>
        <x:v>0</x:v>
      </x:c>
      <x:c r="Y691" s="19" t="n">
        <x:f>IF(AND(G691="GL.CASH",L691="investing"),Q691-P691,0)</x:f>
        <x:v>0</x:v>
      </x:c>
      <x:c r="Z691" s="19" t="n">
        <x:f>IF(AND(G691="GL.CASH",L691="financing"),P691,0)</x:f>
        <x:v>0</x:v>
      </x:c>
      <x:c r="AA691" s="19" t="n">
        <x:f>IF(AND(G691="GL.CASH",L691="financing"),Q691,0)</x:f>
        <x:v>0</x:v>
      </x:c>
    </x:row>
    <x:row r="692" ht="25" customHeight="1">
      <x:c r="A692" s="3" t="str">
        <x:v>ACT/SW-M05-P02/1</x:v>
      </x:c>
      <x:c r="B692" s="3" t="str">
        <x:v>SW-M05-P02</x:v>
      </x:c>
      <x:c r="C692" s="21" t="n">
        <x:v>5</x:v>
      </x:c>
      <x:c r="D692" s="39" t="n">
        <x:v>46527</x:v>
      </x:c>
      <x:c r="E692" s="39" t="n">
        <x:v>46508</x:v>
      </x:c>
      <x:c r="F692" s="39" t="n">
        <x:v>46557</x:v>
      </x:c>
      <x:c r="G692" s="3" t="str">
        <x:v>GL.OPEX.PPL.SW</x:v>
      </x:c>
      <x:c r="H692" s="3" t="str">
        <x:v>ENG</x:v>
      </x:c>
      <x:c r="I692" s="3" t="str">
        <x:v>V.SOFTWARE</x:v>
      </x:c>
      <x:c r="J692" s="3" t="str">
        <x:v>MAP.ACTUAL.COST.RC.PPL.SW.ENG.V.SOFTWARE.ENG</x:v>
      </x:c>
      <x:c r="K692" s="3" t="str">
        <x:v>OPX.SOFTWARE</x:v>
      </x:c>
      <x:c r="L692" s="3" t="str">
        <x:v>operating</x:v>
      </x:c>
      <x:c r="M692" s="3" t="str">
        <x:v>recurring</x:v>
      </x:c>
      <x:c r="N692" s="3" t="str">
        <x:v>committed</x:v>
      </x:c>
      <x:c r="O692" s="3" t="str">
        <x:v>fixed</x:v>
      </x:c>
      <x:c r="P692" s="30" t="n">
        <x:v>450</x:v>
      </x:c>
      <x:c r="Q692" s="30" t="n">
        <x:v>0</x:v>
      </x:c>
      <x:c r="R692" s="19" t="n">
        <x:f>P692-Q692</x:f>
        <x:v>450</x:v>
      </x:c>
      <x:c r="S692" s="22" t="n">
        <x:f>'D03_Accounts'!D66</x:f>
        <x:v>1</x:v>
      </x:c>
      <x:c r="T692" s="19" t="n">
        <x:f>R692*S692</x:f>
        <x:v>450</x:v>
      </x:c>
      <x:c r="U692" s="20" t="str">
        <x:f>'D03_Mappings'!E117</x:f>
        <x:v>operating_expense</x:v>
      </x:c>
      <x:c r="V692" s="19" t="str">
        <x:f>IF(I692="",IF(U692="people","PAYROLL","UNMAPPED"),I692)</x:f>
        <x:v>V.SOFTWARE</x:v>
      </x:c>
      <x:c r="W692" s="19" t="n">
        <x:f>IF(AND(G692="GL.CASH",L692="operating"),Q692,0)</x:f>
        <x:v>0</x:v>
      </x:c>
      <x:c r="X692" s="19" t="n">
        <x:f>IF(AND(G692="GL.CASH",L692="operating"),P692,0)</x:f>
        <x:v>0</x:v>
      </x:c>
      <x:c r="Y692" s="19" t="n">
        <x:f>IF(AND(G692="GL.CASH",L692="investing"),Q692-P692,0)</x:f>
        <x:v>0</x:v>
      </x:c>
      <x:c r="Z692" s="19" t="n">
        <x:f>IF(AND(G692="GL.CASH",L692="financing"),P692,0)</x:f>
        <x:v>0</x:v>
      </x:c>
      <x:c r="AA692" s="19" t="n">
        <x:f>IF(AND(G692="GL.CASH",L692="financing"),Q692,0)</x:f>
        <x:v>0</x:v>
      </x:c>
    </x:row>
    <x:row r="693" ht="25" customHeight="1">
      <x:c r="A693" s="3" t="str">
        <x:v>ACT/SW-M05-P02/2</x:v>
      </x:c>
      <x:c r="B693" s="3" t="str">
        <x:v>SW-M05-P02</x:v>
      </x:c>
      <x:c r="C693" s="21" t="n">
        <x:v>5</x:v>
      </x:c>
      <x:c r="D693" s="39" t="n">
        <x:v>46527</x:v>
      </x:c>
      <x:c r="E693" s="39" t="n">
        <x:v>46508</x:v>
      </x:c>
      <x:c r="F693" s="39" t="n">
        <x:v>46557</x:v>
      </x:c>
      <x:c r="G693" s="3" t="str">
        <x:v>GL.VAT.DOM_ASSET</x:v>
      </x:c>
      <x:c r="H693" s="3" t="str">
        <x:v>ENG</x:v>
      </x:c>
      <x:c r="I693" s="3" t="str">
        <x:v>V.SOFTWARE</x:v>
      </x:c>
      <x:c r="J693" s="3" t="str">
        <x:v>MAP.ACTUAL.COST.RC.PPL.SW.ENG.V.SOFTWARE.ENG</x:v>
      </x:c>
      <x:c r="K693" s="3" t="str">
        <x:v>OPX.SOFTWARE</x:v>
      </x:c>
      <x:c r="L693" s="3" t="str">
        <x:v>operating</x:v>
      </x:c>
      <x:c r="M693" s="3" t="str">
        <x:v>not_applicable</x:v>
      </x:c>
      <x:c r="N693" s="3" t="str">
        <x:v>not_applicable</x:v>
      </x:c>
      <x:c r="O693" s="3" t="str">
        <x:v>not_applicable</x:v>
      </x:c>
      <x:c r="P693" s="30" t="n">
        <x:v>85.5</x:v>
      </x:c>
      <x:c r="Q693" s="30" t="n">
        <x:v>0</x:v>
      </x:c>
      <x:c r="R693" s="19" t="n">
        <x:f>P693-Q693</x:f>
        <x:v>85.5</x:v>
      </x:c>
      <x:c r="S693" s="22" t="n">
        <x:f>'D03_Accounts'!D15</x:f>
        <x:v>0</x:v>
      </x:c>
      <x:c r="T693" s="19" t="n">
        <x:f>R693*S693</x:f>
        <x:v>0</x:v>
      </x:c>
      <x:c r="U693" s="20" t="str">
        <x:f>'D03_Mappings'!E118</x:f>
        <x:v>tax_assets</x:v>
      </x:c>
      <x:c r="V693" s="19" t="str">
        <x:f>IF(I693="",IF(U693="people","PAYROLL","UNMAPPED"),I693)</x:f>
        <x:v>V.SOFTWARE</x:v>
      </x:c>
      <x:c r="W693" s="19" t="n">
        <x:f>IF(AND(G693="GL.CASH",L693="operating"),Q693,0)</x:f>
        <x:v>0</x:v>
      </x:c>
      <x:c r="X693" s="19" t="n">
        <x:f>IF(AND(G693="GL.CASH",L693="operating"),P693,0)</x:f>
        <x:v>0</x:v>
      </x:c>
      <x:c r="Y693" s="19" t="n">
        <x:f>IF(AND(G693="GL.CASH",L693="investing"),Q693-P693,0)</x:f>
        <x:v>0</x:v>
      </x:c>
      <x:c r="Z693" s="19" t="n">
        <x:f>IF(AND(G693="GL.CASH",L693="financing"),P693,0)</x:f>
        <x:v>0</x:v>
      </x:c>
      <x:c r="AA693" s="19" t="n">
        <x:f>IF(AND(G693="GL.CASH",L693="financing"),Q693,0)</x:f>
        <x:v>0</x:v>
      </x:c>
    </x:row>
    <x:row r="694" ht="25" customHeight="1">
      <x:c r="A694" s="3" t="str">
        <x:v>ACT/SW-M05-P02/3</x:v>
      </x:c>
      <x:c r="B694" s="3" t="str">
        <x:v>SW-M05-P02</x:v>
      </x:c>
      <x:c r="C694" s="21" t="n">
        <x:v>5</x:v>
      </x:c>
      <x:c r="D694" s="39" t="n">
        <x:v>46527</x:v>
      </x:c>
      <x:c r="E694" s="39" t="n">
        <x:v>46508</x:v>
      </x:c>
      <x:c r="F694" s="39" t="n">
        <x:v>46557</x:v>
      </x:c>
      <x:c r="G694" s="3" t="str">
        <x:v>GL.AP.SUPPLIER</x:v>
      </x:c>
      <x:c r="H694" s="3" t="str">
        <x:v>ENG</x:v>
      </x:c>
      <x:c r="I694" s="3" t="str">
        <x:v>V.SOFTWARE</x:v>
      </x:c>
      <x:c r="J694" s="3" t="str">
        <x:v>MAP.ACTUAL.COST.RC.PPL.SW.ENG.V.SOFTWARE.ENG</x:v>
      </x:c>
      <x:c r="K694" s="3" t="str">
        <x:v>OPX.SOFTWARE</x:v>
      </x:c>
      <x:c r="L694" s="3" t="str">
        <x:v>operating</x:v>
      </x:c>
      <x:c r="M694" s="3" t="str">
        <x:v>not_applicable</x:v>
      </x:c>
      <x:c r="N694" s="3" t="str">
        <x:v>not_applicable</x:v>
      </x:c>
      <x:c r="O694" s="3" t="str">
        <x:v>not_applicable</x:v>
      </x:c>
      <x:c r="P694" s="30" t="n">
        <x:v>0</x:v>
      </x:c>
      <x:c r="Q694" s="30" t="n">
        <x:v>450</x:v>
      </x:c>
      <x:c r="R694" s="19" t="n">
        <x:f>P694-Q694</x:f>
        <x:v>-450</x:v>
      </x:c>
      <x:c r="S694" s="22" t="n">
        <x:f>'D03_Accounts'!D23</x:f>
        <x:v>0</x:v>
      </x:c>
      <x:c r="T694" s="19" t="n">
        <x:f>R694*S694</x:f>
        <x:v>0</x:v>
      </x:c>
      <x:c r="U694" s="20" t="str">
        <x:f>'D03_Mappings'!E119</x:f>
        <x:v>ap</x:v>
      </x:c>
      <x:c r="V694" s="19" t="str">
        <x:f>IF(I694="",IF(U694="people","PAYROLL","UNMAPPED"),I694)</x:f>
        <x:v>V.SOFTWARE</x:v>
      </x:c>
      <x:c r="W694" s="19" t="n">
        <x:f>IF(AND(G694="GL.CASH",L694="operating"),Q694,0)</x:f>
        <x:v>0</x:v>
      </x:c>
      <x:c r="X694" s="19" t="n">
        <x:f>IF(AND(G694="GL.CASH",L694="operating"),P694,0)</x:f>
        <x:v>0</x:v>
      </x:c>
      <x:c r="Y694" s="19" t="n">
        <x:f>IF(AND(G694="GL.CASH",L694="investing"),Q694-P694,0)</x:f>
        <x:v>0</x:v>
      </x:c>
      <x:c r="Z694" s="19" t="n">
        <x:f>IF(AND(G694="GL.CASH",L694="financing"),P694,0)</x:f>
        <x:v>0</x:v>
      </x:c>
      <x:c r="AA694" s="19" t="n">
        <x:f>IF(AND(G694="GL.CASH",L694="financing"),Q694,0)</x:f>
        <x:v>0</x:v>
      </x:c>
    </x:row>
    <x:row r="695" ht="25" customHeight="1">
      <x:c r="A695" s="3" t="str">
        <x:v>ACT/SW-M05-P02/4</x:v>
      </x:c>
      <x:c r="B695" s="3" t="str">
        <x:v>SW-M05-P02</x:v>
      </x:c>
      <x:c r="C695" s="21" t="n">
        <x:v>5</x:v>
      </x:c>
      <x:c r="D695" s="39" t="n">
        <x:v>46527</x:v>
      </x:c>
      <x:c r="E695" s="39" t="n">
        <x:v>46508</x:v>
      </x:c>
      <x:c r="F695" s="39" t="n">
        <x:v>46557</x:v>
      </x:c>
      <x:c r="G695" s="3" t="str">
        <x:v>GL.VAT.DOM_LIAB</x:v>
      </x:c>
      <x:c r="H695" s="3" t="str">
        <x:v>ENG</x:v>
      </x:c>
      <x:c r="I695" s="3" t="str">
        <x:v>V.SOFTWARE</x:v>
      </x:c>
      <x:c r="J695" s="3" t="str">
        <x:v>MAP.ACTUAL.COST.RC.PPL.SW.ENG.V.SOFTWARE.ENG</x:v>
      </x:c>
      <x:c r="K695" s="3" t="str">
        <x:v>OPX.SOFTWARE</x:v>
      </x:c>
      <x:c r="L695" s="3" t="str">
        <x:v>operating</x:v>
      </x:c>
      <x:c r="M695" s="3" t="str">
        <x:v>not_applicable</x:v>
      </x:c>
      <x:c r="N695" s="3" t="str">
        <x:v>not_applicable</x:v>
      </x:c>
      <x:c r="O695" s="3" t="str">
        <x:v>not_applicable</x:v>
      </x:c>
      <x:c r="P695" s="30" t="n">
        <x:v>0</x:v>
      </x:c>
      <x:c r="Q695" s="30" t="n">
        <x:v>85.5</x:v>
      </x:c>
      <x:c r="R695" s="19" t="n">
        <x:f>P695-Q695</x:f>
        <x:v>-85.5</x:v>
      </x:c>
      <x:c r="S695" s="22" t="n">
        <x:f>'D03_Accounts'!D29</x:f>
        <x:v>0</x:v>
      </x:c>
      <x:c r="T695" s="19" t="n">
        <x:f>R695*S695</x:f>
        <x:v>0</x:v>
      </x:c>
      <x:c r="U695" s="20" t="str">
        <x:f>'D03_Mappings'!E120</x:f>
        <x:v>tax_liabilities</x:v>
      </x:c>
      <x:c r="V695" s="19" t="str">
        <x:f>IF(I695="",IF(U695="people","PAYROLL","UNMAPPED"),I695)</x:f>
        <x:v>V.SOFTWARE</x:v>
      </x:c>
      <x:c r="W695" s="19" t="n">
        <x:f>IF(AND(G695="GL.CASH",L695="operating"),Q695,0)</x:f>
        <x:v>0</x:v>
      </x:c>
      <x:c r="X695" s="19" t="n">
        <x:f>IF(AND(G695="GL.CASH",L695="operating"),P695,0)</x:f>
        <x:v>0</x:v>
      </x:c>
      <x:c r="Y695" s="19" t="n">
        <x:f>IF(AND(G695="GL.CASH",L695="investing"),Q695-P695,0)</x:f>
        <x:v>0</x:v>
      </x:c>
      <x:c r="Z695" s="19" t="n">
        <x:f>IF(AND(G695="GL.CASH",L695="financing"),P695,0)</x:f>
        <x:v>0</x:v>
      </x:c>
      <x:c r="AA695" s="19" t="n">
        <x:f>IF(AND(G695="GL.CASH",L695="financing"),Q695,0)</x:f>
        <x:v>0</x:v>
      </x:c>
    </x:row>
    <x:row r="696" ht="25" customHeight="1">
      <x:c r="A696" s="3" t="str">
        <x:v>ACT/SW-M05-P03/1</x:v>
      </x:c>
      <x:c r="B696" s="3" t="str">
        <x:v>SW-M05-P03</x:v>
      </x:c>
      <x:c r="C696" s="21" t="n">
        <x:v>5</x:v>
      </x:c>
      <x:c r="D696" s="39" t="n">
        <x:v>46527</x:v>
      </x:c>
      <x:c r="E696" s="39" t="n">
        <x:v>46508</x:v>
      </x:c>
      <x:c r="F696" s="39" t="n">
        <x:v>46557</x:v>
      </x:c>
      <x:c r="G696" s="3" t="str">
        <x:v>GL.OPEX.PPL.SW</x:v>
      </x:c>
      <x:c r="H696" s="3" t="str">
        <x:v>ENG</x:v>
      </x:c>
      <x:c r="I696" s="3" t="str">
        <x:v>V.SOFTWARE</x:v>
      </x:c>
      <x:c r="J696" s="3" t="str">
        <x:v>MAP.ACTUAL.COST.RC.PPL.SW.ENG.V.SOFTWARE.ENG</x:v>
      </x:c>
      <x:c r="K696" s="3" t="str">
        <x:v>OPX.SOFTWARE</x:v>
      </x:c>
      <x:c r="L696" s="3" t="str">
        <x:v>operating</x:v>
      </x:c>
      <x:c r="M696" s="3" t="str">
        <x:v>recurring</x:v>
      </x:c>
      <x:c r="N696" s="3" t="str">
        <x:v>committed</x:v>
      </x:c>
      <x:c r="O696" s="3" t="str">
        <x:v>fixed</x:v>
      </x:c>
      <x:c r="P696" s="30" t="n">
        <x:v>450</x:v>
      </x:c>
      <x:c r="Q696" s="30" t="n">
        <x:v>0</x:v>
      </x:c>
      <x:c r="R696" s="19" t="n">
        <x:f>P696-Q696</x:f>
        <x:v>450</x:v>
      </x:c>
      <x:c r="S696" s="22" t="n">
        <x:f>'D03_Accounts'!D66</x:f>
        <x:v>1</x:v>
      </x:c>
      <x:c r="T696" s="19" t="n">
        <x:f>R696*S696</x:f>
        <x:v>450</x:v>
      </x:c>
      <x:c r="U696" s="20" t="str">
        <x:f>'D03_Mappings'!E117</x:f>
        <x:v>operating_expense</x:v>
      </x:c>
      <x:c r="V696" s="19" t="str">
        <x:f>IF(I696="",IF(U696="people","PAYROLL","UNMAPPED"),I696)</x:f>
        <x:v>V.SOFTWARE</x:v>
      </x:c>
      <x:c r="W696" s="19" t="n">
        <x:f>IF(AND(G696="GL.CASH",L696="operating"),Q696,0)</x:f>
        <x:v>0</x:v>
      </x:c>
      <x:c r="X696" s="19" t="n">
        <x:f>IF(AND(G696="GL.CASH",L696="operating"),P696,0)</x:f>
        <x:v>0</x:v>
      </x:c>
      <x:c r="Y696" s="19" t="n">
        <x:f>IF(AND(G696="GL.CASH",L696="investing"),Q696-P696,0)</x:f>
        <x:v>0</x:v>
      </x:c>
      <x:c r="Z696" s="19" t="n">
        <x:f>IF(AND(G696="GL.CASH",L696="financing"),P696,0)</x:f>
        <x:v>0</x:v>
      </x:c>
      <x:c r="AA696" s="19" t="n">
        <x:f>IF(AND(G696="GL.CASH",L696="financing"),Q696,0)</x:f>
        <x:v>0</x:v>
      </x:c>
    </x:row>
    <x:row r="697" ht="25" customHeight="1">
      <x:c r="A697" s="3" t="str">
        <x:v>ACT/SW-M05-P03/2</x:v>
      </x:c>
      <x:c r="B697" s="3" t="str">
        <x:v>SW-M05-P03</x:v>
      </x:c>
      <x:c r="C697" s="21" t="n">
        <x:v>5</x:v>
      </x:c>
      <x:c r="D697" s="39" t="n">
        <x:v>46527</x:v>
      </x:c>
      <x:c r="E697" s="39" t="n">
        <x:v>46508</x:v>
      </x:c>
      <x:c r="F697" s="39" t="n">
        <x:v>46557</x:v>
      </x:c>
      <x:c r="G697" s="3" t="str">
        <x:v>GL.VAT.DOM_ASSET</x:v>
      </x:c>
      <x:c r="H697" s="3" t="str">
        <x:v>ENG</x:v>
      </x:c>
      <x:c r="I697" s="3" t="str">
        <x:v>V.SOFTWARE</x:v>
      </x:c>
      <x:c r="J697" s="3" t="str">
        <x:v>MAP.ACTUAL.COST.RC.PPL.SW.ENG.V.SOFTWARE.ENG</x:v>
      </x:c>
      <x:c r="K697" s="3" t="str">
        <x:v>OPX.SOFTWARE</x:v>
      </x:c>
      <x:c r="L697" s="3" t="str">
        <x:v>operating</x:v>
      </x:c>
      <x:c r="M697" s="3" t="str">
        <x:v>not_applicable</x:v>
      </x:c>
      <x:c r="N697" s="3" t="str">
        <x:v>not_applicable</x:v>
      </x:c>
      <x:c r="O697" s="3" t="str">
        <x:v>not_applicable</x:v>
      </x:c>
      <x:c r="P697" s="30" t="n">
        <x:v>85.5</x:v>
      </x:c>
      <x:c r="Q697" s="30" t="n">
        <x:v>0</x:v>
      </x:c>
      <x:c r="R697" s="19" t="n">
        <x:f>P697-Q697</x:f>
        <x:v>85.5</x:v>
      </x:c>
      <x:c r="S697" s="22" t="n">
        <x:f>'D03_Accounts'!D15</x:f>
        <x:v>0</x:v>
      </x:c>
      <x:c r="T697" s="19" t="n">
        <x:f>R697*S697</x:f>
        <x:v>0</x:v>
      </x:c>
      <x:c r="U697" s="20" t="str">
        <x:f>'D03_Mappings'!E118</x:f>
        <x:v>tax_assets</x:v>
      </x:c>
      <x:c r="V697" s="19" t="str">
        <x:f>IF(I697="",IF(U697="people","PAYROLL","UNMAPPED"),I697)</x:f>
        <x:v>V.SOFTWARE</x:v>
      </x:c>
      <x:c r="W697" s="19" t="n">
        <x:f>IF(AND(G697="GL.CASH",L697="operating"),Q697,0)</x:f>
        <x:v>0</x:v>
      </x:c>
      <x:c r="X697" s="19" t="n">
        <x:f>IF(AND(G697="GL.CASH",L697="operating"),P697,0)</x:f>
        <x:v>0</x:v>
      </x:c>
      <x:c r="Y697" s="19" t="n">
        <x:f>IF(AND(G697="GL.CASH",L697="investing"),Q697-P697,0)</x:f>
        <x:v>0</x:v>
      </x:c>
      <x:c r="Z697" s="19" t="n">
        <x:f>IF(AND(G697="GL.CASH",L697="financing"),P697,0)</x:f>
        <x:v>0</x:v>
      </x:c>
      <x:c r="AA697" s="19" t="n">
        <x:f>IF(AND(G697="GL.CASH",L697="financing"),Q697,0)</x:f>
        <x:v>0</x:v>
      </x:c>
    </x:row>
    <x:row r="698" ht="25" customHeight="1">
      <x:c r="A698" s="3" t="str">
        <x:v>ACT/SW-M05-P03/3</x:v>
      </x:c>
      <x:c r="B698" s="3" t="str">
        <x:v>SW-M05-P03</x:v>
      </x:c>
      <x:c r="C698" s="21" t="n">
        <x:v>5</x:v>
      </x:c>
      <x:c r="D698" s="39" t="n">
        <x:v>46527</x:v>
      </x:c>
      <x:c r="E698" s="39" t="n">
        <x:v>46508</x:v>
      </x:c>
      <x:c r="F698" s="39" t="n">
        <x:v>46557</x:v>
      </x:c>
      <x:c r="G698" s="3" t="str">
        <x:v>GL.AP.SUPPLIER</x:v>
      </x:c>
      <x:c r="H698" s="3" t="str">
        <x:v>ENG</x:v>
      </x:c>
      <x:c r="I698" s="3" t="str">
        <x:v>V.SOFTWARE</x:v>
      </x:c>
      <x:c r="J698" s="3" t="str">
        <x:v>MAP.ACTUAL.COST.RC.PPL.SW.ENG.V.SOFTWARE.ENG</x:v>
      </x:c>
      <x:c r="K698" s="3" t="str">
        <x:v>OPX.SOFTWARE</x:v>
      </x:c>
      <x:c r="L698" s="3" t="str">
        <x:v>operating</x:v>
      </x:c>
      <x:c r="M698" s="3" t="str">
        <x:v>not_applicable</x:v>
      </x:c>
      <x:c r="N698" s="3" t="str">
        <x:v>not_applicable</x:v>
      </x:c>
      <x:c r="O698" s="3" t="str">
        <x:v>not_applicable</x:v>
      </x:c>
      <x:c r="P698" s="30" t="n">
        <x:v>0</x:v>
      </x:c>
      <x:c r="Q698" s="30" t="n">
        <x:v>450</x:v>
      </x:c>
      <x:c r="R698" s="19" t="n">
        <x:f>P698-Q698</x:f>
        <x:v>-450</x:v>
      </x:c>
      <x:c r="S698" s="22" t="n">
        <x:f>'D03_Accounts'!D23</x:f>
        <x:v>0</x:v>
      </x:c>
      <x:c r="T698" s="19" t="n">
        <x:f>R698*S698</x:f>
        <x:v>0</x:v>
      </x:c>
      <x:c r="U698" s="20" t="str">
        <x:f>'D03_Mappings'!E119</x:f>
        <x:v>ap</x:v>
      </x:c>
      <x:c r="V698" s="19" t="str">
        <x:f>IF(I698="",IF(U698="people","PAYROLL","UNMAPPED"),I698)</x:f>
        <x:v>V.SOFTWARE</x:v>
      </x:c>
      <x:c r="W698" s="19" t="n">
        <x:f>IF(AND(G698="GL.CASH",L698="operating"),Q698,0)</x:f>
        <x:v>0</x:v>
      </x:c>
      <x:c r="X698" s="19" t="n">
        <x:f>IF(AND(G698="GL.CASH",L698="operating"),P698,0)</x:f>
        <x:v>0</x:v>
      </x:c>
      <x:c r="Y698" s="19" t="n">
        <x:f>IF(AND(G698="GL.CASH",L698="investing"),Q698-P698,0)</x:f>
        <x:v>0</x:v>
      </x:c>
      <x:c r="Z698" s="19" t="n">
        <x:f>IF(AND(G698="GL.CASH",L698="financing"),P698,0)</x:f>
        <x:v>0</x:v>
      </x:c>
      <x:c r="AA698" s="19" t="n">
        <x:f>IF(AND(G698="GL.CASH",L698="financing"),Q698,0)</x:f>
        <x:v>0</x:v>
      </x:c>
    </x:row>
    <x:row r="699" ht="25" customHeight="1">
      <x:c r="A699" s="3" t="str">
        <x:v>ACT/SW-M05-P03/4</x:v>
      </x:c>
      <x:c r="B699" s="3" t="str">
        <x:v>SW-M05-P03</x:v>
      </x:c>
      <x:c r="C699" s="21" t="n">
        <x:v>5</x:v>
      </x:c>
      <x:c r="D699" s="39" t="n">
        <x:v>46527</x:v>
      </x:c>
      <x:c r="E699" s="39" t="n">
        <x:v>46508</x:v>
      </x:c>
      <x:c r="F699" s="39" t="n">
        <x:v>46557</x:v>
      </x:c>
      <x:c r="G699" s="3" t="str">
        <x:v>GL.VAT.DOM_LIAB</x:v>
      </x:c>
      <x:c r="H699" s="3" t="str">
        <x:v>ENG</x:v>
      </x:c>
      <x:c r="I699" s="3" t="str">
        <x:v>V.SOFTWARE</x:v>
      </x:c>
      <x:c r="J699" s="3" t="str">
        <x:v>MAP.ACTUAL.COST.RC.PPL.SW.ENG.V.SOFTWARE.ENG</x:v>
      </x:c>
      <x:c r="K699" s="3" t="str">
        <x:v>OPX.SOFTWARE</x:v>
      </x:c>
      <x:c r="L699" s="3" t="str">
        <x:v>operating</x:v>
      </x:c>
      <x:c r="M699" s="3" t="str">
        <x:v>not_applicable</x:v>
      </x:c>
      <x:c r="N699" s="3" t="str">
        <x:v>not_applicable</x:v>
      </x:c>
      <x:c r="O699" s="3" t="str">
        <x:v>not_applicable</x:v>
      </x:c>
      <x:c r="P699" s="30" t="n">
        <x:v>0</x:v>
      </x:c>
      <x:c r="Q699" s="30" t="n">
        <x:v>85.5</x:v>
      </x:c>
      <x:c r="R699" s="19" t="n">
        <x:f>P699-Q699</x:f>
        <x:v>-85.5</x:v>
      </x:c>
      <x:c r="S699" s="22" t="n">
        <x:f>'D03_Accounts'!D29</x:f>
        <x:v>0</x:v>
      </x:c>
      <x:c r="T699" s="19" t="n">
        <x:f>R699*S699</x:f>
        <x:v>0</x:v>
      </x:c>
      <x:c r="U699" s="20" t="str">
        <x:f>'D03_Mappings'!E120</x:f>
        <x:v>tax_liabilities</x:v>
      </x:c>
      <x:c r="V699" s="19" t="str">
        <x:f>IF(I699="",IF(U699="people","PAYROLL","UNMAPPED"),I699)</x:f>
        <x:v>V.SOFTWARE</x:v>
      </x:c>
      <x:c r="W699" s="19" t="n">
        <x:f>IF(AND(G699="GL.CASH",L699="operating"),Q699,0)</x:f>
        <x:v>0</x:v>
      </x:c>
      <x:c r="X699" s="19" t="n">
        <x:f>IF(AND(G699="GL.CASH",L699="operating"),P699,0)</x:f>
        <x:v>0</x:v>
      </x:c>
      <x:c r="Y699" s="19" t="n">
        <x:f>IF(AND(G699="GL.CASH",L699="investing"),Q699-P699,0)</x:f>
        <x:v>0</x:v>
      </x:c>
      <x:c r="Z699" s="19" t="n">
        <x:f>IF(AND(G699="GL.CASH",L699="financing"),P699,0)</x:f>
        <x:v>0</x:v>
      </x:c>
      <x:c r="AA699" s="19" t="n">
        <x:f>IF(AND(G699="GL.CASH",L699="financing"),Q699,0)</x:f>
        <x:v>0</x:v>
      </x:c>
    </x:row>
    <x:row r="700" ht="25" customHeight="1">
      <x:c r="A700" s="3" t="str">
        <x:v>ACT/SW-M05-P04/1</x:v>
      </x:c>
      <x:c r="B700" s="3" t="str">
        <x:v>SW-M05-P04</x:v>
      </x:c>
      <x:c r="C700" s="21" t="n">
        <x:v>5</x:v>
      </x:c>
      <x:c r="D700" s="39" t="n">
        <x:v>46527</x:v>
      </x:c>
      <x:c r="E700" s="39" t="n">
        <x:v>46508</x:v>
      </x:c>
      <x:c r="F700" s="39" t="n">
        <x:v>46557</x:v>
      </x:c>
      <x:c r="G700" s="3" t="str">
        <x:v>GL.OPEX.PPL.SW</x:v>
      </x:c>
      <x:c r="H700" s="3" t="str">
        <x:v>ENG</x:v>
      </x:c>
      <x:c r="I700" s="3" t="str">
        <x:v>V.SOFTWARE</x:v>
      </x:c>
      <x:c r="J700" s="3" t="str">
        <x:v>MAP.ACTUAL.COST.RC.PPL.SW.ENG.V.SOFTWARE.ENG</x:v>
      </x:c>
      <x:c r="K700" s="3" t="str">
        <x:v>OPX.SOFTWARE</x:v>
      </x:c>
      <x:c r="L700" s="3" t="str">
        <x:v>operating</x:v>
      </x:c>
      <x:c r="M700" s="3" t="str">
        <x:v>recurring</x:v>
      </x:c>
      <x:c r="N700" s="3" t="str">
        <x:v>committed</x:v>
      </x:c>
      <x:c r="O700" s="3" t="str">
        <x:v>fixed</x:v>
      </x:c>
      <x:c r="P700" s="30" t="n">
        <x:v>450</x:v>
      </x:c>
      <x:c r="Q700" s="30" t="n">
        <x:v>0</x:v>
      </x:c>
      <x:c r="R700" s="19" t="n">
        <x:f>P700-Q700</x:f>
        <x:v>450</x:v>
      </x:c>
      <x:c r="S700" s="22" t="n">
        <x:f>'D03_Accounts'!D66</x:f>
        <x:v>1</x:v>
      </x:c>
      <x:c r="T700" s="19" t="n">
        <x:f>R700*S700</x:f>
        <x:v>450</x:v>
      </x:c>
      <x:c r="U700" s="20" t="str">
        <x:f>'D03_Mappings'!E117</x:f>
        <x:v>operating_expense</x:v>
      </x:c>
      <x:c r="V700" s="19" t="str">
        <x:f>IF(I700="",IF(U700="people","PAYROLL","UNMAPPED"),I700)</x:f>
        <x:v>V.SOFTWARE</x:v>
      </x:c>
      <x:c r="W700" s="19" t="n">
        <x:f>IF(AND(G700="GL.CASH",L700="operating"),Q700,0)</x:f>
        <x:v>0</x:v>
      </x:c>
      <x:c r="X700" s="19" t="n">
        <x:f>IF(AND(G700="GL.CASH",L700="operating"),P700,0)</x:f>
        <x:v>0</x:v>
      </x:c>
      <x:c r="Y700" s="19" t="n">
        <x:f>IF(AND(G700="GL.CASH",L700="investing"),Q700-P700,0)</x:f>
        <x:v>0</x:v>
      </x:c>
      <x:c r="Z700" s="19" t="n">
        <x:f>IF(AND(G700="GL.CASH",L700="financing"),P700,0)</x:f>
        <x:v>0</x:v>
      </x:c>
      <x:c r="AA700" s="19" t="n">
        <x:f>IF(AND(G700="GL.CASH",L700="financing"),Q700,0)</x:f>
        <x:v>0</x:v>
      </x:c>
    </x:row>
    <x:row r="701" ht="25" customHeight="1">
      <x:c r="A701" s="3" t="str">
        <x:v>ACT/SW-M05-P04/2</x:v>
      </x:c>
      <x:c r="B701" s="3" t="str">
        <x:v>SW-M05-P04</x:v>
      </x:c>
      <x:c r="C701" s="21" t="n">
        <x:v>5</x:v>
      </x:c>
      <x:c r="D701" s="39" t="n">
        <x:v>46527</x:v>
      </x:c>
      <x:c r="E701" s="39" t="n">
        <x:v>46508</x:v>
      </x:c>
      <x:c r="F701" s="39" t="n">
        <x:v>46557</x:v>
      </x:c>
      <x:c r="G701" s="3" t="str">
        <x:v>GL.VAT.DOM_ASSET</x:v>
      </x:c>
      <x:c r="H701" s="3" t="str">
        <x:v>ENG</x:v>
      </x:c>
      <x:c r="I701" s="3" t="str">
        <x:v>V.SOFTWARE</x:v>
      </x:c>
      <x:c r="J701" s="3" t="str">
        <x:v>MAP.ACTUAL.COST.RC.PPL.SW.ENG.V.SOFTWARE.ENG</x:v>
      </x:c>
      <x:c r="K701" s="3" t="str">
        <x:v>OPX.SOFTWARE</x:v>
      </x:c>
      <x:c r="L701" s="3" t="str">
        <x:v>operating</x:v>
      </x:c>
      <x:c r="M701" s="3" t="str">
        <x:v>not_applicable</x:v>
      </x:c>
      <x:c r="N701" s="3" t="str">
        <x:v>not_applicable</x:v>
      </x:c>
      <x:c r="O701" s="3" t="str">
        <x:v>not_applicable</x:v>
      </x:c>
      <x:c r="P701" s="30" t="n">
        <x:v>85.5</x:v>
      </x:c>
      <x:c r="Q701" s="30" t="n">
        <x:v>0</x:v>
      </x:c>
      <x:c r="R701" s="19" t="n">
        <x:f>P701-Q701</x:f>
        <x:v>85.5</x:v>
      </x:c>
      <x:c r="S701" s="22" t="n">
        <x:f>'D03_Accounts'!D15</x:f>
        <x:v>0</x:v>
      </x:c>
      <x:c r="T701" s="19" t="n">
        <x:f>R701*S701</x:f>
        <x:v>0</x:v>
      </x:c>
      <x:c r="U701" s="20" t="str">
        <x:f>'D03_Mappings'!E118</x:f>
        <x:v>tax_assets</x:v>
      </x:c>
      <x:c r="V701" s="19" t="str">
        <x:f>IF(I701="",IF(U701="people","PAYROLL","UNMAPPED"),I701)</x:f>
        <x:v>V.SOFTWARE</x:v>
      </x:c>
      <x:c r="W701" s="19" t="n">
        <x:f>IF(AND(G701="GL.CASH",L701="operating"),Q701,0)</x:f>
        <x:v>0</x:v>
      </x:c>
      <x:c r="X701" s="19" t="n">
        <x:f>IF(AND(G701="GL.CASH",L701="operating"),P701,0)</x:f>
        <x:v>0</x:v>
      </x:c>
      <x:c r="Y701" s="19" t="n">
        <x:f>IF(AND(G701="GL.CASH",L701="investing"),Q701-P701,0)</x:f>
        <x:v>0</x:v>
      </x:c>
      <x:c r="Z701" s="19" t="n">
        <x:f>IF(AND(G701="GL.CASH",L701="financing"),P701,0)</x:f>
        <x:v>0</x:v>
      </x:c>
      <x:c r="AA701" s="19" t="n">
        <x:f>IF(AND(G701="GL.CASH",L701="financing"),Q701,0)</x:f>
        <x:v>0</x:v>
      </x:c>
    </x:row>
    <x:row r="702" ht="25" customHeight="1">
      <x:c r="A702" s="3" t="str">
        <x:v>ACT/SW-M05-P04/3</x:v>
      </x:c>
      <x:c r="B702" s="3" t="str">
        <x:v>SW-M05-P04</x:v>
      </x:c>
      <x:c r="C702" s="21" t="n">
        <x:v>5</x:v>
      </x:c>
      <x:c r="D702" s="39" t="n">
        <x:v>46527</x:v>
      </x:c>
      <x:c r="E702" s="39" t="n">
        <x:v>46508</x:v>
      </x:c>
      <x:c r="F702" s="39" t="n">
        <x:v>46557</x:v>
      </x:c>
      <x:c r="G702" s="3" t="str">
        <x:v>GL.AP.SUPPLIER</x:v>
      </x:c>
      <x:c r="H702" s="3" t="str">
        <x:v>ENG</x:v>
      </x:c>
      <x:c r="I702" s="3" t="str">
        <x:v>V.SOFTWARE</x:v>
      </x:c>
      <x:c r="J702" s="3" t="str">
        <x:v>MAP.ACTUAL.COST.RC.PPL.SW.ENG.V.SOFTWARE.ENG</x:v>
      </x:c>
      <x:c r="K702" s="3" t="str">
        <x:v>OPX.SOFTWARE</x:v>
      </x:c>
      <x:c r="L702" s="3" t="str">
        <x:v>operating</x:v>
      </x:c>
      <x:c r="M702" s="3" t="str">
        <x:v>not_applicable</x:v>
      </x:c>
      <x:c r="N702" s="3" t="str">
        <x:v>not_applicable</x:v>
      </x:c>
      <x:c r="O702" s="3" t="str">
        <x:v>not_applicable</x:v>
      </x:c>
      <x:c r="P702" s="30" t="n">
        <x:v>0</x:v>
      </x:c>
      <x:c r="Q702" s="30" t="n">
        <x:v>450</x:v>
      </x:c>
      <x:c r="R702" s="19" t="n">
        <x:f>P702-Q702</x:f>
        <x:v>-450</x:v>
      </x:c>
      <x:c r="S702" s="22" t="n">
        <x:f>'D03_Accounts'!D23</x:f>
        <x:v>0</x:v>
      </x:c>
      <x:c r="T702" s="19" t="n">
        <x:f>R702*S702</x:f>
        <x:v>0</x:v>
      </x:c>
      <x:c r="U702" s="20" t="str">
        <x:f>'D03_Mappings'!E119</x:f>
        <x:v>ap</x:v>
      </x:c>
      <x:c r="V702" s="19" t="str">
        <x:f>IF(I702="",IF(U702="people","PAYROLL","UNMAPPED"),I702)</x:f>
        <x:v>V.SOFTWARE</x:v>
      </x:c>
      <x:c r="W702" s="19" t="n">
        <x:f>IF(AND(G702="GL.CASH",L702="operating"),Q702,0)</x:f>
        <x:v>0</x:v>
      </x:c>
      <x:c r="X702" s="19" t="n">
        <x:f>IF(AND(G702="GL.CASH",L702="operating"),P702,0)</x:f>
        <x:v>0</x:v>
      </x:c>
      <x:c r="Y702" s="19" t="n">
        <x:f>IF(AND(G702="GL.CASH",L702="investing"),Q702-P702,0)</x:f>
        <x:v>0</x:v>
      </x:c>
      <x:c r="Z702" s="19" t="n">
        <x:f>IF(AND(G702="GL.CASH",L702="financing"),P702,0)</x:f>
        <x:v>0</x:v>
      </x:c>
      <x:c r="AA702" s="19" t="n">
        <x:f>IF(AND(G702="GL.CASH",L702="financing"),Q702,0)</x:f>
        <x:v>0</x:v>
      </x:c>
    </x:row>
    <x:row r="703" ht="25" customHeight="1">
      <x:c r="A703" s="3" t="str">
        <x:v>ACT/SW-M05-P04/4</x:v>
      </x:c>
      <x:c r="B703" s="3" t="str">
        <x:v>SW-M05-P04</x:v>
      </x:c>
      <x:c r="C703" s="21" t="n">
        <x:v>5</x:v>
      </x:c>
      <x:c r="D703" s="39" t="n">
        <x:v>46527</x:v>
      </x:c>
      <x:c r="E703" s="39" t="n">
        <x:v>46508</x:v>
      </x:c>
      <x:c r="F703" s="39" t="n">
        <x:v>46557</x:v>
      </x:c>
      <x:c r="G703" s="3" t="str">
        <x:v>GL.VAT.DOM_LIAB</x:v>
      </x:c>
      <x:c r="H703" s="3" t="str">
        <x:v>ENG</x:v>
      </x:c>
      <x:c r="I703" s="3" t="str">
        <x:v>V.SOFTWARE</x:v>
      </x:c>
      <x:c r="J703" s="3" t="str">
        <x:v>MAP.ACTUAL.COST.RC.PPL.SW.ENG.V.SOFTWARE.ENG</x:v>
      </x:c>
      <x:c r="K703" s="3" t="str">
        <x:v>OPX.SOFTWARE</x:v>
      </x:c>
      <x:c r="L703" s="3" t="str">
        <x:v>operating</x:v>
      </x:c>
      <x:c r="M703" s="3" t="str">
        <x:v>not_applicable</x:v>
      </x:c>
      <x:c r="N703" s="3" t="str">
        <x:v>not_applicable</x:v>
      </x:c>
      <x:c r="O703" s="3" t="str">
        <x:v>not_applicable</x:v>
      </x:c>
      <x:c r="P703" s="30" t="n">
        <x:v>0</x:v>
      </x:c>
      <x:c r="Q703" s="30" t="n">
        <x:v>85.5</x:v>
      </x:c>
      <x:c r="R703" s="19" t="n">
        <x:f>P703-Q703</x:f>
        <x:v>-85.5</x:v>
      </x:c>
      <x:c r="S703" s="22" t="n">
        <x:f>'D03_Accounts'!D29</x:f>
        <x:v>0</x:v>
      </x:c>
      <x:c r="T703" s="19" t="n">
        <x:f>R703*S703</x:f>
        <x:v>0</x:v>
      </x:c>
      <x:c r="U703" s="20" t="str">
        <x:f>'D03_Mappings'!E120</x:f>
        <x:v>tax_liabilities</x:v>
      </x:c>
      <x:c r="V703" s="19" t="str">
        <x:f>IF(I703="",IF(U703="people","PAYROLL","UNMAPPED"),I703)</x:f>
        <x:v>V.SOFTWARE</x:v>
      </x:c>
      <x:c r="W703" s="19" t="n">
        <x:f>IF(AND(G703="GL.CASH",L703="operating"),Q703,0)</x:f>
        <x:v>0</x:v>
      </x:c>
      <x:c r="X703" s="19" t="n">
        <x:f>IF(AND(G703="GL.CASH",L703="operating"),P703,0)</x:f>
        <x:v>0</x:v>
      </x:c>
      <x:c r="Y703" s="19" t="n">
        <x:f>IF(AND(G703="GL.CASH",L703="investing"),Q703-P703,0)</x:f>
        <x:v>0</x:v>
      </x:c>
      <x:c r="Z703" s="19" t="n">
        <x:f>IF(AND(G703="GL.CASH",L703="financing"),P703,0)</x:f>
        <x:v>0</x:v>
      </x:c>
      <x:c r="AA703" s="19" t="n">
        <x:f>IF(AND(G703="GL.CASH",L703="financing"),Q703,0)</x:f>
        <x:v>0</x:v>
      </x:c>
    </x:row>
    <x:row r="704" ht="25" customHeight="1">
      <x:c r="A704" s="3" t="str">
        <x:v>ACT/SW-M05-P05/1</x:v>
      </x:c>
      <x:c r="B704" s="3" t="str">
        <x:v>SW-M05-P05</x:v>
      </x:c>
      <x:c r="C704" s="21" t="n">
        <x:v>5</x:v>
      </x:c>
      <x:c r="D704" s="39" t="n">
        <x:v>46527</x:v>
      </x:c>
      <x:c r="E704" s="39" t="n">
        <x:v>46508</x:v>
      </x:c>
      <x:c r="F704" s="39" t="n">
        <x:v>46557</x:v>
      </x:c>
      <x:c r="G704" s="3" t="str">
        <x:v>GL.OPEX.PPL.SW</x:v>
      </x:c>
      <x:c r="H704" s="3" t="str">
        <x:v>ENG</x:v>
      </x:c>
      <x:c r="I704" s="3" t="str">
        <x:v>V.SOFTWARE</x:v>
      </x:c>
      <x:c r="J704" s="3" t="str">
        <x:v>MAP.ACTUAL.COST.RC.PPL.SW.ENG.V.SOFTWARE.ENG</x:v>
      </x:c>
      <x:c r="K704" s="3" t="str">
        <x:v>OPX.SOFTWARE</x:v>
      </x:c>
      <x:c r="L704" s="3" t="str">
        <x:v>operating</x:v>
      </x:c>
      <x:c r="M704" s="3" t="str">
        <x:v>recurring</x:v>
      </x:c>
      <x:c r="N704" s="3" t="str">
        <x:v>committed</x:v>
      </x:c>
      <x:c r="O704" s="3" t="str">
        <x:v>fixed</x:v>
      </x:c>
      <x:c r="P704" s="30" t="n">
        <x:v>450</x:v>
      </x:c>
      <x:c r="Q704" s="30" t="n">
        <x:v>0</x:v>
      </x:c>
      <x:c r="R704" s="19" t="n">
        <x:f>P704-Q704</x:f>
        <x:v>450</x:v>
      </x:c>
      <x:c r="S704" s="22" t="n">
        <x:f>'D03_Accounts'!D66</x:f>
        <x:v>1</x:v>
      </x:c>
      <x:c r="T704" s="19" t="n">
        <x:f>R704*S704</x:f>
        <x:v>450</x:v>
      </x:c>
      <x:c r="U704" s="20" t="str">
        <x:f>'D03_Mappings'!E117</x:f>
        <x:v>operating_expense</x:v>
      </x:c>
      <x:c r="V704" s="19" t="str">
        <x:f>IF(I704="",IF(U704="people","PAYROLL","UNMAPPED"),I704)</x:f>
        <x:v>V.SOFTWARE</x:v>
      </x:c>
      <x:c r="W704" s="19" t="n">
        <x:f>IF(AND(G704="GL.CASH",L704="operating"),Q704,0)</x:f>
        <x:v>0</x:v>
      </x:c>
      <x:c r="X704" s="19" t="n">
        <x:f>IF(AND(G704="GL.CASH",L704="operating"),P704,0)</x:f>
        <x:v>0</x:v>
      </x:c>
      <x:c r="Y704" s="19" t="n">
        <x:f>IF(AND(G704="GL.CASH",L704="investing"),Q704-P704,0)</x:f>
        <x:v>0</x:v>
      </x:c>
      <x:c r="Z704" s="19" t="n">
        <x:f>IF(AND(G704="GL.CASH",L704="financing"),P704,0)</x:f>
        <x:v>0</x:v>
      </x:c>
      <x:c r="AA704" s="19" t="n">
        <x:f>IF(AND(G704="GL.CASH",L704="financing"),Q704,0)</x:f>
        <x:v>0</x:v>
      </x:c>
    </x:row>
    <x:row r="705" ht="25" customHeight="1">
      <x:c r="A705" s="3" t="str">
        <x:v>ACT/SW-M05-P05/2</x:v>
      </x:c>
      <x:c r="B705" s="3" t="str">
        <x:v>SW-M05-P05</x:v>
      </x:c>
      <x:c r="C705" s="21" t="n">
        <x:v>5</x:v>
      </x:c>
      <x:c r="D705" s="39" t="n">
        <x:v>46527</x:v>
      </x:c>
      <x:c r="E705" s="39" t="n">
        <x:v>46508</x:v>
      </x:c>
      <x:c r="F705" s="39" t="n">
        <x:v>46557</x:v>
      </x:c>
      <x:c r="G705" s="3" t="str">
        <x:v>GL.VAT.DOM_ASSET</x:v>
      </x:c>
      <x:c r="H705" s="3" t="str">
        <x:v>ENG</x:v>
      </x:c>
      <x:c r="I705" s="3" t="str">
        <x:v>V.SOFTWARE</x:v>
      </x:c>
      <x:c r="J705" s="3" t="str">
        <x:v>MAP.ACTUAL.COST.RC.PPL.SW.ENG.V.SOFTWARE.ENG</x:v>
      </x:c>
      <x:c r="K705" s="3" t="str">
        <x:v>OPX.SOFTWARE</x:v>
      </x:c>
      <x:c r="L705" s="3" t="str">
        <x:v>operating</x:v>
      </x:c>
      <x:c r="M705" s="3" t="str">
        <x:v>not_applicable</x:v>
      </x:c>
      <x:c r="N705" s="3" t="str">
        <x:v>not_applicable</x:v>
      </x:c>
      <x:c r="O705" s="3" t="str">
        <x:v>not_applicable</x:v>
      </x:c>
      <x:c r="P705" s="30" t="n">
        <x:v>85.5</x:v>
      </x:c>
      <x:c r="Q705" s="30" t="n">
        <x:v>0</x:v>
      </x:c>
      <x:c r="R705" s="19" t="n">
        <x:f>P705-Q705</x:f>
        <x:v>85.5</x:v>
      </x:c>
      <x:c r="S705" s="22" t="n">
        <x:f>'D03_Accounts'!D15</x:f>
        <x:v>0</x:v>
      </x:c>
      <x:c r="T705" s="19" t="n">
        <x:f>R705*S705</x:f>
        <x:v>0</x:v>
      </x:c>
      <x:c r="U705" s="20" t="str">
        <x:f>'D03_Mappings'!E118</x:f>
        <x:v>tax_assets</x:v>
      </x:c>
      <x:c r="V705" s="19" t="str">
        <x:f>IF(I705="",IF(U705="people","PAYROLL","UNMAPPED"),I705)</x:f>
        <x:v>V.SOFTWARE</x:v>
      </x:c>
      <x:c r="W705" s="19" t="n">
        <x:f>IF(AND(G705="GL.CASH",L705="operating"),Q705,0)</x:f>
        <x:v>0</x:v>
      </x:c>
      <x:c r="X705" s="19" t="n">
        <x:f>IF(AND(G705="GL.CASH",L705="operating"),P705,0)</x:f>
        <x:v>0</x:v>
      </x:c>
      <x:c r="Y705" s="19" t="n">
        <x:f>IF(AND(G705="GL.CASH",L705="investing"),Q705-P705,0)</x:f>
        <x:v>0</x:v>
      </x:c>
      <x:c r="Z705" s="19" t="n">
        <x:f>IF(AND(G705="GL.CASH",L705="financing"),P705,0)</x:f>
        <x:v>0</x:v>
      </x:c>
      <x:c r="AA705" s="19" t="n">
        <x:f>IF(AND(G705="GL.CASH",L705="financing"),Q705,0)</x:f>
        <x:v>0</x:v>
      </x:c>
    </x:row>
    <x:row r="706" ht="25" customHeight="1">
      <x:c r="A706" s="3" t="str">
        <x:v>ACT/SW-M05-P05/3</x:v>
      </x:c>
      <x:c r="B706" s="3" t="str">
        <x:v>SW-M05-P05</x:v>
      </x:c>
      <x:c r="C706" s="21" t="n">
        <x:v>5</x:v>
      </x:c>
      <x:c r="D706" s="39" t="n">
        <x:v>46527</x:v>
      </x:c>
      <x:c r="E706" s="39" t="n">
        <x:v>46508</x:v>
      </x:c>
      <x:c r="F706" s="39" t="n">
        <x:v>46557</x:v>
      </x:c>
      <x:c r="G706" s="3" t="str">
        <x:v>GL.AP.SUPPLIER</x:v>
      </x:c>
      <x:c r="H706" s="3" t="str">
        <x:v>ENG</x:v>
      </x:c>
      <x:c r="I706" s="3" t="str">
        <x:v>V.SOFTWARE</x:v>
      </x:c>
      <x:c r="J706" s="3" t="str">
        <x:v>MAP.ACTUAL.COST.RC.PPL.SW.ENG.V.SOFTWARE.ENG</x:v>
      </x:c>
      <x:c r="K706" s="3" t="str">
        <x:v>OPX.SOFTWARE</x:v>
      </x:c>
      <x:c r="L706" s="3" t="str">
        <x:v>operating</x:v>
      </x:c>
      <x:c r="M706" s="3" t="str">
        <x:v>not_applicable</x:v>
      </x:c>
      <x:c r="N706" s="3" t="str">
        <x:v>not_applicable</x:v>
      </x:c>
      <x:c r="O706" s="3" t="str">
        <x:v>not_applicable</x:v>
      </x:c>
      <x:c r="P706" s="30" t="n">
        <x:v>0</x:v>
      </x:c>
      <x:c r="Q706" s="30" t="n">
        <x:v>450</x:v>
      </x:c>
      <x:c r="R706" s="19" t="n">
        <x:f>P706-Q706</x:f>
        <x:v>-450</x:v>
      </x:c>
      <x:c r="S706" s="22" t="n">
        <x:f>'D03_Accounts'!D23</x:f>
        <x:v>0</x:v>
      </x:c>
      <x:c r="T706" s="19" t="n">
        <x:f>R706*S706</x:f>
        <x:v>0</x:v>
      </x:c>
      <x:c r="U706" s="20" t="str">
        <x:f>'D03_Mappings'!E119</x:f>
        <x:v>ap</x:v>
      </x:c>
      <x:c r="V706" s="19" t="str">
        <x:f>IF(I706="",IF(U706="people","PAYROLL","UNMAPPED"),I706)</x:f>
        <x:v>V.SOFTWARE</x:v>
      </x:c>
      <x:c r="W706" s="19" t="n">
        <x:f>IF(AND(G706="GL.CASH",L706="operating"),Q706,0)</x:f>
        <x:v>0</x:v>
      </x:c>
      <x:c r="X706" s="19" t="n">
        <x:f>IF(AND(G706="GL.CASH",L706="operating"),P706,0)</x:f>
        <x:v>0</x:v>
      </x:c>
      <x:c r="Y706" s="19" t="n">
        <x:f>IF(AND(G706="GL.CASH",L706="investing"),Q706-P706,0)</x:f>
        <x:v>0</x:v>
      </x:c>
      <x:c r="Z706" s="19" t="n">
        <x:f>IF(AND(G706="GL.CASH",L706="financing"),P706,0)</x:f>
        <x:v>0</x:v>
      </x:c>
      <x:c r="AA706" s="19" t="n">
        <x:f>IF(AND(G706="GL.CASH",L706="financing"),Q706,0)</x:f>
        <x:v>0</x:v>
      </x:c>
    </x:row>
    <x:row r="707" ht="25" customHeight="1">
      <x:c r="A707" s="3" t="str">
        <x:v>ACT/SW-M05-P05/4</x:v>
      </x:c>
      <x:c r="B707" s="3" t="str">
        <x:v>SW-M05-P05</x:v>
      </x:c>
      <x:c r="C707" s="21" t="n">
        <x:v>5</x:v>
      </x:c>
      <x:c r="D707" s="39" t="n">
        <x:v>46527</x:v>
      </x:c>
      <x:c r="E707" s="39" t="n">
        <x:v>46508</x:v>
      </x:c>
      <x:c r="F707" s="39" t="n">
        <x:v>46557</x:v>
      </x:c>
      <x:c r="G707" s="3" t="str">
        <x:v>GL.VAT.DOM_LIAB</x:v>
      </x:c>
      <x:c r="H707" s="3" t="str">
        <x:v>ENG</x:v>
      </x:c>
      <x:c r="I707" s="3" t="str">
        <x:v>V.SOFTWARE</x:v>
      </x:c>
      <x:c r="J707" s="3" t="str">
        <x:v>MAP.ACTUAL.COST.RC.PPL.SW.ENG.V.SOFTWARE.ENG</x:v>
      </x:c>
      <x:c r="K707" s="3" t="str">
        <x:v>OPX.SOFTWARE</x:v>
      </x:c>
      <x:c r="L707" s="3" t="str">
        <x:v>operating</x:v>
      </x:c>
      <x:c r="M707" s="3" t="str">
        <x:v>not_applicable</x:v>
      </x:c>
      <x:c r="N707" s="3" t="str">
        <x:v>not_applicable</x:v>
      </x:c>
      <x:c r="O707" s="3" t="str">
        <x:v>not_applicable</x:v>
      </x:c>
      <x:c r="P707" s="30" t="n">
        <x:v>0</x:v>
      </x:c>
      <x:c r="Q707" s="30" t="n">
        <x:v>85.5</x:v>
      </x:c>
      <x:c r="R707" s="19" t="n">
        <x:f>P707-Q707</x:f>
        <x:v>-85.5</x:v>
      </x:c>
      <x:c r="S707" s="22" t="n">
        <x:f>'D03_Accounts'!D29</x:f>
        <x:v>0</x:v>
      </x:c>
      <x:c r="T707" s="19" t="n">
        <x:f>R707*S707</x:f>
        <x:v>0</x:v>
      </x:c>
      <x:c r="U707" s="20" t="str">
        <x:f>'D03_Mappings'!E120</x:f>
        <x:v>tax_liabilities</x:v>
      </x:c>
      <x:c r="V707" s="19" t="str">
        <x:f>IF(I707="",IF(U707="people","PAYROLL","UNMAPPED"),I707)</x:f>
        <x:v>V.SOFTWARE</x:v>
      </x:c>
      <x:c r="W707" s="19" t="n">
        <x:f>IF(AND(G707="GL.CASH",L707="operating"),Q707,0)</x:f>
        <x:v>0</x:v>
      </x:c>
      <x:c r="X707" s="19" t="n">
        <x:f>IF(AND(G707="GL.CASH",L707="operating"),P707,0)</x:f>
        <x:v>0</x:v>
      </x:c>
      <x:c r="Y707" s="19" t="n">
        <x:f>IF(AND(G707="GL.CASH",L707="investing"),Q707-P707,0)</x:f>
        <x:v>0</x:v>
      </x:c>
      <x:c r="Z707" s="19" t="n">
        <x:f>IF(AND(G707="GL.CASH",L707="financing"),P707,0)</x:f>
        <x:v>0</x:v>
      </x:c>
      <x:c r="AA707" s="19" t="n">
        <x:f>IF(AND(G707="GL.CASH",L707="financing"),Q707,0)</x:f>
        <x:v>0</x:v>
      </x:c>
    </x:row>
    <x:row r="708" ht="25" customHeight="1">
      <x:c r="A708" s="3" t="str">
        <x:v>ACT/SW-M05-P06/1</x:v>
      </x:c>
      <x:c r="B708" s="3" t="str">
        <x:v>SW-M05-P06</x:v>
      </x:c>
      <x:c r="C708" s="21" t="n">
        <x:v>5</x:v>
      </x:c>
      <x:c r="D708" s="39" t="n">
        <x:v>46527</x:v>
      </x:c>
      <x:c r="E708" s="39" t="n">
        <x:v>46508</x:v>
      </x:c>
      <x:c r="F708" s="39" t="n">
        <x:v>46557</x:v>
      </x:c>
      <x:c r="G708" s="3" t="str">
        <x:v>GL.OPEX.PPL.SW</x:v>
      </x:c>
      <x:c r="H708" s="3" t="str">
        <x:v>COMP</x:v>
      </x:c>
      <x:c r="I708" s="3" t="str">
        <x:v>V.SOFTWARE</x:v>
      </x:c>
      <x:c r="J708" s="3" t="str">
        <x:v>MAP.ACTUAL.COST.RC.PPL.SW.COMP.V.SOFTWARE.COMP</x:v>
      </x:c>
      <x:c r="K708" s="3" t="str">
        <x:v>OPX.SOFTWARE</x:v>
      </x:c>
      <x:c r="L708" s="3" t="str">
        <x:v>operating</x:v>
      </x:c>
      <x:c r="M708" s="3" t="str">
        <x:v>recurring</x:v>
      </x:c>
      <x:c r="N708" s="3" t="str">
        <x:v>committed</x:v>
      </x:c>
      <x:c r="O708" s="3" t="str">
        <x:v>fixed</x:v>
      </x:c>
      <x:c r="P708" s="30" t="n">
        <x:v>450</x:v>
      </x:c>
      <x:c r="Q708" s="30" t="n">
        <x:v>0</x:v>
      </x:c>
      <x:c r="R708" s="19" t="n">
        <x:f>P708-Q708</x:f>
        <x:v>450</x:v>
      </x:c>
      <x:c r="S708" s="22" t="n">
        <x:f>'D03_Accounts'!D66</x:f>
        <x:v>1</x:v>
      </x:c>
      <x:c r="T708" s="19" t="n">
        <x:f>R708*S708</x:f>
        <x:v>450</x:v>
      </x:c>
      <x:c r="U708" s="20" t="str">
        <x:f>'D03_Mappings'!E113</x:f>
        <x:v>operating_expense</x:v>
      </x:c>
      <x:c r="V708" s="19" t="str">
        <x:f>IF(I708="",IF(U708="people","PAYROLL","UNMAPPED"),I708)</x:f>
        <x:v>V.SOFTWARE</x:v>
      </x:c>
      <x:c r="W708" s="19" t="n">
        <x:f>IF(AND(G708="GL.CASH",L708="operating"),Q708,0)</x:f>
        <x:v>0</x:v>
      </x:c>
      <x:c r="X708" s="19" t="n">
        <x:f>IF(AND(G708="GL.CASH",L708="operating"),P708,0)</x:f>
        <x:v>0</x:v>
      </x:c>
      <x:c r="Y708" s="19" t="n">
        <x:f>IF(AND(G708="GL.CASH",L708="investing"),Q708-P708,0)</x:f>
        <x:v>0</x:v>
      </x:c>
      <x:c r="Z708" s="19" t="n">
        <x:f>IF(AND(G708="GL.CASH",L708="financing"),P708,0)</x:f>
        <x:v>0</x:v>
      </x:c>
      <x:c r="AA708" s="19" t="n">
        <x:f>IF(AND(G708="GL.CASH",L708="financing"),Q708,0)</x:f>
        <x:v>0</x:v>
      </x:c>
    </x:row>
    <x:row r="709" ht="25" customHeight="1">
      <x:c r="A709" s="3" t="str">
        <x:v>ACT/SW-M05-P06/2</x:v>
      </x:c>
      <x:c r="B709" s="3" t="str">
        <x:v>SW-M05-P06</x:v>
      </x:c>
      <x:c r="C709" s="21" t="n">
        <x:v>5</x:v>
      </x:c>
      <x:c r="D709" s="39" t="n">
        <x:v>46527</x:v>
      </x:c>
      <x:c r="E709" s="39" t="n">
        <x:v>46508</x:v>
      </x:c>
      <x:c r="F709" s="39" t="n">
        <x:v>46557</x:v>
      </x:c>
      <x:c r="G709" s="3" t="str">
        <x:v>GL.VAT.DOM_ASSET</x:v>
      </x:c>
      <x:c r="H709" s="3" t="str">
        <x:v>COMP</x:v>
      </x:c>
      <x:c r="I709" s="3" t="str">
        <x:v>V.SOFTWARE</x:v>
      </x:c>
      <x:c r="J709" s="3" t="str">
        <x:v>MAP.ACTUAL.COST.RC.PPL.SW.COMP.V.SOFTWARE.COMP</x:v>
      </x:c>
      <x:c r="K709" s="3" t="str">
        <x:v>OPX.SOFTWARE</x:v>
      </x:c>
      <x:c r="L709" s="3" t="str">
        <x:v>operating</x:v>
      </x:c>
      <x:c r="M709" s="3" t="str">
        <x:v>not_applicable</x:v>
      </x:c>
      <x:c r="N709" s="3" t="str">
        <x:v>not_applicable</x:v>
      </x:c>
      <x:c r="O709" s="3" t="str">
        <x:v>not_applicable</x:v>
      </x:c>
      <x:c r="P709" s="30" t="n">
        <x:v>85.5</x:v>
      </x:c>
      <x:c r="Q709" s="30" t="n">
        <x:v>0</x:v>
      </x:c>
      <x:c r="R709" s="19" t="n">
        <x:f>P709-Q709</x:f>
        <x:v>85.5</x:v>
      </x:c>
      <x:c r="S709" s="22" t="n">
        <x:f>'D03_Accounts'!D15</x:f>
        <x:v>0</x:v>
      </x:c>
      <x:c r="T709" s="19" t="n">
        <x:f>R709*S709</x:f>
        <x:v>0</x:v>
      </x:c>
      <x:c r="U709" s="20" t="str">
        <x:f>'D03_Mappings'!E114</x:f>
        <x:v>tax_assets</x:v>
      </x:c>
      <x:c r="V709" s="19" t="str">
        <x:f>IF(I709="",IF(U709="people","PAYROLL","UNMAPPED"),I709)</x:f>
        <x:v>V.SOFTWARE</x:v>
      </x:c>
      <x:c r="W709" s="19" t="n">
        <x:f>IF(AND(G709="GL.CASH",L709="operating"),Q709,0)</x:f>
        <x:v>0</x:v>
      </x:c>
      <x:c r="X709" s="19" t="n">
        <x:f>IF(AND(G709="GL.CASH",L709="operating"),P709,0)</x:f>
        <x:v>0</x:v>
      </x:c>
      <x:c r="Y709" s="19" t="n">
        <x:f>IF(AND(G709="GL.CASH",L709="investing"),Q709-P709,0)</x:f>
        <x:v>0</x:v>
      </x:c>
      <x:c r="Z709" s="19" t="n">
        <x:f>IF(AND(G709="GL.CASH",L709="financing"),P709,0)</x:f>
        <x:v>0</x:v>
      </x:c>
      <x:c r="AA709" s="19" t="n">
        <x:f>IF(AND(G709="GL.CASH",L709="financing"),Q709,0)</x:f>
        <x:v>0</x:v>
      </x:c>
    </x:row>
    <x:row r="710" ht="25" customHeight="1">
      <x:c r="A710" s="3" t="str">
        <x:v>ACT/SW-M05-P06/3</x:v>
      </x:c>
      <x:c r="B710" s="3" t="str">
        <x:v>SW-M05-P06</x:v>
      </x:c>
      <x:c r="C710" s="21" t="n">
        <x:v>5</x:v>
      </x:c>
      <x:c r="D710" s="39" t="n">
        <x:v>46527</x:v>
      </x:c>
      <x:c r="E710" s="39" t="n">
        <x:v>46508</x:v>
      </x:c>
      <x:c r="F710" s="39" t="n">
        <x:v>46557</x:v>
      </x:c>
      <x:c r="G710" s="3" t="str">
        <x:v>GL.AP.SUPPLIER</x:v>
      </x:c>
      <x:c r="H710" s="3" t="str">
        <x:v>COMP</x:v>
      </x:c>
      <x:c r="I710" s="3" t="str">
        <x:v>V.SOFTWARE</x:v>
      </x:c>
      <x:c r="J710" s="3" t="str">
        <x:v>MAP.ACTUAL.COST.RC.PPL.SW.COMP.V.SOFTWARE.COMP</x:v>
      </x:c>
      <x:c r="K710" s="3" t="str">
        <x:v>OPX.SOFTWARE</x:v>
      </x:c>
      <x:c r="L710" s="3" t="str">
        <x:v>operating</x:v>
      </x:c>
      <x:c r="M710" s="3" t="str">
        <x:v>not_applicable</x:v>
      </x:c>
      <x:c r="N710" s="3" t="str">
        <x:v>not_applicable</x:v>
      </x:c>
      <x:c r="O710" s="3" t="str">
        <x:v>not_applicable</x:v>
      </x:c>
      <x:c r="P710" s="30" t="n">
        <x:v>0</x:v>
      </x:c>
      <x:c r="Q710" s="30" t="n">
        <x:v>450</x:v>
      </x:c>
      <x:c r="R710" s="19" t="n">
        <x:f>P710-Q710</x:f>
        <x:v>-450</x:v>
      </x:c>
      <x:c r="S710" s="22" t="n">
        <x:f>'D03_Accounts'!D23</x:f>
        <x:v>0</x:v>
      </x:c>
      <x:c r="T710" s="19" t="n">
        <x:f>R710*S710</x:f>
        <x:v>0</x:v>
      </x:c>
      <x:c r="U710" s="20" t="str">
        <x:f>'D03_Mappings'!E115</x:f>
        <x:v>ap</x:v>
      </x:c>
      <x:c r="V710" s="19" t="str">
        <x:f>IF(I710="",IF(U710="people","PAYROLL","UNMAPPED"),I710)</x:f>
        <x:v>V.SOFTWARE</x:v>
      </x:c>
      <x:c r="W710" s="19" t="n">
        <x:f>IF(AND(G710="GL.CASH",L710="operating"),Q710,0)</x:f>
        <x:v>0</x:v>
      </x:c>
      <x:c r="X710" s="19" t="n">
        <x:f>IF(AND(G710="GL.CASH",L710="operating"),P710,0)</x:f>
        <x:v>0</x:v>
      </x:c>
      <x:c r="Y710" s="19" t="n">
        <x:f>IF(AND(G710="GL.CASH",L710="investing"),Q710-P710,0)</x:f>
        <x:v>0</x:v>
      </x:c>
      <x:c r="Z710" s="19" t="n">
        <x:f>IF(AND(G710="GL.CASH",L710="financing"),P710,0)</x:f>
        <x:v>0</x:v>
      </x:c>
      <x:c r="AA710" s="19" t="n">
        <x:f>IF(AND(G710="GL.CASH",L710="financing"),Q710,0)</x:f>
        <x:v>0</x:v>
      </x:c>
    </x:row>
    <x:row r="711" ht="25" customHeight="1">
      <x:c r="A711" s="3" t="str">
        <x:v>ACT/SW-M05-P06/4</x:v>
      </x:c>
      <x:c r="B711" s="3" t="str">
        <x:v>SW-M05-P06</x:v>
      </x:c>
      <x:c r="C711" s="21" t="n">
        <x:v>5</x:v>
      </x:c>
      <x:c r="D711" s="39" t="n">
        <x:v>46527</x:v>
      </x:c>
      <x:c r="E711" s="39" t="n">
        <x:v>46508</x:v>
      </x:c>
      <x:c r="F711" s="39" t="n">
        <x:v>46557</x:v>
      </x:c>
      <x:c r="G711" s="3" t="str">
        <x:v>GL.VAT.DOM_LIAB</x:v>
      </x:c>
      <x:c r="H711" s="3" t="str">
        <x:v>COMP</x:v>
      </x:c>
      <x:c r="I711" s="3" t="str">
        <x:v>V.SOFTWARE</x:v>
      </x:c>
      <x:c r="J711" s="3" t="str">
        <x:v>MAP.ACTUAL.COST.RC.PPL.SW.COMP.V.SOFTWARE.COMP</x:v>
      </x:c>
      <x:c r="K711" s="3" t="str">
        <x:v>OPX.SOFTWARE</x:v>
      </x:c>
      <x:c r="L711" s="3" t="str">
        <x:v>operating</x:v>
      </x:c>
      <x:c r="M711" s="3" t="str">
        <x:v>not_applicable</x:v>
      </x:c>
      <x:c r="N711" s="3" t="str">
        <x:v>not_applicable</x:v>
      </x:c>
      <x:c r="O711" s="3" t="str">
        <x:v>not_applicable</x:v>
      </x:c>
      <x:c r="P711" s="30" t="n">
        <x:v>0</x:v>
      </x:c>
      <x:c r="Q711" s="30" t="n">
        <x:v>85.5</x:v>
      </x:c>
      <x:c r="R711" s="19" t="n">
        <x:f>P711-Q711</x:f>
        <x:v>-85.5</x:v>
      </x:c>
      <x:c r="S711" s="22" t="n">
        <x:f>'D03_Accounts'!D29</x:f>
        <x:v>0</x:v>
      </x:c>
      <x:c r="T711" s="19" t="n">
        <x:f>R711*S711</x:f>
        <x:v>0</x:v>
      </x:c>
      <x:c r="U711" s="20" t="str">
        <x:f>'D03_Mappings'!E116</x:f>
        <x:v>tax_liabilities</x:v>
      </x:c>
      <x:c r="V711" s="19" t="str">
        <x:f>IF(I711="",IF(U711="people","PAYROLL","UNMAPPED"),I711)</x:f>
        <x:v>V.SOFTWARE</x:v>
      </x:c>
      <x:c r="W711" s="19" t="n">
        <x:f>IF(AND(G711="GL.CASH",L711="operating"),Q711,0)</x:f>
        <x:v>0</x:v>
      </x:c>
      <x:c r="X711" s="19" t="n">
        <x:f>IF(AND(G711="GL.CASH",L711="operating"),P711,0)</x:f>
        <x:v>0</x:v>
      </x:c>
      <x:c r="Y711" s="19" t="n">
        <x:f>IF(AND(G711="GL.CASH",L711="investing"),Q711-P711,0)</x:f>
        <x:v>0</x:v>
      </x:c>
      <x:c r="Z711" s="19" t="n">
        <x:f>IF(AND(G711="GL.CASH",L711="financing"),P711,0)</x:f>
        <x:v>0</x:v>
      </x:c>
      <x:c r="AA711" s="19" t="n">
        <x:f>IF(AND(G711="GL.CASH",L711="financing"),Q711,0)</x:f>
        <x:v>0</x:v>
      </x:c>
    </x:row>
    <x:row r="712" ht="25" customHeight="1">
      <x:c r="A712" s="3" t="str">
        <x:v>ACT/SW-M05-P07/1</x:v>
      </x:c>
      <x:c r="B712" s="3" t="str">
        <x:v>SW-M05-P07</x:v>
      </x:c>
      <x:c r="C712" s="21" t="n">
        <x:v>5</x:v>
      </x:c>
      <x:c r="D712" s="39" t="n">
        <x:v>46527</x:v>
      </x:c>
      <x:c r="E712" s="39" t="n">
        <x:v>46508</x:v>
      </x:c>
      <x:c r="F712" s="39" t="n">
        <x:v>46557</x:v>
      </x:c>
      <x:c r="G712" s="3" t="str">
        <x:v>GL.OPEX.PPL.SW</x:v>
      </x:c>
      <x:c r="H712" s="3" t="str">
        <x:v>PROD</x:v>
      </x:c>
      <x:c r="I712" s="3" t="str">
        <x:v>V.SOFTWARE</x:v>
      </x:c>
      <x:c r="J712" s="3" t="str">
        <x:v>MAP.ACTUAL.COST.RC.PPL.SW.PROD.V.SOFTWARE.PROD</x:v>
      </x:c>
      <x:c r="K712" s="3" t="str">
        <x:v>OPX.SOFTWARE</x:v>
      </x:c>
      <x:c r="L712" s="3" t="str">
        <x:v>operating</x:v>
      </x:c>
      <x:c r="M712" s="3" t="str">
        <x:v>recurring</x:v>
      </x:c>
      <x:c r="N712" s="3" t="str">
        <x:v>committed</x:v>
      </x:c>
      <x:c r="O712" s="3" t="str">
        <x:v>fixed</x:v>
      </x:c>
      <x:c r="P712" s="30" t="n">
        <x:v>450</x:v>
      </x:c>
      <x:c r="Q712" s="30" t="n">
        <x:v>0</x:v>
      </x:c>
      <x:c r="R712" s="19" t="n">
        <x:f>P712-Q712</x:f>
        <x:v>450</x:v>
      </x:c>
      <x:c r="S712" s="22" t="n">
        <x:f>'D03_Accounts'!D66</x:f>
        <x:v>1</x:v>
      </x:c>
      <x:c r="T712" s="19" t="n">
        <x:f>R712*S712</x:f>
        <x:v>450</x:v>
      </x:c>
      <x:c r="U712" s="20" t="str">
        <x:f>'D03_Mappings'!E129</x:f>
        <x:v>operating_expense</x:v>
      </x:c>
      <x:c r="V712" s="19" t="str">
        <x:f>IF(I712="",IF(U712="people","PAYROLL","UNMAPPED"),I712)</x:f>
        <x:v>V.SOFTWARE</x:v>
      </x:c>
      <x:c r="W712" s="19" t="n">
        <x:f>IF(AND(G712="GL.CASH",L712="operating"),Q712,0)</x:f>
        <x:v>0</x:v>
      </x:c>
      <x:c r="X712" s="19" t="n">
        <x:f>IF(AND(G712="GL.CASH",L712="operating"),P712,0)</x:f>
        <x:v>0</x:v>
      </x:c>
      <x:c r="Y712" s="19" t="n">
        <x:f>IF(AND(G712="GL.CASH",L712="investing"),Q712-P712,0)</x:f>
        <x:v>0</x:v>
      </x:c>
      <x:c r="Z712" s="19" t="n">
        <x:f>IF(AND(G712="GL.CASH",L712="financing"),P712,0)</x:f>
        <x:v>0</x:v>
      </x:c>
      <x:c r="AA712" s="19" t="n">
        <x:f>IF(AND(G712="GL.CASH",L712="financing"),Q712,0)</x:f>
        <x:v>0</x:v>
      </x:c>
    </x:row>
    <x:row r="713" ht="25" customHeight="1">
      <x:c r="A713" s="3" t="str">
        <x:v>ACT/SW-M05-P07/2</x:v>
      </x:c>
      <x:c r="B713" s="3" t="str">
        <x:v>SW-M05-P07</x:v>
      </x:c>
      <x:c r="C713" s="21" t="n">
        <x:v>5</x:v>
      </x:c>
      <x:c r="D713" s="39" t="n">
        <x:v>46527</x:v>
      </x:c>
      <x:c r="E713" s="39" t="n">
        <x:v>46508</x:v>
      </x:c>
      <x:c r="F713" s="39" t="n">
        <x:v>46557</x:v>
      </x:c>
      <x:c r="G713" s="3" t="str">
        <x:v>GL.VAT.DOM_ASSET</x:v>
      </x:c>
      <x:c r="H713" s="3" t="str">
        <x:v>PROD</x:v>
      </x:c>
      <x:c r="I713" s="3" t="str">
        <x:v>V.SOFTWARE</x:v>
      </x:c>
      <x:c r="J713" s="3" t="str">
        <x:v>MAP.ACTUAL.COST.RC.PPL.SW.PROD.V.SOFTWARE.PROD</x:v>
      </x:c>
      <x:c r="K713" s="3" t="str">
        <x:v>OPX.SOFTWARE</x:v>
      </x:c>
      <x:c r="L713" s="3" t="str">
        <x:v>operating</x:v>
      </x:c>
      <x:c r="M713" s="3" t="str">
        <x:v>not_applicable</x:v>
      </x:c>
      <x:c r="N713" s="3" t="str">
        <x:v>not_applicable</x:v>
      </x:c>
      <x:c r="O713" s="3" t="str">
        <x:v>not_applicable</x:v>
      </x:c>
      <x:c r="P713" s="30" t="n">
        <x:v>85.5</x:v>
      </x:c>
      <x:c r="Q713" s="30" t="n">
        <x:v>0</x:v>
      </x:c>
      <x:c r="R713" s="19" t="n">
        <x:f>P713-Q713</x:f>
        <x:v>85.5</x:v>
      </x:c>
      <x:c r="S713" s="22" t="n">
        <x:f>'D03_Accounts'!D15</x:f>
        <x:v>0</x:v>
      </x:c>
      <x:c r="T713" s="19" t="n">
        <x:f>R713*S713</x:f>
        <x:v>0</x:v>
      </x:c>
      <x:c r="U713" s="20" t="str">
        <x:f>'D03_Mappings'!E130</x:f>
        <x:v>tax_assets</x:v>
      </x:c>
      <x:c r="V713" s="19" t="str">
        <x:f>IF(I713="",IF(U713="people","PAYROLL","UNMAPPED"),I713)</x:f>
        <x:v>V.SOFTWARE</x:v>
      </x:c>
      <x:c r="W713" s="19" t="n">
        <x:f>IF(AND(G713="GL.CASH",L713="operating"),Q713,0)</x:f>
        <x:v>0</x:v>
      </x:c>
      <x:c r="X713" s="19" t="n">
        <x:f>IF(AND(G713="GL.CASH",L713="operating"),P713,0)</x:f>
        <x:v>0</x:v>
      </x:c>
      <x:c r="Y713" s="19" t="n">
        <x:f>IF(AND(G713="GL.CASH",L713="investing"),Q713-P713,0)</x:f>
        <x:v>0</x:v>
      </x:c>
      <x:c r="Z713" s="19" t="n">
        <x:f>IF(AND(G713="GL.CASH",L713="financing"),P713,0)</x:f>
        <x:v>0</x:v>
      </x:c>
      <x:c r="AA713" s="19" t="n">
        <x:f>IF(AND(G713="GL.CASH",L713="financing"),Q713,0)</x:f>
        <x:v>0</x:v>
      </x:c>
    </x:row>
    <x:row r="714" ht="25" customHeight="1">
      <x:c r="A714" s="3" t="str">
        <x:v>ACT/SW-M05-P07/3</x:v>
      </x:c>
      <x:c r="B714" s="3" t="str">
        <x:v>SW-M05-P07</x:v>
      </x:c>
      <x:c r="C714" s="21" t="n">
        <x:v>5</x:v>
      </x:c>
      <x:c r="D714" s="39" t="n">
        <x:v>46527</x:v>
      </x:c>
      <x:c r="E714" s="39" t="n">
        <x:v>46508</x:v>
      </x:c>
      <x:c r="F714" s="39" t="n">
        <x:v>46557</x:v>
      </x:c>
      <x:c r="G714" s="3" t="str">
        <x:v>GL.AP.SUPPLIER</x:v>
      </x:c>
      <x:c r="H714" s="3" t="str">
        <x:v>PROD</x:v>
      </x:c>
      <x:c r="I714" s="3" t="str">
        <x:v>V.SOFTWARE</x:v>
      </x:c>
      <x:c r="J714" s="3" t="str">
        <x:v>MAP.ACTUAL.COST.RC.PPL.SW.PROD.V.SOFTWARE.PROD</x:v>
      </x:c>
      <x:c r="K714" s="3" t="str">
        <x:v>OPX.SOFTWARE</x:v>
      </x:c>
      <x:c r="L714" s="3" t="str">
        <x:v>operating</x:v>
      </x:c>
      <x:c r="M714" s="3" t="str">
        <x:v>not_applicable</x:v>
      </x:c>
      <x:c r="N714" s="3" t="str">
        <x:v>not_applicable</x:v>
      </x:c>
      <x:c r="O714" s="3" t="str">
        <x:v>not_applicable</x:v>
      </x:c>
      <x:c r="P714" s="30" t="n">
        <x:v>0</x:v>
      </x:c>
      <x:c r="Q714" s="30" t="n">
        <x:v>450</x:v>
      </x:c>
      <x:c r="R714" s="19" t="n">
        <x:f>P714-Q714</x:f>
        <x:v>-450</x:v>
      </x:c>
      <x:c r="S714" s="22" t="n">
        <x:f>'D03_Accounts'!D23</x:f>
        <x:v>0</x:v>
      </x:c>
      <x:c r="T714" s="19" t="n">
        <x:f>R714*S714</x:f>
        <x:v>0</x:v>
      </x:c>
      <x:c r="U714" s="20" t="str">
        <x:f>'D03_Mappings'!E131</x:f>
        <x:v>ap</x:v>
      </x:c>
      <x:c r="V714" s="19" t="str">
        <x:f>IF(I714="",IF(U714="people","PAYROLL","UNMAPPED"),I714)</x:f>
        <x:v>V.SOFTWARE</x:v>
      </x:c>
      <x:c r="W714" s="19" t="n">
        <x:f>IF(AND(G714="GL.CASH",L714="operating"),Q714,0)</x:f>
        <x:v>0</x:v>
      </x:c>
      <x:c r="X714" s="19" t="n">
        <x:f>IF(AND(G714="GL.CASH",L714="operating"),P714,0)</x:f>
        <x:v>0</x:v>
      </x:c>
      <x:c r="Y714" s="19" t="n">
        <x:f>IF(AND(G714="GL.CASH",L714="investing"),Q714-P714,0)</x:f>
        <x:v>0</x:v>
      </x:c>
      <x:c r="Z714" s="19" t="n">
        <x:f>IF(AND(G714="GL.CASH",L714="financing"),P714,0)</x:f>
        <x:v>0</x:v>
      </x:c>
      <x:c r="AA714" s="19" t="n">
        <x:f>IF(AND(G714="GL.CASH",L714="financing"),Q714,0)</x:f>
        <x:v>0</x:v>
      </x:c>
    </x:row>
    <x:row r="715" ht="25" customHeight="1">
      <x:c r="A715" s="3" t="str">
        <x:v>ACT/SW-M05-P07/4</x:v>
      </x:c>
      <x:c r="B715" s="3" t="str">
        <x:v>SW-M05-P07</x:v>
      </x:c>
      <x:c r="C715" s="21" t="n">
        <x:v>5</x:v>
      </x:c>
      <x:c r="D715" s="39" t="n">
        <x:v>46527</x:v>
      </x:c>
      <x:c r="E715" s="39" t="n">
        <x:v>46508</x:v>
      </x:c>
      <x:c r="F715" s="39" t="n">
        <x:v>46557</x:v>
      </x:c>
      <x:c r="G715" s="3" t="str">
        <x:v>GL.VAT.DOM_LIAB</x:v>
      </x:c>
      <x:c r="H715" s="3" t="str">
        <x:v>PROD</x:v>
      </x:c>
      <x:c r="I715" s="3" t="str">
        <x:v>V.SOFTWARE</x:v>
      </x:c>
      <x:c r="J715" s="3" t="str">
        <x:v>MAP.ACTUAL.COST.RC.PPL.SW.PROD.V.SOFTWARE.PROD</x:v>
      </x:c>
      <x:c r="K715" s="3" t="str">
        <x:v>OPX.SOFTWARE</x:v>
      </x:c>
      <x:c r="L715" s="3" t="str">
        <x:v>operating</x:v>
      </x:c>
      <x:c r="M715" s="3" t="str">
        <x:v>not_applicable</x:v>
      </x:c>
      <x:c r="N715" s="3" t="str">
        <x:v>not_applicable</x:v>
      </x:c>
      <x:c r="O715" s="3" t="str">
        <x:v>not_applicable</x:v>
      </x:c>
      <x:c r="P715" s="30" t="n">
        <x:v>0</x:v>
      </x:c>
      <x:c r="Q715" s="30" t="n">
        <x:v>85.5</x:v>
      </x:c>
      <x:c r="R715" s="19" t="n">
        <x:f>P715-Q715</x:f>
        <x:v>-85.5</x:v>
      </x:c>
      <x:c r="S715" s="22" t="n">
        <x:f>'D03_Accounts'!D29</x:f>
        <x:v>0</x:v>
      </x:c>
      <x:c r="T715" s="19" t="n">
        <x:f>R715*S715</x:f>
        <x:v>0</x:v>
      </x:c>
      <x:c r="U715" s="20" t="str">
        <x:f>'D03_Mappings'!E132</x:f>
        <x:v>tax_liabilities</x:v>
      </x:c>
      <x:c r="V715" s="19" t="str">
        <x:f>IF(I715="",IF(U715="people","PAYROLL","UNMAPPED"),I715)</x:f>
        <x:v>V.SOFTWARE</x:v>
      </x:c>
      <x:c r="W715" s="19" t="n">
        <x:f>IF(AND(G715="GL.CASH",L715="operating"),Q715,0)</x:f>
        <x:v>0</x:v>
      </x:c>
      <x:c r="X715" s="19" t="n">
        <x:f>IF(AND(G715="GL.CASH",L715="operating"),P715,0)</x:f>
        <x:v>0</x:v>
      </x:c>
      <x:c r="Y715" s="19" t="n">
        <x:f>IF(AND(G715="GL.CASH",L715="investing"),Q715-P715,0)</x:f>
        <x:v>0</x:v>
      </x:c>
      <x:c r="Z715" s="19" t="n">
        <x:f>IF(AND(G715="GL.CASH",L715="financing"),P715,0)</x:f>
        <x:v>0</x:v>
      </x:c>
      <x:c r="AA715" s="19" t="n">
        <x:f>IF(AND(G715="GL.CASH",L715="financing"),Q715,0)</x:f>
        <x:v>0</x:v>
      </x:c>
    </x:row>
    <x:row r="716" ht="25" customHeight="1">
      <x:c r="A716" s="3" t="str">
        <x:v>ACT/SW-M05-P08/1</x:v>
      </x:c>
      <x:c r="B716" s="3" t="str">
        <x:v>SW-M05-P08</x:v>
      </x:c>
      <x:c r="C716" s="21" t="n">
        <x:v>5</x:v>
      </x:c>
      <x:c r="D716" s="39" t="n">
        <x:v>46527</x:v>
      </x:c>
      <x:c r="E716" s="39" t="n">
        <x:v>46508</x:v>
      </x:c>
      <x:c r="F716" s="39" t="n">
        <x:v>46557</x:v>
      </x:c>
      <x:c r="G716" s="3" t="str">
        <x:v>GL.OPEX.PPL.SW</x:v>
      </x:c>
      <x:c r="H716" s="3" t="str">
        <x:v>ENG</x:v>
      </x:c>
      <x:c r="I716" s="3" t="str">
        <x:v>V.SOFTWARE</x:v>
      </x:c>
      <x:c r="J716" s="3" t="str">
        <x:v>MAP.ACTUAL.COST.RC.PPL.SW.ENG.V.SOFTWARE.ENG</x:v>
      </x:c>
      <x:c r="K716" s="3" t="str">
        <x:v>OPX.SOFTWARE</x:v>
      </x:c>
      <x:c r="L716" s="3" t="str">
        <x:v>operating</x:v>
      </x:c>
      <x:c r="M716" s="3" t="str">
        <x:v>recurring</x:v>
      </x:c>
      <x:c r="N716" s="3" t="str">
        <x:v>committed</x:v>
      </x:c>
      <x:c r="O716" s="3" t="str">
        <x:v>fixed</x:v>
      </x:c>
      <x:c r="P716" s="30" t="n">
        <x:v>450</x:v>
      </x:c>
      <x:c r="Q716" s="30" t="n">
        <x:v>0</x:v>
      </x:c>
      <x:c r="R716" s="19" t="n">
        <x:f>P716-Q716</x:f>
        <x:v>450</x:v>
      </x:c>
      <x:c r="S716" s="22" t="n">
        <x:f>'D03_Accounts'!D66</x:f>
        <x:v>1</x:v>
      </x:c>
      <x:c r="T716" s="19" t="n">
        <x:f>R716*S716</x:f>
        <x:v>450</x:v>
      </x:c>
      <x:c r="U716" s="20" t="str">
        <x:f>'D03_Mappings'!E117</x:f>
        <x:v>operating_expense</x:v>
      </x:c>
      <x:c r="V716" s="19" t="str">
        <x:f>IF(I716="",IF(U716="people","PAYROLL","UNMAPPED"),I716)</x:f>
        <x:v>V.SOFTWARE</x:v>
      </x:c>
      <x:c r="W716" s="19" t="n">
        <x:f>IF(AND(G716="GL.CASH",L716="operating"),Q716,0)</x:f>
        <x:v>0</x:v>
      </x:c>
      <x:c r="X716" s="19" t="n">
        <x:f>IF(AND(G716="GL.CASH",L716="operating"),P716,0)</x:f>
        <x:v>0</x:v>
      </x:c>
      <x:c r="Y716" s="19" t="n">
        <x:f>IF(AND(G716="GL.CASH",L716="investing"),Q716-P716,0)</x:f>
        <x:v>0</x:v>
      </x:c>
      <x:c r="Z716" s="19" t="n">
        <x:f>IF(AND(G716="GL.CASH",L716="financing"),P716,0)</x:f>
        <x:v>0</x:v>
      </x:c>
      <x:c r="AA716" s="19" t="n">
        <x:f>IF(AND(G716="GL.CASH",L716="financing"),Q716,0)</x:f>
        <x:v>0</x:v>
      </x:c>
    </x:row>
    <x:row r="717" ht="25" customHeight="1">
      <x:c r="A717" s="3" t="str">
        <x:v>ACT/SW-M05-P08/2</x:v>
      </x:c>
      <x:c r="B717" s="3" t="str">
        <x:v>SW-M05-P08</x:v>
      </x:c>
      <x:c r="C717" s="21" t="n">
        <x:v>5</x:v>
      </x:c>
      <x:c r="D717" s="39" t="n">
        <x:v>46527</x:v>
      </x:c>
      <x:c r="E717" s="39" t="n">
        <x:v>46508</x:v>
      </x:c>
      <x:c r="F717" s="39" t="n">
        <x:v>46557</x:v>
      </x:c>
      <x:c r="G717" s="3" t="str">
        <x:v>GL.VAT.DOM_ASSET</x:v>
      </x:c>
      <x:c r="H717" s="3" t="str">
        <x:v>ENG</x:v>
      </x:c>
      <x:c r="I717" s="3" t="str">
        <x:v>V.SOFTWARE</x:v>
      </x:c>
      <x:c r="J717" s="3" t="str">
        <x:v>MAP.ACTUAL.COST.RC.PPL.SW.ENG.V.SOFTWARE.ENG</x:v>
      </x:c>
      <x:c r="K717" s="3" t="str">
        <x:v>OPX.SOFTWARE</x:v>
      </x:c>
      <x:c r="L717" s="3" t="str">
        <x:v>operating</x:v>
      </x:c>
      <x:c r="M717" s="3" t="str">
        <x:v>not_applicable</x:v>
      </x:c>
      <x:c r="N717" s="3" t="str">
        <x:v>not_applicable</x:v>
      </x:c>
      <x:c r="O717" s="3" t="str">
        <x:v>not_applicable</x:v>
      </x:c>
      <x:c r="P717" s="30" t="n">
        <x:v>85.5</x:v>
      </x:c>
      <x:c r="Q717" s="30" t="n">
        <x:v>0</x:v>
      </x:c>
      <x:c r="R717" s="19" t="n">
        <x:f>P717-Q717</x:f>
        <x:v>85.5</x:v>
      </x:c>
      <x:c r="S717" s="22" t="n">
        <x:f>'D03_Accounts'!D15</x:f>
        <x:v>0</x:v>
      </x:c>
      <x:c r="T717" s="19" t="n">
        <x:f>R717*S717</x:f>
        <x:v>0</x:v>
      </x:c>
      <x:c r="U717" s="20" t="str">
        <x:f>'D03_Mappings'!E118</x:f>
        <x:v>tax_assets</x:v>
      </x:c>
      <x:c r="V717" s="19" t="str">
        <x:f>IF(I717="",IF(U717="people","PAYROLL","UNMAPPED"),I717)</x:f>
        <x:v>V.SOFTWARE</x:v>
      </x:c>
      <x:c r="W717" s="19" t="n">
        <x:f>IF(AND(G717="GL.CASH",L717="operating"),Q717,0)</x:f>
        <x:v>0</x:v>
      </x:c>
      <x:c r="X717" s="19" t="n">
        <x:f>IF(AND(G717="GL.CASH",L717="operating"),P717,0)</x:f>
        <x:v>0</x:v>
      </x:c>
      <x:c r="Y717" s="19" t="n">
        <x:f>IF(AND(G717="GL.CASH",L717="investing"),Q717-P717,0)</x:f>
        <x:v>0</x:v>
      </x:c>
      <x:c r="Z717" s="19" t="n">
        <x:f>IF(AND(G717="GL.CASH",L717="financing"),P717,0)</x:f>
        <x:v>0</x:v>
      </x:c>
      <x:c r="AA717" s="19" t="n">
        <x:f>IF(AND(G717="GL.CASH",L717="financing"),Q717,0)</x:f>
        <x:v>0</x:v>
      </x:c>
    </x:row>
    <x:row r="718" ht="25" customHeight="1">
      <x:c r="A718" s="3" t="str">
        <x:v>ACT/SW-M05-P08/3</x:v>
      </x:c>
      <x:c r="B718" s="3" t="str">
        <x:v>SW-M05-P08</x:v>
      </x:c>
      <x:c r="C718" s="21" t="n">
        <x:v>5</x:v>
      </x:c>
      <x:c r="D718" s="39" t="n">
        <x:v>46527</x:v>
      </x:c>
      <x:c r="E718" s="39" t="n">
        <x:v>46508</x:v>
      </x:c>
      <x:c r="F718" s="39" t="n">
        <x:v>46557</x:v>
      </x:c>
      <x:c r="G718" s="3" t="str">
        <x:v>GL.AP.SUPPLIER</x:v>
      </x:c>
      <x:c r="H718" s="3" t="str">
        <x:v>ENG</x:v>
      </x:c>
      <x:c r="I718" s="3" t="str">
        <x:v>V.SOFTWARE</x:v>
      </x:c>
      <x:c r="J718" s="3" t="str">
        <x:v>MAP.ACTUAL.COST.RC.PPL.SW.ENG.V.SOFTWARE.ENG</x:v>
      </x:c>
      <x:c r="K718" s="3" t="str">
        <x:v>OPX.SOFTWARE</x:v>
      </x:c>
      <x:c r="L718" s="3" t="str">
        <x:v>operating</x:v>
      </x:c>
      <x:c r="M718" s="3" t="str">
        <x:v>not_applicable</x:v>
      </x:c>
      <x:c r="N718" s="3" t="str">
        <x:v>not_applicable</x:v>
      </x:c>
      <x:c r="O718" s="3" t="str">
        <x:v>not_applicable</x:v>
      </x:c>
      <x:c r="P718" s="30" t="n">
        <x:v>0</x:v>
      </x:c>
      <x:c r="Q718" s="30" t="n">
        <x:v>450</x:v>
      </x:c>
      <x:c r="R718" s="19" t="n">
        <x:f>P718-Q718</x:f>
        <x:v>-450</x:v>
      </x:c>
      <x:c r="S718" s="22" t="n">
        <x:f>'D03_Accounts'!D23</x:f>
        <x:v>0</x:v>
      </x:c>
      <x:c r="T718" s="19" t="n">
        <x:f>R718*S718</x:f>
        <x:v>0</x:v>
      </x:c>
      <x:c r="U718" s="20" t="str">
        <x:f>'D03_Mappings'!E119</x:f>
        <x:v>ap</x:v>
      </x:c>
      <x:c r="V718" s="19" t="str">
        <x:f>IF(I718="",IF(U718="people","PAYROLL","UNMAPPED"),I718)</x:f>
        <x:v>V.SOFTWARE</x:v>
      </x:c>
      <x:c r="W718" s="19" t="n">
        <x:f>IF(AND(G718="GL.CASH",L718="operating"),Q718,0)</x:f>
        <x:v>0</x:v>
      </x:c>
      <x:c r="X718" s="19" t="n">
        <x:f>IF(AND(G718="GL.CASH",L718="operating"),P718,0)</x:f>
        <x:v>0</x:v>
      </x:c>
      <x:c r="Y718" s="19" t="n">
        <x:f>IF(AND(G718="GL.CASH",L718="investing"),Q718-P718,0)</x:f>
        <x:v>0</x:v>
      </x:c>
      <x:c r="Z718" s="19" t="n">
        <x:f>IF(AND(G718="GL.CASH",L718="financing"),P718,0)</x:f>
        <x:v>0</x:v>
      </x:c>
      <x:c r="AA718" s="19" t="n">
        <x:f>IF(AND(G718="GL.CASH",L718="financing"),Q718,0)</x:f>
        <x:v>0</x:v>
      </x:c>
    </x:row>
    <x:row r="719" ht="25" customHeight="1">
      <x:c r="A719" s="3" t="str">
        <x:v>ACT/SW-M05-P08/4</x:v>
      </x:c>
      <x:c r="B719" s="3" t="str">
        <x:v>SW-M05-P08</x:v>
      </x:c>
      <x:c r="C719" s="21" t="n">
        <x:v>5</x:v>
      </x:c>
      <x:c r="D719" s="39" t="n">
        <x:v>46527</x:v>
      </x:c>
      <x:c r="E719" s="39" t="n">
        <x:v>46508</x:v>
      </x:c>
      <x:c r="F719" s="39" t="n">
        <x:v>46557</x:v>
      </x:c>
      <x:c r="G719" s="3" t="str">
        <x:v>GL.VAT.DOM_LIAB</x:v>
      </x:c>
      <x:c r="H719" s="3" t="str">
        <x:v>ENG</x:v>
      </x:c>
      <x:c r="I719" s="3" t="str">
        <x:v>V.SOFTWARE</x:v>
      </x:c>
      <x:c r="J719" s="3" t="str">
        <x:v>MAP.ACTUAL.COST.RC.PPL.SW.ENG.V.SOFTWARE.ENG</x:v>
      </x:c>
      <x:c r="K719" s="3" t="str">
        <x:v>OPX.SOFTWARE</x:v>
      </x:c>
      <x:c r="L719" s="3" t="str">
        <x:v>operating</x:v>
      </x:c>
      <x:c r="M719" s="3" t="str">
        <x:v>not_applicable</x:v>
      </x:c>
      <x:c r="N719" s="3" t="str">
        <x:v>not_applicable</x:v>
      </x:c>
      <x:c r="O719" s="3" t="str">
        <x:v>not_applicable</x:v>
      </x:c>
      <x:c r="P719" s="30" t="n">
        <x:v>0</x:v>
      </x:c>
      <x:c r="Q719" s="30" t="n">
        <x:v>85.5</x:v>
      </x:c>
      <x:c r="R719" s="19" t="n">
        <x:f>P719-Q719</x:f>
        <x:v>-85.5</x:v>
      </x:c>
      <x:c r="S719" s="22" t="n">
        <x:f>'D03_Accounts'!D29</x:f>
        <x:v>0</x:v>
      </x:c>
      <x:c r="T719" s="19" t="n">
        <x:f>R719*S719</x:f>
        <x:v>0</x:v>
      </x:c>
      <x:c r="U719" s="20" t="str">
        <x:f>'D03_Mappings'!E120</x:f>
        <x:v>tax_liabilities</x:v>
      </x:c>
      <x:c r="V719" s="19" t="str">
        <x:f>IF(I719="",IF(U719="people","PAYROLL","UNMAPPED"),I719)</x:f>
        <x:v>V.SOFTWARE</x:v>
      </x:c>
      <x:c r="W719" s="19" t="n">
        <x:f>IF(AND(G719="GL.CASH",L719="operating"),Q719,0)</x:f>
        <x:v>0</x:v>
      </x:c>
      <x:c r="X719" s="19" t="n">
        <x:f>IF(AND(G719="GL.CASH",L719="operating"),P719,0)</x:f>
        <x:v>0</x:v>
      </x:c>
      <x:c r="Y719" s="19" t="n">
        <x:f>IF(AND(G719="GL.CASH",L719="investing"),Q719-P719,0)</x:f>
        <x:v>0</x:v>
      </x:c>
      <x:c r="Z719" s="19" t="n">
        <x:f>IF(AND(G719="GL.CASH",L719="financing"),P719,0)</x:f>
        <x:v>0</x:v>
      </x:c>
      <x:c r="AA719" s="19" t="n">
        <x:f>IF(AND(G719="GL.CASH",L719="financing"),Q719,0)</x:f>
        <x:v>0</x:v>
      </x:c>
    </x:row>
    <x:row r="720" ht="25" customHeight="1">
      <x:c r="A720" s="3" t="str">
        <x:v>ACT/PAYROLL-M05-P01/1</x:v>
      </x:c>
      <x:c r="B720" s="3" t="str">
        <x:v>PAYROLL-M05-P01</x:v>
      </x:c>
      <x:c r="C720" s="21" t="n">
        <x:v>5</x:v>
      </x:c>
      <x:c r="D720" s="39" t="n">
        <x:v>46535</x:v>
      </x:c>
      <x:c r="E720" s="39" t="n">
        <x:v>46508</x:v>
      </x:c>
      <x:c r="F720" s="39" t="n">
        <x:v>46535</x:v>
      </x:c>
      <x:c r="G720" s="3" t="str">
        <x:v>GL.PEOPLE.SALARY</x:v>
      </x:c>
      <x:c r="H720" s="3" t="str">
        <x:v>MGMT</x:v>
      </x:c>
      <x:c r="I720" s="3" t="str">
        <x:v>PAYROLL</x:v>
      </x:c>
      <x:c r="J720" s="3" t="str">
        <x:v>MAP.ACTUAL.PAYROLL.SALARY.MGMT.PAYROLL.MGMT</x:v>
      </x:c>
      <x:c r="K720" s="3" t="str">
        <x:v>PPL.SALARY</x:v>
      </x:c>
      <x:c r="L720" s="3" t="str">
        <x:v>operating</x:v>
      </x:c>
      <x:c r="M720" s="3" t="str">
        <x:v>recurring</x:v>
      </x:c>
      <x:c r="N720" s="3" t="str">
        <x:v>committed</x:v>
      </x:c>
      <x:c r="O720" s="3" t="str">
        <x:v>fixed</x:v>
      </x:c>
      <x:c r="P720" s="30" t="n">
        <x:v>5433.75</x:v>
      </x:c>
      <x:c r="Q720" s="30" t="n">
        <x:v>0</x:v>
      </x:c>
      <x:c r="R720" s="19" t="n">
        <x:f>P720-Q720</x:f>
        <x:v>5433.75</x:v>
      </x:c>
      <x:c r="S720" s="22" t="n">
        <x:f>'D03_Accounts'!D91</x:f>
        <x:v>1</x:v>
      </x:c>
      <x:c r="T720" s="19" t="n">
        <x:f>R720*S720</x:f>
        <x:v>5433.75</x:v>
      </x:c>
      <x:c r="U720" s="20" t="str">
        <x:f>'D03_Mappings'!E222</x:f>
        <x:v>people</x:v>
      </x:c>
      <x:c r="V720" s="19" t="str">
        <x:f>IF(I720="",IF(U720="people","PAYROLL","UNMAPPED"),I720)</x:f>
        <x:v>PAYROLL</x:v>
      </x:c>
      <x:c r="W720" s="19" t="n">
        <x:f>IF(AND(G720="GL.CASH",L720="operating"),Q720,0)</x:f>
        <x:v>0</x:v>
      </x:c>
      <x:c r="X720" s="19" t="n">
        <x:f>IF(AND(G720="GL.CASH",L720="operating"),P720,0)</x:f>
        <x:v>0</x:v>
      </x:c>
      <x:c r="Y720" s="19" t="n">
        <x:f>IF(AND(G720="GL.CASH",L720="investing"),Q720-P720,0)</x:f>
        <x:v>0</x:v>
      </x:c>
      <x:c r="Z720" s="19" t="n">
        <x:f>IF(AND(G720="GL.CASH",L720="financing"),P720,0)</x:f>
        <x:v>0</x:v>
      </x:c>
      <x:c r="AA720" s="19" t="n">
        <x:f>IF(AND(G720="GL.CASH",L720="financing"),Q720,0)</x:f>
        <x:v>0</x:v>
      </x:c>
    </x:row>
    <x:row r="721" ht="25" customHeight="1">
      <x:c r="A721" s="3" t="str">
        <x:v>ACT/PAYROLL-M05-P01/2</x:v>
      </x:c>
      <x:c r="B721" s="3" t="str">
        <x:v>PAYROLL-M05-P01</x:v>
      </x:c>
      <x:c r="C721" s="21" t="n">
        <x:v>5</x:v>
      </x:c>
      <x:c r="D721" s="39" t="n">
        <x:v>46535</x:v>
      </x:c>
      <x:c r="E721" s="39" t="n">
        <x:v>46508</x:v>
      </x:c>
      <x:c r="F721" s="39" t="n">
        <x:v>46535</x:v>
      </x:c>
      <x:c r="G721" s="3" t="str">
        <x:v>GL.CASH</x:v>
      </x:c>
      <x:c r="H721" s="3" t="str">
        <x:v>MGMT</x:v>
      </x:c>
      <x:c r="I721" s="3" t="str">
        <x:v>PAYROLL</x:v>
      </x:c>
      <x:c r="J721" s="3" t="str">
        <x:v>MAP.ACTUAL.PAYROLL.SALARY.MGMT.PAYROLL.MGMT</x:v>
      </x:c>
      <x:c r="K721" s="3" t="str">
        <x:v>PPL.SALARY</x:v>
      </x:c>
      <x:c r="L721" s="3" t="str">
        <x:v>operating</x:v>
      </x:c>
      <x:c r="M721" s="3" t="str">
        <x:v>not_applicable</x:v>
      </x:c>
      <x:c r="N721" s="3" t="str">
        <x:v>not_applicable</x:v>
      </x:c>
      <x:c r="O721" s="3" t="str">
        <x:v>not_applicable</x:v>
      </x:c>
      <x:c r="P721" s="30" t="n">
        <x:v>0</x:v>
      </x:c>
      <x:c r="Q721" s="30" t="n">
        <x:v>5433.75</x:v>
      </x:c>
      <x:c r="R721" s="19" t="n">
        <x:f>P721-Q721</x:f>
        <x:v>-5433.75</x:v>
      </x:c>
      <x:c r="S721" s="22" t="n">
        <x:f>'D03_Accounts'!D11</x:f>
        <x:v>0</x:v>
      </x:c>
      <x:c r="T721" s="19" t="n">
        <x:f>R721*S721</x:f>
        <x:v>0</x:v>
      </x:c>
      <x:c r="U721" s="20" t="str">
        <x:f>'D03_Mappings'!E223</x:f>
        <x:v>cash</x:v>
      </x:c>
      <x:c r="V721" s="19" t="str">
        <x:f>IF(I721="",IF(U721="people","PAYROLL","UNMAPPED"),I721)</x:f>
        <x:v>PAYROLL</x:v>
      </x:c>
      <x:c r="W721" s="19" t="n">
        <x:f>IF(AND(G721="GL.CASH",L721="operating"),Q721,0)</x:f>
        <x:v>5433.75</x:v>
      </x:c>
      <x:c r="X721" s="19" t="n">
        <x:f>IF(AND(G721="GL.CASH",L721="operating"),P721,0)</x:f>
        <x:v>0</x:v>
      </x:c>
      <x:c r="Y721" s="19" t="n">
        <x:f>IF(AND(G721="GL.CASH",L721="investing"),Q721-P721,0)</x:f>
        <x:v>0</x:v>
      </x:c>
      <x:c r="Z721" s="19" t="n">
        <x:f>IF(AND(G721="GL.CASH",L721="financing"),P721,0)</x:f>
        <x:v>0</x:v>
      </x:c>
      <x:c r="AA721" s="19" t="n">
        <x:f>IF(AND(G721="GL.CASH",L721="financing"),Q721,0)</x:f>
        <x:v>0</x:v>
      </x:c>
    </x:row>
    <x:row r="722" ht="25" customHeight="1">
      <x:c r="A722" s="3" t="str">
        <x:v>ACT/PAYROLL-M05-P02/1</x:v>
      </x:c>
      <x:c r="B722" s="3" t="str">
        <x:v>PAYROLL-M05-P02</x:v>
      </x:c>
      <x:c r="C722" s="21" t="n">
        <x:v>5</x:v>
      </x:c>
      <x:c r="D722" s="39" t="n">
        <x:v>46535</x:v>
      </x:c>
      <x:c r="E722" s="39" t="n">
        <x:v>46508</x:v>
      </x:c>
      <x:c r="F722" s="39" t="n">
        <x:v>46535</x:v>
      </x:c>
      <x:c r="G722" s="3" t="str">
        <x:v>GL.PEOPLE.SALARY</x:v>
      </x:c>
      <x:c r="H722" s="3" t="str">
        <x:v>ENG</x:v>
      </x:c>
      <x:c r="I722" s="3" t="str">
        <x:v>PAYROLL</x:v>
      </x:c>
      <x:c r="J722" s="3" t="str">
        <x:v>MAP.ACTUAL.PAYROLL.SALARY.ENG.PAYROLL.ENG</x:v>
      </x:c>
      <x:c r="K722" s="3" t="str">
        <x:v>PPL.SALARY</x:v>
      </x:c>
      <x:c r="L722" s="3" t="str">
        <x:v>operating</x:v>
      </x:c>
      <x:c r="M722" s="3" t="str">
        <x:v>recurring</x:v>
      </x:c>
      <x:c r="N722" s="3" t="str">
        <x:v>committed</x:v>
      </x:c>
      <x:c r="O722" s="3" t="str">
        <x:v>fixed</x:v>
      </x:c>
      <x:c r="P722" s="30" t="n">
        <x:v>5433.75</x:v>
      </x:c>
      <x:c r="Q722" s="30" t="n">
        <x:v>0</x:v>
      </x:c>
      <x:c r="R722" s="19" t="n">
        <x:f>P722-Q722</x:f>
        <x:v>5433.75</x:v>
      </x:c>
      <x:c r="S722" s="22" t="n">
        <x:f>'D03_Accounts'!D91</x:f>
        <x:v>1</x:v>
      </x:c>
      <x:c r="T722" s="19" t="n">
        <x:f>R722*S722</x:f>
        <x:v>5433.75</x:v>
      </x:c>
      <x:c r="U722" s="20" t="str">
        <x:f>'D03_Mappings'!E220</x:f>
        <x:v>people</x:v>
      </x:c>
      <x:c r="V722" s="19" t="str">
        <x:f>IF(I722="",IF(U722="people","PAYROLL","UNMAPPED"),I722)</x:f>
        <x:v>PAYROLL</x:v>
      </x:c>
      <x:c r="W722" s="19" t="n">
        <x:f>IF(AND(G722="GL.CASH",L722="operating"),Q722,0)</x:f>
        <x:v>0</x:v>
      </x:c>
      <x:c r="X722" s="19" t="n">
        <x:f>IF(AND(G722="GL.CASH",L722="operating"),P722,0)</x:f>
        <x:v>0</x:v>
      </x:c>
      <x:c r="Y722" s="19" t="n">
        <x:f>IF(AND(G722="GL.CASH",L722="investing"),Q722-P722,0)</x:f>
        <x:v>0</x:v>
      </x:c>
      <x:c r="Z722" s="19" t="n">
        <x:f>IF(AND(G722="GL.CASH",L722="financing"),P722,0)</x:f>
        <x:v>0</x:v>
      </x:c>
      <x:c r="AA722" s="19" t="n">
        <x:f>IF(AND(G722="GL.CASH",L722="financing"),Q722,0)</x:f>
        <x:v>0</x:v>
      </x:c>
    </x:row>
    <x:row r="723" ht="25" customHeight="1">
      <x:c r="A723" s="3" t="str">
        <x:v>ACT/PAYROLL-M05-P02/2</x:v>
      </x:c>
      <x:c r="B723" s="3" t="str">
        <x:v>PAYROLL-M05-P02</x:v>
      </x:c>
      <x:c r="C723" s="21" t="n">
        <x:v>5</x:v>
      </x:c>
      <x:c r="D723" s="39" t="n">
        <x:v>46535</x:v>
      </x:c>
      <x:c r="E723" s="39" t="n">
        <x:v>46508</x:v>
      </x:c>
      <x:c r="F723" s="39" t="n">
        <x:v>46535</x:v>
      </x:c>
      <x:c r="G723" s="3" t="str">
        <x:v>GL.CASH</x:v>
      </x:c>
      <x:c r="H723" s="3" t="str">
        <x:v>ENG</x:v>
      </x:c>
      <x:c r="I723" s="3" t="str">
        <x:v>PAYROLL</x:v>
      </x:c>
      <x:c r="J723" s="3" t="str">
        <x:v>MAP.ACTUAL.PAYROLL.SALARY.ENG.PAYROLL.ENG</x:v>
      </x:c>
      <x:c r="K723" s="3" t="str">
        <x:v>PPL.SALARY</x:v>
      </x:c>
      <x:c r="L723" s="3" t="str">
        <x:v>operating</x:v>
      </x:c>
      <x:c r="M723" s="3" t="str">
        <x:v>not_applicable</x:v>
      </x:c>
      <x:c r="N723" s="3" t="str">
        <x:v>not_applicable</x:v>
      </x:c>
      <x:c r="O723" s="3" t="str">
        <x:v>not_applicable</x:v>
      </x:c>
      <x:c r="P723" s="30" t="n">
        <x:v>0</x:v>
      </x:c>
      <x:c r="Q723" s="30" t="n">
        <x:v>5433.75</x:v>
      </x:c>
      <x:c r="R723" s="19" t="n">
        <x:f>P723-Q723</x:f>
        <x:v>-5433.75</x:v>
      </x:c>
      <x:c r="S723" s="22" t="n">
        <x:f>'D03_Accounts'!D11</x:f>
        <x:v>0</x:v>
      </x:c>
      <x:c r="T723" s="19" t="n">
        <x:f>R723*S723</x:f>
        <x:v>0</x:v>
      </x:c>
      <x:c r="U723" s="20" t="str">
        <x:f>'D03_Mappings'!E221</x:f>
        <x:v>cash</x:v>
      </x:c>
      <x:c r="V723" s="19" t="str">
        <x:f>IF(I723="",IF(U723="people","PAYROLL","UNMAPPED"),I723)</x:f>
        <x:v>PAYROLL</x:v>
      </x:c>
      <x:c r="W723" s="19" t="n">
        <x:f>IF(AND(G723="GL.CASH",L723="operating"),Q723,0)</x:f>
        <x:v>5433.75</x:v>
      </x:c>
      <x:c r="X723" s="19" t="n">
        <x:f>IF(AND(G723="GL.CASH",L723="operating"),P723,0)</x:f>
        <x:v>0</x:v>
      </x:c>
      <x:c r="Y723" s="19" t="n">
        <x:f>IF(AND(G723="GL.CASH",L723="investing"),Q723-P723,0)</x:f>
        <x:v>0</x:v>
      </x:c>
      <x:c r="Z723" s="19" t="n">
        <x:f>IF(AND(G723="GL.CASH",L723="financing"),P723,0)</x:f>
        <x:v>0</x:v>
      </x:c>
      <x:c r="AA723" s="19" t="n">
        <x:f>IF(AND(G723="GL.CASH",L723="financing"),Q723,0)</x:f>
        <x:v>0</x:v>
      </x:c>
    </x:row>
    <x:row r="724" ht="25" customHeight="1">
      <x:c r="A724" s="3" t="str">
        <x:v>ACT/PAYROLL-M05-P03/1</x:v>
      </x:c>
      <x:c r="B724" s="3" t="str">
        <x:v>PAYROLL-M05-P03</x:v>
      </x:c>
      <x:c r="C724" s="21" t="n">
        <x:v>5</x:v>
      </x:c>
      <x:c r="D724" s="39" t="n">
        <x:v>46535</x:v>
      </x:c>
      <x:c r="E724" s="39" t="n">
        <x:v>46508</x:v>
      </x:c>
      <x:c r="F724" s="39" t="n">
        <x:v>46535</x:v>
      </x:c>
      <x:c r="G724" s="3" t="str">
        <x:v>GL.PEOPLE.SALARY</x:v>
      </x:c>
      <x:c r="H724" s="3" t="str">
        <x:v>ENG</x:v>
      </x:c>
      <x:c r="I724" s="3" t="str">
        <x:v>PAYROLL</x:v>
      </x:c>
      <x:c r="J724" s="3" t="str">
        <x:v>MAP.ACTUAL.PAYROLL.SALARY.ENG.PAYROLL.ENG</x:v>
      </x:c>
      <x:c r="K724" s="3" t="str">
        <x:v>PPL.SALARY</x:v>
      </x:c>
      <x:c r="L724" s="3" t="str">
        <x:v>operating</x:v>
      </x:c>
      <x:c r="M724" s="3" t="str">
        <x:v>recurring</x:v>
      </x:c>
      <x:c r="N724" s="3" t="str">
        <x:v>committed</x:v>
      </x:c>
      <x:c r="O724" s="3" t="str">
        <x:v>fixed</x:v>
      </x:c>
      <x:c r="P724" s="30" t="n">
        <x:v>7762.5</x:v>
      </x:c>
      <x:c r="Q724" s="30" t="n">
        <x:v>0</x:v>
      </x:c>
      <x:c r="R724" s="19" t="n">
        <x:f>P724-Q724</x:f>
        <x:v>7762.5</x:v>
      </x:c>
      <x:c r="S724" s="22" t="n">
        <x:f>'D03_Accounts'!D91</x:f>
        <x:v>1</x:v>
      </x:c>
      <x:c r="T724" s="19" t="n">
        <x:f>R724*S724</x:f>
        <x:v>7762.5</x:v>
      </x:c>
      <x:c r="U724" s="20" t="str">
        <x:f>'D03_Mappings'!E220</x:f>
        <x:v>people</x:v>
      </x:c>
      <x:c r="V724" s="19" t="str">
        <x:f>IF(I724="",IF(U724="people","PAYROLL","UNMAPPED"),I724)</x:f>
        <x:v>PAYROLL</x:v>
      </x:c>
      <x:c r="W724" s="19" t="n">
        <x:f>IF(AND(G724="GL.CASH",L724="operating"),Q724,0)</x:f>
        <x:v>0</x:v>
      </x:c>
      <x:c r="X724" s="19" t="n">
        <x:f>IF(AND(G724="GL.CASH",L724="operating"),P724,0)</x:f>
        <x:v>0</x:v>
      </x:c>
      <x:c r="Y724" s="19" t="n">
        <x:f>IF(AND(G724="GL.CASH",L724="investing"),Q724-P724,0)</x:f>
        <x:v>0</x:v>
      </x:c>
      <x:c r="Z724" s="19" t="n">
        <x:f>IF(AND(G724="GL.CASH",L724="financing"),P724,0)</x:f>
        <x:v>0</x:v>
      </x:c>
      <x:c r="AA724" s="19" t="n">
        <x:f>IF(AND(G724="GL.CASH",L724="financing"),Q724,0)</x:f>
        <x:v>0</x:v>
      </x:c>
    </x:row>
    <x:row r="725" ht="25" customHeight="1">
      <x:c r="A725" s="3" t="str">
        <x:v>ACT/PAYROLL-M05-P03/2</x:v>
      </x:c>
      <x:c r="B725" s="3" t="str">
        <x:v>PAYROLL-M05-P03</x:v>
      </x:c>
      <x:c r="C725" s="21" t="n">
        <x:v>5</x:v>
      </x:c>
      <x:c r="D725" s="39" t="n">
        <x:v>46535</x:v>
      </x:c>
      <x:c r="E725" s="39" t="n">
        <x:v>46508</x:v>
      </x:c>
      <x:c r="F725" s="39" t="n">
        <x:v>46535</x:v>
      </x:c>
      <x:c r="G725" s="3" t="str">
        <x:v>GL.CASH</x:v>
      </x:c>
      <x:c r="H725" s="3" t="str">
        <x:v>ENG</x:v>
      </x:c>
      <x:c r="I725" s="3" t="str">
        <x:v>PAYROLL</x:v>
      </x:c>
      <x:c r="J725" s="3" t="str">
        <x:v>MAP.ACTUAL.PAYROLL.SALARY.ENG.PAYROLL.ENG</x:v>
      </x:c>
      <x:c r="K725" s="3" t="str">
        <x:v>PPL.SALARY</x:v>
      </x:c>
      <x:c r="L725" s="3" t="str">
        <x:v>operating</x:v>
      </x:c>
      <x:c r="M725" s="3" t="str">
        <x:v>not_applicable</x:v>
      </x:c>
      <x:c r="N725" s="3" t="str">
        <x:v>not_applicable</x:v>
      </x:c>
      <x:c r="O725" s="3" t="str">
        <x:v>not_applicable</x:v>
      </x:c>
      <x:c r="P725" s="30" t="n">
        <x:v>0</x:v>
      </x:c>
      <x:c r="Q725" s="30" t="n">
        <x:v>7762.5</x:v>
      </x:c>
      <x:c r="R725" s="19" t="n">
        <x:f>P725-Q725</x:f>
        <x:v>-7762.5</x:v>
      </x:c>
      <x:c r="S725" s="22" t="n">
        <x:f>'D03_Accounts'!D11</x:f>
        <x:v>0</x:v>
      </x:c>
      <x:c r="T725" s="19" t="n">
        <x:f>R725*S725</x:f>
        <x:v>0</x:v>
      </x:c>
      <x:c r="U725" s="20" t="str">
        <x:f>'D03_Mappings'!E221</x:f>
        <x:v>cash</x:v>
      </x:c>
      <x:c r="V725" s="19" t="str">
        <x:f>IF(I725="",IF(U725="people","PAYROLL","UNMAPPED"),I725)</x:f>
        <x:v>PAYROLL</x:v>
      </x:c>
      <x:c r="W725" s="19" t="n">
        <x:f>IF(AND(G725="GL.CASH",L725="operating"),Q725,0)</x:f>
        <x:v>7762.5</x:v>
      </x:c>
      <x:c r="X725" s="19" t="n">
        <x:f>IF(AND(G725="GL.CASH",L725="operating"),P725,0)</x:f>
        <x:v>0</x:v>
      </x:c>
      <x:c r="Y725" s="19" t="n">
        <x:f>IF(AND(G725="GL.CASH",L725="investing"),Q725-P725,0)</x:f>
        <x:v>0</x:v>
      </x:c>
      <x:c r="Z725" s="19" t="n">
        <x:f>IF(AND(G725="GL.CASH",L725="financing"),P725,0)</x:f>
        <x:v>0</x:v>
      </x:c>
      <x:c r="AA725" s="19" t="n">
        <x:f>IF(AND(G725="GL.CASH",L725="financing"),Q725,0)</x:f>
        <x:v>0</x:v>
      </x:c>
    </x:row>
    <x:row r="726" ht="25" customHeight="1">
      <x:c r="A726" s="3" t="str">
        <x:v>ACT/PAYROLL-M05-P03/3</x:v>
      </x:c>
      <x:c r="B726" s="3" t="str">
        <x:v>PAYROLL-M05-P03</x:v>
      </x:c>
      <x:c r="C726" s="21" t="n">
        <x:v>5</x:v>
      </x:c>
      <x:c r="D726" s="39" t="n">
        <x:v>46535</x:v>
      </x:c>
      <x:c r="E726" s="39" t="n">
        <x:v>46508</x:v>
      </x:c>
      <x:c r="F726" s="39" t="n">
        <x:v>46535</x:v>
      </x:c>
      <x:c r="G726" s="3" t="str">
        <x:v>GL.PEOPLE.RV</x:v>
      </x:c>
      <x:c r="H726" s="3" t="str">
        <x:v>ENG</x:v>
      </x:c>
      <x:c r="I726" s="3" t="str">
        <x:v>PAYROLL</x:v>
      </x:c>
      <x:c r="J726" s="3" t="str">
        <x:v>MAP.ACTUAL.PAYROLL.RV.ENG.PAYROLL.ENG</x:v>
      </x:c>
      <x:c r="K726" s="3" t="str">
        <x:v>PPL.RV</x:v>
      </x:c>
      <x:c r="L726" s="3" t="str">
        <x:v>operating</x:v>
      </x:c>
      <x:c r="M726" s="3" t="str">
        <x:v>recurring</x:v>
      </x:c>
      <x:c r="N726" s="3" t="str">
        <x:v>committed</x:v>
      </x:c>
      <x:c r="O726" s="3" t="str">
        <x:v>fixed</x:v>
      </x:c>
      <x:c r="P726" s="30" t="n">
        <x:v>721.91</x:v>
      </x:c>
      <x:c r="Q726" s="30" t="n">
        <x:v>0</x:v>
      </x:c>
      <x:c r="R726" s="19" t="n">
        <x:f>P726-Q726</x:f>
        <x:v>721.91</x:v>
      </x:c>
      <x:c r="S726" s="22" t="n">
        <x:f>'D03_Accounts'!D92</x:f>
        <x:v>1</x:v>
      </x:c>
      <x:c r="T726" s="19" t="n">
        <x:f>R726*S726</x:f>
        <x:v>721.91</x:v>
      </x:c>
      <x:c r="U726" s="20" t="str">
        <x:f>'D03_Mappings'!E210</x:f>
        <x:v>people</x:v>
      </x:c>
      <x:c r="V726" s="19" t="str">
        <x:f>IF(I726="",IF(U726="people","PAYROLL","UNMAPPED"),I726)</x:f>
        <x:v>PAYROLL</x:v>
      </x:c>
      <x:c r="W726" s="19" t="n">
        <x:f>IF(AND(G726="GL.CASH",L726="operating"),Q726,0)</x:f>
        <x:v>0</x:v>
      </x:c>
      <x:c r="X726" s="19" t="n">
        <x:f>IF(AND(G726="GL.CASH",L726="operating"),P726,0)</x:f>
        <x:v>0</x:v>
      </x:c>
      <x:c r="Y726" s="19" t="n">
        <x:f>IF(AND(G726="GL.CASH",L726="investing"),Q726-P726,0)</x:f>
        <x:v>0</x:v>
      </x:c>
      <x:c r="Z726" s="19" t="n">
        <x:f>IF(AND(G726="GL.CASH",L726="financing"),P726,0)</x:f>
        <x:v>0</x:v>
      </x:c>
      <x:c r="AA726" s="19" t="n">
        <x:f>IF(AND(G726="GL.CASH",L726="financing"),Q726,0)</x:f>
        <x:v>0</x:v>
      </x:c>
    </x:row>
    <x:row r="727" ht="25" customHeight="1">
      <x:c r="A727" s="3" t="str">
        <x:v>ACT/PAYROLL-M05-P03/4</x:v>
      </x:c>
      <x:c r="B727" s="3" t="str">
        <x:v>PAYROLL-M05-P03</x:v>
      </x:c>
      <x:c r="C727" s="21" t="n">
        <x:v>5</x:v>
      </x:c>
      <x:c r="D727" s="39" t="n">
        <x:v>46535</x:v>
      </x:c>
      <x:c r="E727" s="39" t="n">
        <x:v>46508</x:v>
      </x:c>
      <x:c r="F727" s="39" t="n">
        <x:v>46535</x:v>
      </x:c>
      <x:c r="G727" s="3" t="str">
        <x:v>GL.CASH</x:v>
      </x:c>
      <x:c r="H727" s="3" t="str">
        <x:v>ENG</x:v>
      </x:c>
      <x:c r="I727" s="3" t="str">
        <x:v>PAYROLL</x:v>
      </x:c>
      <x:c r="J727" s="3" t="str">
        <x:v>MAP.ACTUAL.PAYROLL.RV.ENG.PAYROLL.ENG</x:v>
      </x:c>
      <x:c r="K727" s="3" t="str">
        <x:v>PPL.RV</x:v>
      </x:c>
      <x:c r="L727" s="3" t="str">
        <x:v>operating</x:v>
      </x:c>
      <x:c r="M727" s="3" t="str">
        <x:v>not_applicable</x:v>
      </x:c>
      <x:c r="N727" s="3" t="str">
        <x:v>not_applicable</x:v>
      </x:c>
      <x:c r="O727" s="3" t="str">
        <x:v>not_applicable</x:v>
      </x:c>
      <x:c r="P727" s="30" t="n">
        <x:v>0</x:v>
      </x:c>
      <x:c r="Q727" s="30" t="n">
        <x:v>721.91</x:v>
      </x:c>
      <x:c r="R727" s="19" t="n">
        <x:f>P727-Q727</x:f>
        <x:v>-721.91</x:v>
      </x:c>
      <x:c r="S727" s="22" t="n">
        <x:f>'D03_Accounts'!D11</x:f>
        <x:v>0</x:v>
      </x:c>
      <x:c r="T727" s="19" t="n">
        <x:f>R727*S727</x:f>
        <x:v>0</x:v>
      </x:c>
      <x:c r="U727" s="20" t="str">
        <x:f>'D03_Mappings'!E211</x:f>
        <x:v>cash</x:v>
      </x:c>
      <x:c r="V727" s="19" t="str">
        <x:f>IF(I727="",IF(U727="people","PAYROLL","UNMAPPED"),I727)</x:f>
        <x:v>PAYROLL</x:v>
      </x:c>
      <x:c r="W727" s="19" t="n">
        <x:f>IF(AND(G727="GL.CASH",L727="operating"),Q727,0)</x:f>
        <x:v>721.91</x:v>
      </x:c>
      <x:c r="X727" s="19" t="n">
        <x:f>IF(AND(G727="GL.CASH",L727="operating"),P727,0)</x:f>
        <x:v>0</x:v>
      </x:c>
      <x:c r="Y727" s="19" t="n">
        <x:f>IF(AND(G727="GL.CASH",L727="investing"),Q727-P727,0)</x:f>
        <x:v>0</x:v>
      </x:c>
      <x:c r="Z727" s="19" t="n">
        <x:f>IF(AND(G727="GL.CASH",L727="financing"),P727,0)</x:f>
        <x:v>0</x:v>
      </x:c>
      <x:c r="AA727" s="19" t="n">
        <x:f>IF(AND(G727="GL.CASH",L727="financing"),Q727,0)</x:f>
        <x:v>0</x:v>
      </x:c>
    </x:row>
    <x:row r="728" ht="25" customHeight="1">
      <x:c r="A728" s="3" t="str">
        <x:v>ACT/PAYROLL-M05-P03/5</x:v>
      </x:c>
      <x:c r="B728" s="3" t="str">
        <x:v>PAYROLL-M05-P03</x:v>
      </x:c>
      <x:c r="C728" s="21" t="n">
        <x:v>5</x:v>
      </x:c>
      <x:c r="D728" s="39" t="n">
        <x:v>46535</x:v>
      </x:c>
      <x:c r="E728" s="39" t="n">
        <x:v>46508</x:v>
      </x:c>
      <x:c r="F728" s="39" t="n">
        <x:v>46535</x:v>
      </x:c>
      <x:c r="G728" s="3" t="str">
        <x:v>GL.PEOPLE.AV</x:v>
      </x:c>
      <x:c r="H728" s="3" t="str">
        <x:v>ENG</x:v>
      </x:c>
      <x:c r="I728" s="3" t="str">
        <x:v>PAYROLL</x:v>
      </x:c>
      <x:c r="J728" s="3" t="str">
        <x:v>MAP.ACTUAL.PAYROLL.AV.ENG.PAYROLL.ENG</x:v>
      </x:c>
      <x:c r="K728" s="3" t="str">
        <x:v>PPL.AV</x:v>
      </x:c>
      <x:c r="L728" s="3" t="str">
        <x:v>operating</x:v>
      </x:c>
      <x:c r="M728" s="3" t="str">
        <x:v>recurring</x:v>
      </x:c>
      <x:c r="N728" s="3" t="str">
        <x:v>committed</x:v>
      </x:c>
      <x:c r="O728" s="3" t="str">
        <x:v>fixed</x:v>
      </x:c>
      <x:c r="P728" s="30" t="n">
        <x:v>100.91</x:v>
      </x:c>
      <x:c r="Q728" s="30" t="n">
        <x:v>0</x:v>
      </x:c>
      <x:c r="R728" s="19" t="n">
        <x:f>P728-Q728</x:f>
        <x:v>100.91</x:v>
      </x:c>
      <x:c r="S728" s="22" t="n">
        <x:f>'D03_Accounts'!D93</x:f>
        <x:v>1</x:v>
      </x:c>
      <x:c r="T728" s="19" t="n">
        <x:f>R728*S728</x:f>
        <x:v>100.91</x:v>
      </x:c>
      <x:c r="U728" s="20" t="str">
        <x:f>'D03_Mappings'!E160</x:f>
        <x:v>people</x:v>
      </x:c>
      <x:c r="V728" s="19" t="str">
        <x:f>IF(I728="",IF(U728="people","PAYROLL","UNMAPPED"),I728)</x:f>
        <x:v>PAYROLL</x:v>
      </x:c>
      <x:c r="W728" s="19" t="n">
        <x:f>IF(AND(G728="GL.CASH",L728="operating"),Q728,0)</x:f>
        <x:v>0</x:v>
      </x:c>
      <x:c r="X728" s="19" t="n">
        <x:f>IF(AND(G728="GL.CASH",L728="operating"),P728,0)</x:f>
        <x:v>0</x:v>
      </x:c>
      <x:c r="Y728" s="19" t="n">
        <x:f>IF(AND(G728="GL.CASH",L728="investing"),Q728-P728,0)</x:f>
        <x:v>0</x:v>
      </x:c>
      <x:c r="Z728" s="19" t="n">
        <x:f>IF(AND(G728="GL.CASH",L728="financing"),P728,0)</x:f>
        <x:v>0</x:v>
      </x:c>
      <x:c r="AA728" s="19" t="n">
        <x:f>IF(AND(G728="GL.CASH",L728="financing"),Q728,0)</x:f>
        <x:v>0</x:v>
      </x:c>
    </x:row>
    <x:row r="729" ht="25" customHeight="1">
      <x:c r="A729" s="3" t="str">
        <x:v>ACT/PAYROLL-M05-P03/6</x:v>
      </x:c>
      <x:c r="B729" s="3" t="str">
        <x:v>PAYROLL-M05-P03</x:v>
      </x:c>
      <x:c r="C729" s="21" t="n">
        <x:v>5</x:v>
      </x:c>
      <x:c r="D729" s="39" t="n">
        <x:v>46535</x:v>
      </x:c>
      <x:c r="E729" s="39" t="n">
        <x:v>46508</x:v>
      </x:c>
      <x:c r="F729" s="39" t="n">
        <x:v>46535</x:v>
      </x:c>
      <x:c r="G729" s="3" t="str">
        <x:v>GL.CASH</x:v>
      </x:c>
      <x:c r="H729" s="3" t="str">
        <x:v>ENG</x:v>
      </x:c>
      <x:c r="I729" s="3" t="str">
        <x:v>PAYROLL</x:v>
      </x:c>
      <x:c r="J729" s="3" t="str">
        <x:v>MAP.ACTUAL.PAYROLL.AV.ENG.PAYROLL.ENG</x:v>
      </x:c>
      <x:c r="K729" s="3" t="str">
        <x:v>PPL.AV</x:v>
      </x:c>
      <x:c r="L729" s="3" t="str">
        <x:v>operating</x:v>
      </x:c>
      <x:c r="M729" s="3" t="str">
        <x:v>not_applicable</x:v>
      </x:c>
      <x:c r="N729" s="3" t="str">
        <x:v>not_applicable</x:v>
      </x:c>
      <x:c r="O729" s="3" t="str">
        <x:v>not_applicable</x:v>
      </x:c>
      <x:c r="P729" s="30" t="n">
        <x:v>0</x:v>
      </x:c>
      <x:c r="Q729" s="30" t="n">
        <x:v>100.91</x:v>
      </x:c>
      <x:c r="R729" s="19" t="n">
        <x:f>P729-Q729</x:f>
        <x:v>-100.91</x:v>
      </x:c>
      <x:c r="S729" s="22" t="n">
        <x:f>'D03_Accounts'!D11</x:f>
        <x:v>0</x:v>
      </x:c>
      <x:c r="T729" s="19" t="n">
        <x:f>R729*S729</x:f>
        <x:v>0</x:v>
      </x:c>
      <x:c r="U729" s="20" t="str">
        <x:f>'D03_Mappings'!E161</x:f>
        <x:v>cash</x:v>
      </x:c>
      <x:c r="V729" s="19" t="str">
        <x:f>IF(I729="",IF(U729="people","PAYROLL","UNMAPPED"),I729)</x:f>
        <x:v>PAYROLL</x:v>
      </x:c>
      <x:c r="W729" s="19" t="n">
        <x:f>IF(AND(G729="GL.CASH",L729="operating"),Q729,0)</x:f>
        <x:v>100.91</x:v>
      </x:c>
      <x:c r="X729" s="19" t="n">
        <x:f>IF(AND(G729="GL.CASH",L729="operating"),P729,0)</x:f>
        <x:v>0</x:v>
      </x:c>
      <x:c r="Y729" s="19" t="n">
        <x:f>IF(AND(G729="GL.CASH",L729="investing"),Q729-P729,0)</x:f>
        <x:v>0</x:v>
      </x:c>
      <x:c r="Z729" s="19" t="n">
        <x:f>IF(AND(G729="GL.CASH",L729="financing"),P729,0)</x:f>
        <x:v>0</x:v>
      </x:c>
      <x:c r="AA729" s="19" t="n">
        <x:f>IF(AND(G729="GL.CASH",L729="financing"),Q729,0)</x:f>
        <x:v>0</x:v>
      </x:c>
    </x:row>
    <x:row r="730" ht="25" customHeight="1">
      <x:c r="A730" s="3" t="str">
        <x:v>ACT/PAYROLL-M05-P03/7</x:v>
      </x:c>
      <x:c r="B730" s="3" t="str">
        <x:v>PAYROLL-M05-P03</x:v>
      </x:c>
      <x:c r="C730" s="21" t="n">
        <x:v>5</x:v>
      </x:c>
      <x:c r="D730" s="39" t="n">
        <x:v>46535</x:v>
      </x:c>
      <x:c r="E730" s="39" t="n">
        <x:v>46508</x:v>
      </x:c>
      <x:c r="F730" s="39" t="n">
        <x:v>46535</x:v>
      </x:c>
      <x:c r="G730" s="3" t="str">
        <x:v>GL.PEOPLE.KV</x:v>
      </x:c>
      <x:c r="H730" s="3" t="str">
        <x:v>ENG</x:v>
      </x:c>
      <x:c r="I730" s="3" t="str">
        <x:v>PAYROLL</x:v>
      </x:c>
      <x:c r="J730" s="3" t="str">
        <x:v>MAP.ACTUAL.PAYROLL.KV.ENG.PAYROLL.ENG</x:v>
      </x:c>
      <x:c r="K730" s="3" t="str">
        <x:v>PPL.KV</x:v>
      </x:c>
      <x:c r="L730" s="3" t="str">
        <x:v>operating</x:v>
      </x:c>
      <x:c r="M730" s="3" t="str">
        <x:v>recurring</x:v>
      </x:c>
      <x:c r="N730" s="3" t="str">
        <x:v>committed</x:v>
      </x:c>
      <x:c r="O730" s="3" t="str">
        <x:v>fixed</x:v>
      </x:c>
      <x:c r="P730" s="30" t="n">
        <x:v>564.19</x:v>
      </x:c>
      <x:c r="Q730" s="30" t="n">
        <x:v>0</x:v>
      </x:c>
      <x:c r="R730" s="19" t="n">
        <x:f>P730-Q730</x:f>
        <x:v>564.19</x:v>
      </x:c>
      <x:c r="S730" s="22" t="n">
        <x:f>'D03_Accounts'!D94</x:f>
        <x:v>1</x:v>
      </x:c>
      <x:c r="T730" s="19" t="n">
        <x:f>R730*S730</x:f>
        <x:v>564.19</x:v>
      </x:c>
      <x:c r="U730" s="20" t="str">
        <x:f>'D03_Mappings'!E190</x:f>
        <x:v>people</x:v>
      </x:c>
      <x:c r="V730" s="19" t="str">
        <x:f>IF(I730="",IF(U730="people","PAYROLL","UNMAPPED"),I730)</x:f>
        <x:v>PAYROLL</x:v>
      </x:c>
      <x:c r="W730" s="19" t="n">
        <x:f>IF(AND(G730="GL.CASH",L730="operating"),Q730,0)</x:f>
        <x:v>0</x:v>
      </x:c>
      <x:c r="X730" s="19" t="n">
        <x:f>IF(AND(G730="GL.CASH",L730="operating"),P730,0)</x:f>
        <x:v>0</x:v>
      </x:c>
      <x:c r="Y730" s="19" t="n">
        <x:f>IF(AND(G730="GL.CASH",L730="investing"),Q730-P730,0)</x:f>
        <x:v>0</x:v>
      </x:c>
      <x:c r="Z730" s="19" t="n">
        <x:f>IF(AND(G730="GL.CASH",L730="financing"),P730,0)</x:f>
        <x:v>0</x:v>
      </x:c>
      <x:c r="AA730" s="19" t="n">
        <x:f>IF(AND(G730="GL.CASH",L730="financing"),Q730,0)</x:f>
        <x:v>0</x:v>
      </x:c>
    </x:row>
    <x:row r="731" ht="25" customHeight="1">
      <x:c r="A731" s="3" t="str">
        <x:v>ACT/PAYROLL-M05-P03/8</x:v>
      </x:c>
      <x:c r="B731" s="3" t="str">
        <x:v>PAYROLL-M05-P03</x:v>
      </x:c>
      <x:c r="C731" s="21" t="n">
        <x:v>5</x:v>
      </x:c>
      <x:c r="D731" s="39" t="n">
        <x:v>46535</x:v>
      </x:c>
      <x:c r="E731" s="39" t="n">
        <x:v>46508</x:v>
      </x:c>
      <x:c r="F731" s="39" t="n">
        <x:v>46535</x:v>
      </x:c>
      <x:c r="G731" s="3" t="str">
        <x:v>GL.CASH</x:v>
      </x:c>
      <x:c r="H731" s="3" t="str">
        <x:v>ENG</x:v>
      </x:c>
      <x:c r="I731" s="3" t="str">
        <x:v>PAYROLL</x:v>
      </x:c>
      <x:c r="J731" s="3" t="str">
        <x:v>MAP.ACTUAL.PAYROLL.KV.ENG.PAYROLL.ENG</x:v>
      </x:c>
      <x:c r="K731" s="3" t="str">
        <x:v>PPL.KV</x:v>
      </x:c>
      <x:c r="L731" s="3" t="str">
        <x:v>operating</x:v>
      </x:c>
      <x:c r="M731" s="3" t="str">
        <x:v>not_applicable</x:v>
      </x:c>
      <x:c r="N731" s="3" t="str">
        <x:v>not_applicable</x:v>
      </x:c>
      <x:c r="O731" s="3" t="str">
        <x:v>not_applicable</x:v>
      </x:c>
      <x:c r="P731" s="30" t="n">
        <x:v>0</x:v>
      </x:c>
      <x:c r="Q731" s="30" t="n">
        <x:v>564.19</x:v>
      </x:c>
      <x:c r="R731" s="19" t="n">
        <x:f>P731-Q731</x:f>
        <x:v>-564.19</x:v>
      </x:c>
      <x:c r="S731" s="22" t="n">
        <x:f>'D03_Accounts'!D11</x:f>
        <x:v>0</x:v>
      </x:c>
      <x:c r="T731" s="19" t="n">
        <x:f>R731*S731</x:f>
        <x:v>0</x:v>
      </x:c>
      <x:c r="U731" s="20" t="str">
        <x:f>'D03_Mappings'!E191</x:f>
        <x:v>cash</x:v>
      </x:c>
      <x:c r="V731" s="19" t="str">
        <x:f>IF(I731="",IF(U731="people","PAYROLL","UNMAPPED"),I731)</x:f>
        <x:v>PAYROLL</x:v>
      </x:c>
      <x:c r="W731" s="19" t="n">
        <x:f>IF(AND(G731="GL.CASH",L731="operating"),Q731,0)</x:f>
        <x:v>564.19</x:v>
      </x:c>
      <x:c r="X731" s="19" t="n">
        <x:f>IF(AND(G731="GL.CASH",L731="operating"),P731,0)</x:f>
        <x:v>0</x:v>
      </x:c>
      <x:c r="Y731" s="19" t="n">
        <x:f>IF(AND(G731="GL.CASH",L731="investing"),Q731-P731,0)</x:f>
        <x:v>0</x:v>
      </x:c>
      <x:c r="Z731" s="19" t="n">
        <x:f>IF(AND(G731="GL.CASH",L731="financing"),P731,0)</x:f>
        <x:v>0</x:v>
      </x:c>
      <x:c r="AA731" s="19" t="n">
        <x:f>IF(AND(G731="GL.CASH",L731="financing"),Q731,0)</x:f>
        <x:v>0</x:v>
      </x:c>
    </x:row>
    <x:row r="732" ht="25" customHeight="1">
      <x:c r="A732" s="3" t="str">
        <x:v>ACT/PAYROLL-M05-P03/9</x:v>
      </x:c>
      <x:c r="B732" s="3" t="str">
        <x:v>PAYROLL-M05-P03</x:v>
      </x:c>
      <x:c r="C732" s="21" t="n">
        <x:v>5</x:v>
      </x:c>
      <x:c r="D732" s="39" t="n">
        <x:v>46535</x:v>
      </x:c>
      <x:c r="E732" s="39" t="n">
        <x:v>46508</x:v>
      </x:c>
      <x:c r="F732" s="39" t="n">
        <x:v>46535</x:v>
      </x:c>
      <x:c r="G732" s="3" t="str">
        <x:v>GL.PEOPLE.PV</x:v>
      </x:c>
      <x:c r="H732" s="3" t="str">
        <x:v>ENG</x:v>
      </x:c>
      <x:c r="I732" s="3" t="str">
        <x:v>PAYROLL</x:v>
      </x:c>
      <x:c r="J732" s="3" t="str">
        <x:v>MAP.ACTUAL.PAYROLL.PV.ENG.PAYROLL.ENG</x:v>
      </x:c>
      <x:c r="K732" s="3" t="str">
        <x:v>PPL.PV</x:v>
      </x:c>
      <x:c r="L732" s="3" t="str">
        <x:v>operating</x:v>
      </x:c>
      <x:c r="M732" s="3" t="str">
        <x:v>recurring</x:v>
      </x:c>
      <x:c r="N732" s="3" t="str">
        <x:v>committed</x:v>
      </x:c>
      <x:c r="O732" s="3" t="str">
        <x:v>fixed</x:v>
      </x:c>
      <x:c r="P732" s="30" t="n">
        <x:v>114.75</x:v>
      </x:c>
      <x:c r="Q732" s="30" t="n">
        <x:v>0</x:v>
      </x:c>
      <x:c r="R732" s="19" t="n">
        <x:f>P732-Q732</x:f>
        <x:v>114.75</x:v>
      </x:c>
      <x:c r="S732" s="22" t="n">
        <x:f>'D03_Accounts'!D95</x:f>
        <x:v>1</x:v>
      </x:c>
      <x:c r="T732" s="19" t="n">
        <x:f>R732*S732</x:f>
        <x:v>114.75</x:v>
      </x:c>
      <x:c r="U732" s="20" t="str">
        <x:f>'D03_Mappings'!E200</x:f>
        <x:v>people</x:v>
      </x:c>
      <x:c r="V732" s="19" t="str">
        <x:f>IF(I732="",IF(U732="people","PAYROLL","UNMAPPED"),I732)</x:f>
        <x:v>PAYROLL</x:v>
      </x:c>
      <x:c r="W732" s="19" t="n">
        <x:f>IF(AND(G732="GL.CASH",L732="operating"),Q732,0)</x:f>
        <x:v>0</x:v>
      </x:c>
      <x:c r="X732" s="19" t="n">
        <x:f>IF(AND(G732="GL.CASH",L732="operating"),P732,0)</x:f>
        <x:v>0</x:v>
      </x:c>
      <x:c r="Y732" s="19" t="n">
        <x:f>IF(AND(G732="GL.CASH",L732="investing"),Q732-P732,0)</x:f>
        <x:v>0</x:v>
      </x:c>
      <x:c r="Z732" s="19" t="n">
        <x:f>IF(AND(G732="GL.CASH",L732="financing"),P732,0)</x:f>
        <x:v>0</x:v>
      </x:c>
      <x:c r="AA732" s="19" t="n">
        <x:f>IF(AND(G732="GL.CASH",L732="financing"),Q732,0)</x:f>
        <x:v>0</x:v>
      </x:c>
    </x:row>
    <x:row r="733" ht="25" customHeight="1">
      <x:c r="A733" s="3" t="str">
        <x:v>ACT/PAYROLL-M05-P03/10</x:v>
      </x:c>
      <x:c r="B733" s="3" t="str">
        <x:v>PAYROLL-M05-P03</x:v>
      </x:c>
      <x:c r="C733" s="21" t="n">
        <x:v>5</x:v>
      </x:c>
      <x:c r="D733" s="39" t="n">
        <x:v>46535</x:v>
      </x:c>
      <x:c r="E733" s="39" t="n">
        <x:v>46508</x:v>
      </x:c>
      <x:c r="F733" s="39" t="n">
        <x:v>46535</x:v>
      </x:c>
      <x:c r="G733" s="3" t="str">
        <x:v>GL.CASH</x:v>
      </x:c>
      <x:c r="H733" s="3" t="str">
        <x:v>ENG</x:v>
      </x:c>
      <x:c r="I733" s="3" t="str">
        <x:v>PAYROLL</x:v>
      </x:c>
      <x:c r="J733" s="3" t="str">
        <x:v>MAP.ACTUAL.PAYROLL.PV.ENG.PAYROLL.ENG</x:v>
      </x:c>
      <x:c r="K733" s="3" t="str">
        <x:v>PPL.PV</x:v>
      </x:c>
      <x:c r="L733" s="3" t="str">
        <x:v>operating</x:v>
      </x:c>
      <x:c r="M733" s="3" t="str">
        <x:v>not_applicable</x:v>
      </x:c>
      <x:c r="N733" s="3" t="str">
        <x:v>not_applicable</x:v>
      </x:c>
      <x:c r="O733" s="3" t="str">
        <x:v>not_applicable</x:v>
      </x:c>
      <x:c r="P733" s="30" t="n">
        <x:v>0</x:v>
      </x:c>
      <x:c r="Q733" s="30" t="n">
        <x:v>114.75</x:v>
      </x:c>
      <x:c r="R733" s="19" t="n">
        <x:f>P733-Q733</x:f>
        <x:v>-114.75</x:v>
      </x:c>
      <x:c r="S733" s="22" t="n">
        <x:f>'D03_Accounts'!D11</x:f>
        <x:v>0</x:v>
      </x:c>
      <x:c r="T733" s="19" t="n">
        <x:f>R733*S733</x:f>
        <x:v>0</x:v>
      </x:c>
      <x:c r="U733" s="20" t="str">
        <x:f>'D03_Mappings'!E201</x:f>
        <x:v>cash</x:v>
      </x:c>
      <x:c r="V733" s="19" t="str">
        <x:f>IF(I733="",IF(U733="people","PAYROLL","UNMAPPED"),I733)</x:f>
        <x:v>PAYROLL</x:v>
      </x:c>
      <x:c r="W733" s="19" t="n">
        <x:f>IF(AND(G733="GL.CASH",L733="operating"),Q733,0)</x:f>
        <x:v>114.75</x:v>
      </x:c>
      <x:c r="X733" s="19" t="n">
        <x:f>IF(AND(G733="GL.CASH",L733="operating"),P733,0)</x:f>
        <x:v>0</x:v>
      </x:c>
      <x:c r="Y733" s="19" t="n">
        <x:f>IF(AND(G733="GL.CASH",L733="investing"),Q733-P733,0)</x:f>
        <x:v>0</x:v>
      </x:c>
      <x:c r="Z733" s="19" t="n">
        <x:f>IF(AND(G733="GL.CASH",L733="financing"),P733,0)</x:f>
        <x:v>0</x:v>
      </x:c>
      <x:c r="AA733" s="19" t="n">
        <x:f>IF(AND(G733="GL.CASH",L733="financing"),Q733,0)</x:f>
        <x:v>0</x:v>
      </x:c>
    </x:row>
    <x:row r="734" ht="25" customHeight="1">
      <x:c r="A734" s="3" t="str">
        <x:v>ACT/PAYROLL-M05-P03/11</x:v>
      </x:c>
      <x:c r="B734" s="3" t="str">
        <x:v>PAYROLL-M05-P03</x:v>
      </x:c>
      <x:c r="C734" s="21" t="n">
        <x:v>5</x:v>
      </x:c>
      <x:c r="D734" s="39" t="n">
        <x:v>46535</x:v>
      </x:c>
      <x:c r="E734" s="39" t="n">
        <x:v>46508</x:v>
      </x:c>
      <x:c r="F734" s="39" t="n">
        <x:v>46535</x:v>
      </x:c>
      <x:c r="G734" s="3" t="str">
        <x:v>GL.PEOPLE.U1</x:v>
      </x:c>
      <x:c r="H734" s="3" t="str">
        <x:v>ENG</x:v>
      </x:c>
      <x:c r="I734" s="3" t="str">
        <x:v>PAYROLL</x:v>
      </x:c>
      <x:c r="J734" s="3" t="str">
        <x:v>MAP.ACTUAL.PAYROLL.U1.ENG.PAYROLL.ENG</x:v>
      </x:c>
      <x:c r="K734" s="3" t="str">
        <x:v>PPL.U1</x:v>
      </x:c>
      <x:c r="L734" s="3" t="str">
        <x:v>operating</x:v>
      </x:c>
      <x:c r="M734" s="3" t="str">
        <x:v>recurring</x:v>
      </x:c>
      <x:c r="N734" s="3" t="str">
        <x:v>committed</x:v>
      </x:c>
      <x:c r="O734" s="3" t="str">
        <x:v>fixed</x:v>
      </x:c>
      <x:c r="P734" s="30" t="n">
        <x:v>163.01</x:v>
      </x:c>
      <x:c r="Q734" s="30" t="n">
        <x:v>0</x:v>
      </x:c>
      <x:c r="R734" s="19" t="n">
        <x:f>P734-Q734</x:f>
        <x:v>163.01</x:v>
      </x:c>
      <x:c r="S734" s="22" t="n">
        <x:f>'D03_Accounts'!D96</x:f>
        <x:v>1</x:v>
      </x:c>
      <x:c r="T734" s="19" t="n">
        <x:f>R734*S734</x:f>
        <x:v>163.01</x:v>
      </x:c>
      <x:c r="U734" s="20" t="str">
        <x:f>'D03_Mappings'!E230</x:f>
        <x:v>people</x:v>
      </x:c>
      <x:c r="V734" s="19" t="str">
        <x:f>IF(I734="",IF(U734="people","PAYROLL","UNMAPPED"),I734)</x:f>
        <x:v>PAYROLL</x:v>
      </x:c>
      <x:c r="W734" s="19" t="n">
        <x:f>IF(AND(G734="GL.CASH",L734="operating"),Q734,0)</x:f>
        <x:v>0</x:v>
      </x:c>
      <x:c r="X734" s="19" t="n">
        <x:f>IF(AND(G734="GL.CASH",L734="operating"),P734,0)</x:f>
        <x:v>0</x:v>
      </x:c>
      <x:c r="Y734" s="19" t="n">
        <x:f>IF(AND(G734="GL.CASH",L734="investing"),Q734-P734,0)</x:f>
        <x:v>0</x:v>
      </x:c>
      <x:c r="Z734" s="19" t="n">
        <x:f>IF(AND(G734="GL.CASH",L734="financing"),P734,0)</x:f>
        <x:v>0</x:v>
      </x:c>
      <x:c r="AA734" s="19" t="n">
        <x:f>IF(AND(G734="GL.CASH",L734="financing"),Q734,0)</x:f>
        <x:v>0</x:v>
      </x:c>
    </x:row>
    <x:row r="735" ht="25" customHeight="1">
      <x:c r="A735" s="3" t="str">
        <x:v>ACT/PAYROLL-M05-P03/12</x:v>
      </x:c>
      <x:c r="B735" s="3" t="str">
        <x:v>PAYROLL-M05-P03</x:v>
      </x:c>
      <x:c r="C735" s="21" t="n">
        <x:v>5</x:v>
      </x:c>
      <x:c r="D735" s="39" t="n">
        <x:v>46535</x:v>
      </x:c>
      <x:c r="E735" s="39" t="n">
        <x:v>46508</x:v>
      </x:c>
      <x:c r="F735" s="39" t="n">
        <x:v>46535</x:v>
      </x:c>
      <x:c r="G735" s="3" t="str">
        <x:v>GL.CASH</x:v>
      </x:c>
      <x:c r="H735" s="3" t="str">
        <x:v>ENG</x:v>
      </x:c>
      <x:c r="I735" s="3" t="str">
        <x:v>PAYROLL</x:v>
      </x:c>
      <x:c r="J735" s="3" t="str">
        <x:v>MAP.ACTUAL.PAYROLL.U1.ENG.PAYROLL.ENG</x:v>
      </x:c>
      <x:c r="K735" s="3" t="str">
        <x:v>PPL.U1</x:v>
      </x:c>
      <x:c r="L735" s="3" t="str">
        <x:v>operating</x:v>
      </x:c>
      <x:c r="M735" s="3" t="str">
        <x:v>not_applicable</x:v>
      </x:c>
      <x:c r="N735" s="3" t="str">
        <x:v>not_applicable</x:v>
      </x:c>
      <x:c r="O735" s="3" t="str">
        <x:v>not_applicable</x:v>
      </x:c>
      <x:c r="P735" s="30" t="n">
        <x:v>0</x:v>
      </x:c>
      <x:c r="Q735" s="30" t="n">
        <x:v>163.01</x:v>
      </x:c>
      <x:c r="R735" s="19" t="n">
        <x:f>P735-Q735</x:f>
        <x:v>-163.01</x:v>
      </x:c>
      <x:c r="S735" s="22" t="n">
        <x:f>'D03_Accounts'!D11</x:f>
        <x:v>0</x:v>
      </x:c>
      <x:c r="T735" s="19" t="n">
        <x:f>R735*S735</x:f>
        <x:v>0</x:v>
      </x:c>
      <x:c r="U735" s="20" t="str">
        <x:f>'D03_Mappings'!E231</x:f>
        <x:v>cash</x:v>
      </x:c>
      <x:c r="V735" s="19" t="str">
        <x:f>IF(I735="",IF(U735="people","PAYROLL","UNMAPPED"),I735)</x:f>
        <x:v>PAYROLL</x:v>
      </x:c>
      <x:c r="W735" s="19" t="n">
        <x:f>IF(AND(G735="GL.CASH",L735="operating"),Q735,0)</x:f>
        <x:v>163.01</x:v>
      </x:c>
      <x:c r="X735" s="19" t="n">
        <x:f>IF(AND(G735="GL.CASH",L735="operating"),P735,0)</x:f>
        <x:v>0</x:v>
      </x:c>
      <x:c r="Y735" s="19" t="n">
        <x:f>IF(AND(G735="GL.CASH",L735="investing"),Q735-P735,0)</x:f>
        <x:v>0</x:v>
      </x:c>
      <x:c r="Z735" s="19" t="n">
        <x:f>IF(AND(G735="GL.CASH",L735="financing"),P735,0)</x:f>
        <x:v>0</x:v>
      </x:c>
      <x:c r="AA735" s="19" t="n">
        <x:f>IF(AND(G735="GL.CASH",L735="financing"),Q735,0)</x:f>
        <x:v>0</x:v>
      </x:c>
    </x:row>
    <x:row r="736" ht="25" customHeight="1">
      <x:c r="A736" s="3" t="str">
        <x:v>ACT/PAYROLL-M05-P03/13</x:v>
      </x:c>
      <x:c r="B736" s="3" t="str">
        <x:v>PAYROLL-M05-P03</x:v>
      </x:c>
      <x:c r="C736" s="21" t="n">
        <x:v>5</x:v>
      </x:c>
      <x:c r="D736" s="39" t="n">
        <x:v>46535</x:v>
      </x:c>
      <x:c r="E736" s="39" t="n">
        <x:v>46508</x:v>
      </x:c>
      <x:c r="F736" s="39" t="n">
        <x:v>46535</x:v>
      </x:c>
      <x:c r="G736" s="3" t="str">
        <x:v>GL.PEOPLE.U2</x:v>
      </x:c>
      <x:c r="H736" s="3" t="str">
        <x:v>ENG</x:v>
      </x:c>
      <x:c r="I736" s="3" t="str">
        <x:v>PAYROLL</x:v>
      </x:c>
      <x:c r="J736" s="3" t="str">
        <x:v>MAP.ACTUAL.PAYROLL.U2.ENG.PAYROLL.ENG</x:v>
      </x:c>
      <x:c r="K736" s="3" t="str">
        <x:v>PPL.U2</x:v>
      </x:c>
      <x:c r="L736" s="3" t="str">
        <x:v>operating</x:v>
      </x:c>
      <x:c r="M736" s="3" t="str">
        <x:v>recurring</x:v>
      </x:c>
      <x:c r="N736" s="3" t="str">
        <x:v>committed</x:v>
      </x:c>
      <x:c r="O736" s="3" t="str">
        <x:v>fixed</x:v>
      </x:c>
      <x:c r="P736" s="30" t="n">
        <x:v>34.16</x:v>
      </x:c>
      <x:c r="Q736" s="30" t="n">
        <x:v>0</x:v>
      </x:c>
      <x:c r="R736" s="19" t="n">
        <x:f>P736-Q736</x:f>
        <x:v>34.16</x:v>
      </x:c>
      <x:c r="S736" s="22" t="n">
        <x:f>'D03_Accounts'!D97</x:f>
        <x:v>1</x:v>
      </x:c>
      <x:c r="T736" s="19" t="n">
        <x:f>R736*S736</x:f>
        <x:v>34.16</x:v>
      </x:c>
      <x:c r="U736" s="20" t="str">
        <x:f>'D03_Mappings'!E240</x:f>
        <x:v>people</x:v>
      </x:c>
      <x:c r="V736" s="19" t="str">
        <x:f>IF(I736="",IF(U736="people","PAYROLL","UNMAPPED"),I736)</x:f>
        <x:v>PAYROLL</x:v>
      </x:c>
      <x:c r="W736" s="19" t="n">
        <x:f>IF(AND(G736="GL.CASH",L736="operating"),Q736,0)</x:f>
        <x:v>0</x:v>
      </x:c>
      <x:c r="X736" s="19" t="n">
        <x:f>IF(AND(G736="GL.CASH",L736="operating"),P736,0)</x:f>
        <x:v>0</x:v>
      </x:c>
      <x:c r="Y736" s="19" t="n">
        <x:f>IF(AND(G736="GL.CASH",L736="investing"),Q736-P736,0)</x:f>
        <x:v>0</x:v>
      </x:c>
      <x:c r="Z736" s="19" t="n">
        <x:f>IF(AND(G736="GL.CASH",L736="financing"),P736,0)</x:f>
        <x:v>0</x:v>
      </x:c>
      <x:c r="AA736" s="19" t="n">
        <x:f>IF(AND(G736="GL.CASH",L736="financing"),Q736,0)</x:f>
        <x:v>0</x:v>
      </x:c>
    </x:row>
    <x:row r="737" ht="25" customHeight="1">
      <x:c r="A737" s="3" t="str">
        <x:v>ACT/PAYROLL-M05-P03/14</x:v>
      </x:c>
      <x:c r="B737" s="3" t="str">
        <x:v>PAYROLL-M05-P03</x:v>
      </x:c>
      <x:c r="C737" s="21" t="n">
        <x:v>5</x:v>
      </x:c>
      <x:c r="D737" s="39" t="n">
        <x:v>46535</x:v>
      </x:c>
      <x:c r="E737" s="39" t="n">
        <x:v>46508</x:v>
      </x:c>
      <x:c r="F737" s="39" t="n">
        <x:v>46535</x:v>
      </x:c>
      <x:c r="G737" s="3" t="str">
        <x:v>GL.CASH</x:v>
      </x:c>
      <x:c r="H737" s="3" t="str">
        <x:v>ENG</x:v>
      </x:c>
      <x:c r="I737" s="3" t="str">
        <x:v>PAYROLL</x:v>
      </x:c>
      <x:c r="J737" s="3" t="str">
        <x:v>MAP.ACTUAL.PAYROLL.U2.ENG.PAYROLL.ENG</x:v>
      </x:c>
      <x:c r="K737" s="3" t="str">
        <x:v>PPL.U2</x:v>
      </x:c>
      <x:c r="L737" s="3" t="str">
        <x:v>operating</x:v>
      </x:c>
      <x:c r="M737" s="3" t="str">
        <x:v>not_applicable</x:v>
      </x:c>
      <x:c r="N737" s="3" t="str">
        <x:v>not_applicable</x:v>
      </x:c>
      <x:c r="O737" s="3" t="str">
        <x:v>not_applicable</x:v>
      </x:c>
      <x:c r="P737" s="30" t="n">
        <x:v>0</x:v>
      </x:c>
      <x:c r="Q737" s="30" t="n">
        <x:v>34.16</x:v>
      </x:c>
      <x:c r="R737" s="19" t="n">
        <x:f>P737-Q737</x:f>
        <x:v>-34.16</x:v>
      </x:c>
      <x:c r="S737" s="22" t="n">
        <x:f>'D03_Accounts'!D11</x:f>
        <x:v>0</x:v>
      </x:c>
      <x:c r="T737" s="19" t="n">
        <x:f>R737*S737</x:f>
        <x:v>0</x:v>
      </x:c>
      <x:c r="U737" s="20" t="str">
        <x:f>'D03_Mappings'!E241</x:f>
        <x:v>cash</x:v>
      </x:c>
      <x:c r="V737" s="19" t="str">
        <x:f>IF(I737="",IF(U737="people","PAYROLL","UNMAPPED"),I737)</x:f>
        <x:v>PAYROLL</x:v>
      </x:c>
      <x:c r="W737" s="19" t="n">
        <x:f>IF(AND(G737="GL.CASH",L737="operating"),Q737,0)</x:f>
        <x:v>34.16</x:v>
      </x:c>
      <x:c r="X737" s="19" t="n">
        <x:f>IF(AND(G737="GL.CASH",L737="operating"),P737,0)</x:f>
        <x:v>0</x:v>
      </x:c>
      <x:c r="Y737" s="19" t="n">
        <x:f>IF(AND(G737="GL.CASH",L737="investing"),Q737-P737,0)</x:f>
        <x:v>0</x:v>
      </x:c>
      <x:c r="Z737" s="19" t="n">
        <x:f>IF(AND(G737="GL.CASH",L737="financing"),P737,0)</x:f>
        <x:v>0</x:v>
      </x:c>
      <x:c r="AA737" s="19" t="n">
        <x:f>IF(AND(G737="GL.CASH",L737="financing"),Q737,0)</x:f>
        <x:v>0</x:v>
      </x:c>
    </x:row>
    <x:row r="738" ht="25" customHeight="1">
      <x:c r="A738" s="3" t="str">
        <x:v>ACT/PAYROLL-M05-P03/15</x:v>
      </x:c>
      <x:c r="B738" s="3" t="str">
        <x:v>PAYROLL-M05-P03</x:v>
      </x:c>
      <x:c r="C738" s="21" t="n">
        <x:v>5</x:v>
      </x:c>
      <x:c r="D738" s="39" t="n">
        <x:v>46535</x:v>
      </x:c>
      <x:c r="E738" s="39" t="n">
        <x:v>46508</x:v>
      </x:c>
      <x:c r="F738" s="39" t="n">
        <x:v>46535</x:v>
      </x:c>
      <x:c r="G738" s="3" t="str">
        <x:v>GL.PEOPLE.INSOLV</x:v>
      </x:c>
      <x:c r="H738" s="3" t="str">
        <x:v>ENG</x:v>
      </x:c>
      <x:c r="I738" s="3" t="str">
        <x:v>PAYROLL</x:v>
      </x:c>
      <x:c r="J738" s="3" t="str">
        <x:v>MAP.ACTUAL.PAYROLL.INSOLV.ENG.PAYROLL.ENG</x:v>
      </x:c>
      <x:c r="K738" s="3" t="str">
        <x:v>PPL.INSOLV</x:v>
      </x:c>
      <x:c r="L738" s="3" t="str">
        <x:v>operating</x:v>
      </x:c>
      <x:c r="M738" s="3" t="str">
        <x:v>recurring</x:v>
      </x:c>
      <x:c r="N738" s="3" t="str">
        <x:v>committed</x:v>
      </x:c>
      <x:c r="O738" s="3" t="str">
        <x:v>fixed</x:v>
      </x:c>
      <x:c r="P738" s="30" t="n">
        <x:v>11.64</x:v>
      </x:c>
      <x:c r="Q738" s="30" t="n">
        <x:v>0</x:v>
      </x:c>
      <x:c r="R738" s="19" t="n">
        <x:f>P738-Q738</x:f>
        <x:v>11.64</x:v>
      </x:c>
      <x:c r="S738" s="22" t="n">
        <x:f>'D03_Accounts'!D98</x:f>
        <x:v>1</x:v>
      </x:c>
      <x:c r="T738" s="19" t="n">
        <x:f>R738*S738</x:f>
        <x:v>11.64</x:v>
      </x:c>
      <x:c r="U738" s="20" t="str">
        <x:f>'D03_Mappings'!E180</x:f>
        <x:v>people</x:v>
      </x:c>
      <x:c r="V738" s="19" t="str">
        <x:f>IF(I738="",IF(U738="people","PAYROLL","UNMAPPED"),I738)</x:f>
        <x:v>PAYROLL</x:v>
      </x:c>
      <x:c r="W738" s="19" t="n">
        <x:f>IF(AND(G738="GL.CASH",L738="operating"),Q738,0)</x:f>
        <x:v>0</x:v>
      </x:c>
      <x:c r="X738" s="19" t="n">
        <x:f>IF(AND(G738="GL.CASH",L738="operating"),P738,0)</x:f>
        <x:v>0</x:v>
      </x:c>
      <x:c r="Y738" s="19" t="n">
        <x:f>IF(AND(G738="GL.CASH",L738="investing"),Q738-P738,0)</x:f>
        <x:v>0</x:v>
      </x:c>
      <x:c r="Z738" s="19" t="n">
        <x:f>IF(AND(G738="GL.CASH",L738="financing"),P738,0)</x:f>
        <x:v>0</x:v>
      </x:c>
      <x:c r="AA738" s="19" t="n">
        <x:f>IF(AND(G738="GL.CASH",L738="financing"),Q738,0)</x:f>
        <x:v>0</x:v>
      </x:c>
    </x:row>
    <x:row r="739" ht="25" customHeight="1">
      <x:c r="A739" s="3" t="str">
        <x:v>ACT/PAYROLL-M05-P03/16</x:v>
      </x:c>
      <x:c r="B739" s="3" t="str">
        <x:v>PAYROLL-M05-P03</x:v>
      </x:c>
      <x:c r="C739" s="21" t="n">
        <x:v>5</x:v>
      </x:c>
      <x:c r="D739" s="39" t="n">
        <x:v>46535</x:v>
      </x:c>
      <x:c r="E739" s="39" t="n">
        <x:v>46508</x:v>
      </x:c>
      <x:c r="F739" s="39" t="n">
        <x:v>46535</x:v>
      </x:c>
      <x:c r="G739" s="3" t="str">
        <x:v>GL.CASH</x:v>
      </x:c>
      <x:c r="H739" s="3" t="str">
        <x:v>ENG</x:v>
      </x:c>
      <x:c r="I739" s="3" t="str">
        <x:v>PAYROLL</x:v>
      </x:c>
      <x:c r="J739" s="3" t="str">
        <x:v>MAP.ACTUAL.PAYROLL.INSOLV.ENG.PAYROLL.ENG</x:v>
      </x:c>
      <x:c r="K739" s="3" t="str">
        <x:v>PPL.INSOLV</x:v>
      </x:c>
      <x:c r="L739" s="3" t="str">
        <x:v>operating</x:v>
      </x:c>
      <x:c r="M739" s="3" t="str">
        <x:v>not_applicable</x:v>
      </x:c>
      <x:c r="N739" s="3" t="str">
        <x:v>not_applicable</x:v>
      </x:c>
      <x:c r="O739" s="3" t="str">
        <x:v>not_applicable</x:v>
      </x:c>
      <x:c r="P739" s="30" t="n">
        <x:v>0</x:v>
      </x:c>
      <x:c r="Q739" s="30" t="n">
        <x:v>11.64</x:v>
      </x:c>
      <x:c r="R739" s="19" t="n">
        <x:f>P739-Q739</x:f>
        <x:v>-11.64</x:v>
      </x:c>
      <x:c r="S739" s="22" t="n">
        <x:f>'D03_Accounts'!D11</x:f>
        <x:v>0</x:v>
      </x:c>
      <x:c r="T739" s="19" t="n">
        <x:f>R739*S739</x:f>
        <x:v>0</x:v>
      </x:c>
      <x:c r="U739" s="20" t="str">
        <x:f>'D03_Mappings'!E181</x:f>
        <x:v>cash</x:v>
      </x:c>
      <x:c r="V739" s="19" t="str">
        <x:f>IF(I739="",IF(U739="people","PAYROLL","UNMAPPED"),I739)</x:f>
        <x:v>PAYROLL</x:v>
      </x:c>
      <x:c r="W739" s="19" t="n">
        <x:f>IF(AND(G739="GL.CASH",L739="operating"),Q739,0)</x:f>
        <x:v>11.64</x:v>
      </x:c>
      <x:c r="X739" s="19" t="n">
        <x:f>IF(AND(G739="GL.CASH",L739="operating"),P739,0)</x:f>
        <x:v>0</x:v>
      </x:c>
      <x:c r="Y739" s="19" t="n">
        <x:f>IF(AND(G739="GL.CASH",L739="investing"),Q739-P739,0)</x:f>
        <x:v>0</x:v>
      </x:c>
      <x:c r="Z739" s="19" t="n">
        <x:f>IF(AND(G739="GL.CASH",L739="financing"),P739,0)</x:f>
        <x:v>0</x:v>
      </x:c>
      <x:c r="AA739" s="19" t="n">
        <x:f>IF(AND(G739="GL.CASH",L739="financing"),Q739,0)</x:f>
        <x:v>0</x:v>
      </x:c>
    </x:row>
    <x:row r="740" ht="25" customHeight="1">
      <x:c r="A740" s="3" t="str">
        <x:v>ACT/PAYROLL-M05-P03/17</x:v>
      </x:c>
      <x:c r="B740" s="3" t="str">
        <x:v>PAYROLL-M05-P03</x:v>
      </x:c>
      <x:c r="C740" s="21" t="n">
        <x:v>5</x:v>
      </x:c>
      <x:c r="D740" s="39" t="n">
        <x:v>46535</x:v>
      </x:c>
      <x:c r="E740" s="39" t="n">
        <x:v>46508</x:v>
      </x:c>
      <x:c r="F740" s="39" t="n">
        <x:v>46535</x:v>
      </x:c>
      <x:c r="G740" s="3" t="str">
        <x:v>GL.PEOPLE.BG</x:v>
      </x:c>
      <x:c r="H740" s="3" t="str">
        <x:v>ENG</x:v>
      </x:c>
      <x:c r="I740" s="3" t="str">
        <x:v>PAYROLL</x:v>
      </x:c>
      <x:c r="J740" s="3" t="str">
        <x:v>MAP.ACTUAL.PAYROLL.BG.ENG.PAYROLL.ENG</x:v>
      </x:c>
      <x:c r="K740" s="3" t="str">
        <x:v>PPL.BG</x:v>
      </x:c>
      <x:c r="L740" s="3" t="str">
        <x:v>operating</x:v>
      </x:c>
      <x:c r="M740" s="3" t="str">
        <x:v>recurring</x:v>
      </x:c>
      <x:c r="N740" s="3" t="str">
        <x:v>committed</x:v>
      </x:c>
      <x:c r="O740" s="3" t="str">
        <x:v>fixed</x:v>
      </x:c>
      <x:c r="P740" s="30" t="n">
        <x:v>23.29</x:v>
      </x:c>
      <x:c r="Q740" s="30" t="n">
        <x:v>0</x:v>
      </x:c>
      <x:c r="R740" s="19" t="n">
        <x:f>P740-Q740</x:f>
        <x:v>23.29</x:v>
      </x:c>
      <x:c r="S740" s="22" t="n">
        <x:f>'D03_Accounts'!D99</x:f>
        <x:v>1</x:v>
      </x:c>
      <x:c r="T740" s="19" t="n">
        <x:f>R740*S740</x:f>
        <x:v>23.29</x:v>
      </x:c>
      <x:c r="U740" s="20" t="str">
        <x:f>'D03_Mappings'!E170</x:f>
        <x:v>people</x:v>
      </x:c>
      <x:c r="V740" s="19" t="str">
        <x:f>IF(I740="",IF(U740="people","PAYROLL","UNMAPPED"),I740)</x:f>
        <x:v>PAYROLL</x:v>
      </x:c>
      <x:c r="W740" s="19" t="n">
        <x:f>IF(AND(G740="GL.CASH",L740="operating"),Q740,0)</x:f>
        <x:v>0</x:v>
      </x:c>
      <x:c r="X740" s="19" t="n">
        <x:f>IF(AND(G740="GL.CASH",L740="operating"),P740,0)</x:f>
        <x:v>0</x:v>
      </x:c>
      <x:c r="Y740" s="19" t="n">
        <x:f>IF(AND(G740="GL.CASH",L740="investing"),Q740-P740,0)</x:f>
        <x:v>0</x:v>
      </x:c>
      <x:c r="Z740" s="19" t="n">
        <x:f>IF(AND(G740="GL.CASH",L740="financing"),P740,0)</x:f>
        <x:v>0</x:v>
      </x:c>
      <x:c r="AA740" s="19" t="n">
        <x:f>IF(AND(G740="GL.CASH",L740="financing"),Q740,0)</x:f>
        <x:v>0</x:v>
      </x:c>
    </x:row>
    <x:row r="741" ht="25" customHeight="1">
      <x:c r="A741" s="3" t="str">
        <x:v>ACT/PAYROLL-M05-P03/18</x:v>
      </x:c>
      <x:c r="B741" s="3" t="str">
        <x:v>PAYROLL-M05-P03</x:v>
      </x:c>
      <x:c r="C741" s="21" t="n">
        <x:v>5</x:v>
      </x:c>
      <x:c r="D741" s="39" t="n">
        <x:v>46535</x:v>
      </x:c>
      <x:c r="E741" s="39" t="n">
        <x:v>46508</x:v>
      </x:c>
      <x:c r="F741" s="39" t="n">
        <x:v>46535</x:v>
      </x:c>
      <x:c r="G741" s="3" t="str">
        <x:v>GL.CASH</x:v>
      </x:c>
      <x:c r="H741" s="3" t="str">
        <x:v>ENG</x:v>
      </x:c>
      <x:c r="I741" s="3" t="str">
        <x:v>PAYROLL</x:v>
      </x:c>
      <x:c r="J741" s="3" t="str">
        <x:v>MAP.ACTUAL.PAYROLL.BG.ENG.PAYROLL.ENG</x:v>
      </x:c>
      <x:c r="K741" s="3" t="str">
        <x:v>PPL.BG</x:v>
      </x:c>
      <x:c r="L741" s="3" t="str">
        <x:v>operating</x:v>
      </x:c>
      <x:c r="M741" s="3" t="str">
        <x:v>not_applicable</x:v>
      </x:c>
      <x:c r="N741" s="3" t="str">
        <x:v>not_applicable</x:v>
      </x:c>
      <x:c r="O741" s="3" t="str">
        <x:v>not_applicable</x:v>
      </x:c>
      <x:c r="P741" s="30" t="n">
        <x:v>0</x:v>
      </x:c>
      <x:c r="Q741" s="30" t="n">
        <x:v>23.29</x:v>
      </x:c>
      <x:c r="R741" s="19" t="n">
        <x:f>P741-Q741</x:f>
        <x:v>-23.29</x:v>
      </x:c>
      <x:c r="S741" s="22" t="n">
        <x:f>'D03_Accounts'!D11</x:f>
        <x:v>0</x:v>
      </x:c>
      <x:c r="T741" s="19" t="n">
        <x:f>R741*S741</x:f>
        <x:v>0</x:v>
      </x:c>
      <x:c r="U741" s="20" t="str">
        <x:f>'D03_Mappings'!E171</x:f>
        <x:v>cash</x:v>
      </x:c>
      <x:c r="V741" s="19" t="str">
        <x:f>IF(I741="",IF(U741="people","PAYROLL","UNMAPPED"),I741)</x:f>
        <x:v>PAYROLL</x:v>
      </x:c>
      <x:c r="W741" s="19" t="n">
        <x:f>IF(AND(G741="GL.CASH",L741="operating"),Q741,0)</x:f>
        <x:v>23.29</x:v>
      </x:c>
      <x:c r="X741" s="19" t="n">
        <x:f>IF(AND(G741="GL.CASH",L741="operating"),P741,0)</x:f>
        <x:v>0</x:v>
      </x:c>
      <x:c r="Y741" s="19" t="n">
        <x:f>IF(AND(G741="GL.CASH",L741="investing"),Q741-P741,0)</x:f>
        <x:v>0</x:v>
      </x:c>
      <x:c r="Z741" s="19" t="n">
        <x:f>IF(AND(G741="GL.CASH",L741="financing"),P741,0)</x:f>
        <x:v>0</x:v>
      </x:c>
      <x:c r="AA741" s="19" t="n">
        <x:f>IF(AND(G741="GL.CASH",L741="financing"),Q741,0)</x:f>
        <x:v>0</x:v>
      </x:c>
    </x:row>
    <x:row r="742" ht="25" customHeight="1">
      <x:c r="A742" s="3" t="str">
        <x:v>ACT/PAYROLL-M05-P04/1</x:v>
      </x:c>
      <x:c r="B742" s="3" t="str">
        <x:v>PAYROLL-M05-P04</x:v>
      </x:c>
      <x:c r="C742" s="21" t="n">
        <x:v>5</x:v>
      </x:c>
      <x:c r="D742" s="39" t="n">
        <x:v>46535</x:v>
      </x:c>
      <x:c r="E742" s="39" t="n">
        <x:v>46508</x:v>
      </x:c>
      <x:c r="F742" s="39" t="n">
        <x:v>46535</x:v>
      </x:c>
      <x:c r="G742" s="3" t="str">
        <x:v>GL.PEOPLE.SALARY</x:v>
      </x:c>
      <x:c r="H742" s="3" t="str">
        <x:v>ENG</x:v>
      </x:c>
      <x:c r="I742" s="3" t="str">
        <x:v>PAYROLL</x:v>
      </x:c>
      <x:c r="J742" s="3" t="str">
        <x:v>MAP.ACTUAL.PAYROLL.SALARY.ENG.PAYROLL.ENG</x:v>
      </x:c>
      <x:c r="K742" s="3" t="str">
        <x:v>PPL.SALARY</x:v>
      </x:c>
      <x:c r="L742" s="3" t="str">
        <x:v>operating</x:v>
      </x:c>
      <x:c r="M742" s="3" t="str">
        <x:v>recurring</x:v>
      </x:c>
      <x:c r="N742" s="3" t="str">
        <x:v>committed</x:v>
      </x:c>
      <x:c r="O742" s="3" t="str">
        <x:v>fixed</x:v>
      </x:c>
      <x:c r="P742" s="30" t="n">
        <x:v>7762.5</x:v>
      </x:c>
      <x:c r="Q742" s="30" t="n">
        <x:v>0</x:v>
      </x:c>
      <x:c r="R742" s="19" t="n">
        <x:f>P742-Q742</x:f>
        <x:v>7762.5</x:v>
      </x:c>
      <x:c r="S742" s="22" t="n">
        <x:f>'D03_Accounts'!D91</x:f>
        <x:v>1</x:v>
      </x:c>
      <x:c r="T742" s="19" t="n">
        <x:f>R742*S742</x:f>
        <x:v>7762.5</x:v>
      </x:c>
      <x:c r="U742" s="20" t="str">
        <x:f>'D03_Mappings'!E220</x:f>
        <x:v>people</x:v>
      </x:c>
      <x:c r="V742" s="19" t="str">
        <x:f>IF(I742="",IF(U742="people","PAYROLL","UNMAPPED"),I742)</x:f>
        <x:v>PAYROLL</x:v>
      </x:c>
      <x:c r="W742" s="19" t="n">
        <x:f>IF(AND(G742="GL.CASH",L742="operating"),Q742,0)</x:f>
        <x:v>0</x:v>
      </x:c>
      <x:c r="X742" s="19" t="n">
        <x:f>IF(AND(G742="GL.CASH",L742="operating"),P742,0)</x:f>
        <x:v>0</x:v>
      </x:c>
      <x:c r="Y742" s="19" t="n">
        <x:f>IF(AND(G742="GL.CASH",L742="investing"),Q742-P742,0)</x:f>
        <x:v>0</x:v>
      </x:c>
      <x:c r="Z742" s="19" t="n">
        <x:f>IF(AND(G742="GL.CASH",L742="financing"),P742,0)</x:f>
        <x:v>0</x:v>
      </x:c>
      <x:c r="AA742" s="19" t="n">
        <x:f>IF(AND(G742="GL.CASH",L742="financing"),Q742,0)</x:f>
        <x:v>0</x:v>
      </x:c>
    </x:row>
    <x:row r="743" ht="25" customHeight="1">
      <x:c r="A743" s="3" t="str">
        <x:v>ACT/PAYROLL-M05-P04/2</x:v>
      </x:c>
      <x:c r="B743" s="3" t="str">
        <x:v>PAYROLL-M05-P04</x:v>
      </x:c>
      <x:c r="C743" s="21" t="n">
        <x:v>5</x:v>
      </x:c>
      <x:c r="D743" s="39" t="n">
        <x:v>46535</x:v>
      </x:c>
      <x:c r="E743" s="39" t="n">
        <x:v>46508</x:v>
      </x:c>
      <x:c r="F743" s="39" t="n">
        <x:v>46535</x:v>
      </x:c>
      <x:c r="G743" s="3" t="str">
        <x:v>GL.CASH</x:v>
      </x:c>
      <x:c r="H743" s="3" t="str">
        <x:v>ENG</x:v>
      </x:c>
      <x:c r="I743" s="3" t="str">
        <x:v>PAYROLL</x:v>
      </x:c>
      <x:c r="J743" s="3" t="str">
        <x:v>MAP.ACTUAL.PAYROLL.SALARY.ENG.PAYROLL.ENG</x:v>
      </x:c>
      <x:c r="K743" s="3" t="str">
        <x:v>PPL.SALARY</x:v>
      </x:c>
      <x:c r="L743" s="3" t="str">
        <x:v>operating</x:v>
      </x:c>
      <x:c r="M743" s="3" t="str">
        <x:v>not_applicable</x:v>
      </x:c>
      <x:c r="N743" s="3" t="str">
        <x:v>not_applicable</x:v>
      </x:c>
      <x:c r="O743" s="3" t="str">
        <x:v>not_applicable</x:v>
      </x:c>
      <x:c r="P743" s="30" t="n">
        <x:v>0</x:v>
      </x:c>
      <x:c r="Q743" s="30" t="n">
        <x:v>7762.5</x:v>
      </x:c>
      <x:c r="R743" s="19" t="n">
        <x:f>P743-Q743</x:f>
        <x:v>-7762.5</x:v>
      </x:c>
      <x:c r="S743" s="22" t="n">
        <x:f>'D03_Accounts'!D11</x:f>
        <x:v>0</x:v>
      </x:c>
      <x:c r="T743" s="19" t="n">
        <x:f>R743*S743</x:f>
        <x:v>0</x:v>
      </x:c>
      <x:c r="U743" s="20" t="str">
        <x:f>'D03_Mappings'!E221</x:f>
        <x:v>cash</x:v>
      </x:c>
      <x:c r="V743" s="19" t="str">
        <x:f>IF(I743="",IF(U743="people","PAYROLL","UNMAPPED"),I743)</x:f>
        <x:v>PAYROLL</x:v>
      </x:c>
      <x:c r="W743" s="19" t="n">
        <x:f>IF(AND(G743="GL.CASH",L743="operating"),Q743,0)</x:f>
        <x:v>7762.5</x:v>
      </x:c>
      <x:c r="X743" s="19" t="n">
        <x:f>IF(AND(G743="GL.CASH",L743="operating"),P743,0)</x:f>
        <x:v>0</x:v>
      </x:c>
      <x:c r="Y743" s="19" t="n">
        <x:f>IF(AND(G743="GL.CASH",L743="investing"),Q743-P743,0)</x:f>
        <x:v>0</x:v>
      </x:c>
      <x:c r="Z743" s="19" t="n">
        <x:f>IF(AND(G743="GL.CASH",L743="financing"),P743,0)</x:f>
        <x:v>0</x:v>
      </x:c>
      <x:c r="AA743" s="19" t="n">
        <x:f>IF(AND(G743="GL.CASH",L743="financing"),Q743,0)</x:f>
        <x:v>0</x:v>
      </x:c>
    </x:row>
    <x:row r="744" ht="25" customHeight="1">
      <x:c r="A744" s="3" t="str">
        <x:v>ACT/PAYROLL-M05-P04/3</x:v>
      </x:c>
      <x:c r="B744" s="3" t="str">
        <x:v>PAYROLL-M05-P04</x:v>
      </x:c>
      <x:c r="C744" s="21" t="n">
        <x:v>5</x:v>
      </x:c>
      <x:c r="D744" s="39" t="n">
        <x:v>46535</x:v>
      </x:c>
      <x:c r="E744" s="39" t="n">
        <x:v>46508</x:v>
      </x:c>
      <x:c r="F744" s="39" t="n">
        <x:v>46535</x:v>
      </x:c>
      <x:c r="G744" s="3" t="str">
        <x:v>GL.PEOPLE.RV</x:v>
      </x:c>
      <x:c r="H744" s="3" t="str">
        <x:v>ENG</x:v>
      </x:c>
      <x:c r="I744" s="3" t="str">
        <x:v>PAYROLL</x:v>
      </x:c>
      <x:c r="J744" s="3" t="str">
        <x:v>MAP.ACTUAL.PAYROLL.RV.ENG.PAYROLL.ENG</x:v>
      </x:c>
      <x:c r="K744" s="3" t="str">
        <x:v>PPL.RV</x:v>
      </x:c>
      <x:c r="L744" s="3" t="str">
        <x:v>operating</x:v>
      </x:c>
      <x:c r="M744" s="3" t="str">
        <x:v>recurring</x:v>
      </x:c>
      <x:c r="N744" s="3" t="str">
        <x:v>committed</x:v>
      </x:c>
      <x:c r="O744" s="3" t="str">
        <x:v>fixed</x:v>
      </x:c>
      <x:c r="P744" s="30" t="n">
        <x:v>721.91</x:v>
      </x:c>
      <x:c r="Q744" s="30" t="n">
        <x:v>0</x:v>
      </x:c>
      <x:c r="R744" s="19" t="n">
        <x:f>P744-Q744</x:f>
        <x:v>721.91</x:v>
      </x:c>
      <x:c r="S744" s="22" t="n">
        <x:f>'D03_Accounts'!D92</x:f>
        <x:v>1</x:v>
      </x:c>
      <x:c r="T744" s="19" t="n">
        <x:f>R744*S744</x:f>
        <x:v>721.91</x:v>
      </x:c>
      <x:c r="U744" s="20" t="str">
        <x:f>'D03_Mappings'!E210</x:f>
        <x:v>people</x:v>
      </x:c>
      <x:c r="V744" s="19" t="str">
        <x:f>IF(I744="",IF(U744="people","PAYROLL","UNMAPPED"),I744)</x:f>
        <x:v>PAYROLL</x:v>
      </x:c>
      <x:c r="W744" s="19" t="n">
        <x:f>IF(AND(G744="GL.CASH",L744="operating"),Q744,0)</x:f>
        <x:v>0</x:v>
      </x:c>
      <x:c r="X744" s="19" t="n">
        <x:f>IF(AND(G744="GL.CASH",L744="operating"),P744,0)</x:f>
        <x:v>0</x:v>
      </x:c>
      <x:c r="Y744" s="19" t="n">
        <x:f>IF(AND(G744="GL.CASH",L744="investing"),Q744-P744,0)</x:f>
        <x:v>0</x:v>
      </x:c>
      <x:c r="Z744" s="19" t="n">
        <x:f>IF(AND(G744="GL.CASH",L744="financing"),P744,0)</x:f>
        <x:v>0</x:v>
      </x:c>
      <x:c r="AA744" s="19" t="n">
        <x:f>IF(AND(G744="GL.CASH",L744="financing"),Q744,0)</x:f>
        <x:v>0</x:v>
      </x:c>
    </x:row>
    <x:row r="745" ht="25" customHeight="1">
      <x:c r="A745" s="3" t="str">
        <x:v>ACT/PAYROLL-M05-P04/4</x:v>
      </x:c>
      <x:c r="B745" s="3" t="str">
        <x:v>PAYROLL-M05-P04</x:v>
      </x:c>
      <x:c r="C745" s="21" t="n">
        <x:v>5</x:v>
      </x:c>
      <x:c r="D745" s="39" t="n">
        <x:v>46535</x:v>
      </x:c>
      <x:c r="E745" s="39" t="n">
        <x:v>46508</x:v>
      </x:c>
      <x:c r="F745" s="39" t="n">
        <x:v>46535</x:v>
      </x:c>
      <x:c r="G745" s="3" t="str">
        <x:v>GL.CASH</x:v>
      </x:c>
      <x:c r="H745" s="3" t="str">
        <x:v>ENG</x:v>
      </x:c>
      <x:c r="I745" s="3" t="str">
        <x:v>PAYROLL</x:v>
      </x:c>
      <x:c r="J745" s="3" t="str">
        <x:v>MAP.ACTUAL.PAYROLL.RV.ENG.PAYROLL.ENG</x:v>
      </x:c>
      <x:c r="K745" s="3" t="str">
        <x:v>PPL.RV</x:v>
      </x:c>
      <x:c r="L745" s="3" t="str">
        <x:v>operating</x:v>
      </x:c>
      <x:c r="M745" s="3" t="str">
        <x:v>not_applicable</x:v>
      </x:c>
      <x:c r="N745" s="3" t="str">
        <x:v>not_applicable</x:v>
      </x:c>
      <x:c r="O745" s="3" t="str">
        <x:v>not_applicable</x:v>
      </x:c>
      <x:c r="P745" s="30" t="n">
        <x:v>0</x:v>
      </x:c>
      <x:c r="Q745" s="30" t="n">
        <x:v>721.91</x:v>
      </x:c>
      <x:c r="R745" s="19" t="n">
        <x:f>P745-Q745</x:f>
        <x:v>-721.91</x:v>
      </x:c>
      <x:c r="S745" s="22" t="n">
        <x:f>'D03_Accounts'!D11</x:f>
        <x:v>0</x:v>
      </x:c>
      <x:c r="T745" s="19" t="n">
        <x:f>R745*S745</x:f>
        <x:v>0</x:v>
      </x:c>
      <x:c r="U745" s="20" t="str">
        <x:f>'D03_Mappings'!E211</x:f>
        <x:v>cash</x:v>
      </x:c>
      <x:c r="V745" s="19" t="str">
        <x:f>IF(I745="",IF(U745="people","PAYROLL","UNMAPPED"),I745)</x:f>
        <x:v>PAYROLL</x:v>
      </x:c>
      <x:c r="W745" s="19" t="n">
        <x:f>IF(AND(G745="GL.CASH",L745="operating"),Q745,0)</x:f>
        <x:v>721.91</x:v>
      </x:c>
      <x:c r="X745" s="19" t="n">
        <x:f>IF(AND(G745="GL.CASH",L745="operating"),P745,0)</x:f>
        <x:v>0</x:v>
      </x:c>
      <x:c r="Y745" s="19" t="n">
        <x:f>IF(AND(G745="GL.CASH",L745="investing"),Q745-P745,0)</x:f>
        <x:v>0</x:v>
      </x:c>
      <x:c r="Z745" s="19" t="n">
        <x:f>IF(AND(G745="GL.CASH",L745="financing"),P745,0)</x:f>
        <x:v>0</x:v>
      </x:c>
      <x:c r="AA745" s="19" t="n">
        <x:f>IF(AND(G745="GL.CASH",L745="financing"),Q745,0)</x:f>
        <x:v>0</x:v>
      </x:c>
    </x:row>
    <x:row r="746" ht="25" customHeight="1">
      <x:c r="A746" s="3" t="str">
        <x:v>ACT/PAYROLL-M05-P04/5</x:v>
      </x:c>
      <x:c r="B746" s="3" t="str">
        <x:v>PAYROLL-M05-P04</x:v>
      </x:c>
      <x:c r="C746" s="21" t="n">
        <x:v>5</x:v>
      </x:c>
      <x:c r="D746" s="39" t="n">
        <x:v>46535</x:v>
      </x:c>
      <x:c r="E746" s="39" t="n">
        <x:v>46508</x:v>
      </x:c>
      <x:c r="F746" s="39" t="n">
        <x:v>46535</x:v>
      </x:c>
      <x:c r="G746" s="3" t="str">
        <x:v>GL.PEOPLE.AV</x:v>
      </x:c>
      <x:c r="H746" s="3" t="str">
        <x:v>ENG</x:v>
      </x:c>
      <x:c r="I746" s="3" t="str">
        <x:v>PAYROLL</x:v>
      </x:c>
      <x:c r="J746" s="3" t="str">
        <x:v>MAP.ACTUAL.PAYROLL.AV.ENG.PAYROLL.ENG</x:v>
      </x:c>
      <x:c r="K746" s="3" t="str">
        <x:v>PPL.AV</x:v>
      </x:c>
      <x:c r="L746" s="3" t="str">
        <x:v>operating</x:v>
      </x:c>
      <x:c r="M746" s="3" t="str">
        <x:v>recurring</x:v>
      </x:c>
      <x:c r="N746" s="3" t="str">
        <x:v>committed</x:v>
      </x:c>
      <x:c r="O746" s="3" t="str">
        <x:v>fixed</x:v>
      </x:c>
      <x:c r="P746" s="30" t="n">
        <x:v>100.91</x:v>
      </x:c>
      <x:c r="Q746" s="30" t="n">
        <x:v>0</x:v>
      </x:c>
      <x:c r="R746" s="19" t="n">
        <x:f>P746-Q746</x:f>
        <x:v>100.91</x:v>
      </x:c>
      <x:c r="S746" s="22" t="n">
        <x:f>'D03_Accounts'!D93</x:f>
        <x:v>1</x:v>
      </x:c>
      <x:c r="T746" s="19" t="n">
        <x:f>R746*S746</x:f>
        <x:v>100.91</x:v>
      </x:c>
      <x:c r="U746" s="20" t="str">
        <x:f>'D03_Mappings'!E160</x:f>
        <x:v>people</x:v>
      </x:c>
      <x:c r="V746" s="19" t="str">
        <x:f>IF(I746="",IF(U746="people","PAYROLL","UNMAPPED"),I746)</x:f>
        <x:v>PAYROLL</x:v>
      </x:c>
      <x:c r="W746" s="19" t="n">
        <x:f>IF(AND(G746="GL.CASH",L746="operating"),Q746,0)</x:f>
        <x:v>0</x:v>
      </x:c>
      <x:c r="X746" s="19" t="n">
        <x:f>IF(AND(G746="GL.CASH",L746="operating"),P746,0)</x:f>
        <x:v>0</x:v>
      </x:c>
      <x:c r="Y746" s="19" t="n">
        <x:f>IF(AND(G746="GL.CASH",L746="investing"),Q746-P746,0)</x:f>
        <x:v>0</x:v>
      </x:c>
      <x:c r="Z746" s="19" t="n">
        <x:f>IF(AND(G746="GL.CASH",L746="financing"),P746,0)</x:f>
        <x:v>0</x:v>
      </x:c>
      <x:c r="AA746" s="19" t="n">
        <x:f>IF(AND(G746="GL.CASH",L746="financing"),Q746,0)</x:f>
        <x:v>0</x:v>
      </x:c>
    </x:row>
    <x:row r="747" ht="25" customHeight="1">
      <x:c r="A747" s="3" t="str">
        <x:v>ACT/PAYROLL-M05-P04/6</x:v>
      </x:c>
      <x:c r="B747" s="3" t="str">
        <x:v>PAYROLL-M05-P04</x:v>
      </x:c>
      <x:c r="C747" s="21" t="n">
        <x:v>5</x:v>
      </x:c>
      <x:c r="D747" s="39" t="n">
        <x:v>46535</x:v>
      </x:c>
      <x:c r="E747" s="39" t="n">
        <x:v>46508</x:v>
      </x:c>
      <x:c r="F747" s="39" t="n">
        <x:v>46535</x:v>
      </x:c>
      <x:c r="G747" s="3" t="str">
        <x:v>GL.CASH</x:v>
      </x:c>
      <x:c r="H747" s="3" t="str">
        <x:v>ENG</x:v>
      </x:c>
      <x:c r="I747" s="3" t="str">
        <x:v>PAYROLL</x:v>
      </x:c>
      <x:c r="J747" s="3" t="str">
        <x:v>MAP.ACTUAL.PAYROLL.AV.ENG.PAYROLL.ENG</x:v>
      </x:c>
      <x:c r="K747" s="3" t="str">
        <x:v>PPL.AV</x:v>
      </x:c>
      <x:c r="L747" s="3" t="str">
        <x:v>operating</x:v>
      </x:c>
      <x:c r="M747" s="3" t="str">
        <x:v>not_applicable</x:v>
      </x:c>
      <x:c r="N747" s="3" t="str">
        <x:v>not_applicable</x:v>
      </x:c>
      <x:c r="O747" s="3" t="str">
        <x:v>not_applicable</x:v>
      </x:c>
      <x:c r="P747" s="30" t="n">
        <x:v>0</x:v>
      </x:c>
      <x:c r="Q747" s="30" t="n">
        <x:v>100.91</x:v>
      </x:c>
      <x:c r="R747" s="19" t="n">
        <x:f>P747-Q747</x:f>
        <x:v>-100.91</x:v>
      </x:c>
      <x:c r="S747" s="22" t="n">
        <x:f>'D03_Accounts'!D11</x:f>
        <x:v>0</x:v>
      </x:c>
      <x:c r="T747" s="19" t="n">
        <x:f>R747*S747</x:f>
        <x:v>0</x:v>
      </x:c>
      <x:c r="U747" s="20" t="str">
        <x:f>'D03_Mappings'!E161</x:f>
        <x:v>cash</x:v>
      </x:c>
      <x:c r="V747" s="19" t="str">
        <x:f>IF(I747="",IF(U747="people","PAYROLL","UNMAPPED"),I747)</x:f>
        <x:v>PAYROLL</x:v>
      </x:c>
      <x:c r="W747" s="19" t="n">
        <x:f>IF(AND(G747="GL.CASH",L747="operating"),Q747,0)</x:f>
        <x:v>100.91</x:v>
      </x:c>
      <x:c r="X747" s="19" t="n">
        <x:f>IF(AND(G747="GL.CASH",L747="operating"),P747,0)</x:f>
        <x:v>0</x:v>
      </x:c>
      <x:c r="Y747" s="19" t="n">
        <x:f>IF(AND(G747="GL.CASH",L747="investing"),Q747-P747,0)</x:f>
        <x:v>0</x:v>
      </x:c>
      <x:c r="Z747" s="19" t="n">
        <x:f>IF(AND(G747="GL.CASH",L747="financing"),P747,0)</x:f>
        <x:v>0</x:v>
      </x:c>
      <x:c r="AA747" s="19" t="n">
        <x:f>IF(AND(G747="GL.CASH",L747="financing"),Q747,0)</x:f>
        <x:v>0</x:v>
      </x:c>
    </x:row>
    <x:row r="748" ht="25" customHeight="1">
      <x:c r="A748" s="3" t="str">
        <x:v>ACT/PAYROLL-M05-P04/7</x:v>
      </x:c>
      <x:c r="B748" s="3" t="str">
        <x:v>PAYROLL-M05-P04</x:v>
      </x:c>
      <x:c r="C748" s="21" t="n">
        <x:v>5</x:v>
      </x:c>
      <x:c r="D748" s="39" t="n">
        <x:v>46535</x:v>
      </x:c>
      <x:c r="E748" s="39" t="n">
        <x:v>46508</x:v>
      </x:c>
      <x:c r="F748" s="39" t="n">
        <x:v>46535</x:v>
      </x:c>
      <x:c r="G748" s="3" t="str">
        <x:v>GL.PEOPLE.KV</x:v>
      </x:c>
      <x:c r="H748" s="3" t="str">
        <x:v>ENG</x:v>
      </x:c>
      <x:c r="I748" s="3" t="str">
        <x:v>PAYROLL</x:v>
      </x:c>
      <x:c r="J748" s="3" t="str">
        <x:v>MAP.ACTUAL.PAYROLL.KV.ENG.PAYROLL.ENG</x:v>
      </x:c>
      <x:c r="K748" s="3" t="str">
        <x:v>PPL.KV</x:v>
      </x:c>
      <x:c r="L748" s="3" t="str">
        <x:v>operating</x:v>
      </x:c>
      <x:c r="M748" s="3" t="str">
        <x:v>recurring</x:v>
      </x:c>
      <x:c r="N748" s="3" t="str">
        <x:v>committed</x:v>
      </x:c>
      <x:c r="O748" s="3" t="str">
        <x:v>fixed</x:v>
      </x:c>
      <x:c r="P748" s="30" t="n">
        <x:v>564.19</x:v>
      </x:c>
      <x:c r="Q748" s="30" t="n">
        <x:v>0</x:v>
      </x:c>
      <x:c r="R748" s="19" t="n">
        <x:f>P748-Q748</x:f>
        <x:v>564.19</x:v>
      </x:c>
      <x:c r="S748" s="22" t="n">
        <x:f>'D03_Accounts'!D94</x:f>
        <x:v>1</x:v>
      </x:c>
      <x:c r="T748" s="19" t="n">
        <x:f>R748*S748</x:f>
        <x:v>564.19</x:v>
      </x:c>
      <x:c r="U748" s="20" t="str">
        <x:f>'D03_Mappings'!E190</x:f>
        <x:v>people</x:v>
      </x:c>
      <x:c r="V748" s="19" t="str">
        <x:f>IF(I748="",IF(U748="people","PAYROLL","UNMAPPED"),I748)</x:f>
        <x:v>PAYROLL</x:v>
      </x:c>
      <x:c r="W748" s="19" t="n">
        <x:f>IF(AND(G748="GL.CASH",L748="operating"),Q748,0)</x:f>
        <x:v>0</x:v>
      </x:c>
      <x:c r="X748" s="19" t="n">
        <x:f>IF(AND(G748="GL.CASH",L748="operating"),P748,0)</x:f>
        <x:v>0</x:v>
      </x:c>
      <x:c r="Y748" s="19" t="n">
        <x:f>IF(AND(G748="GL.CASH",L748="investing"),Q748-P748,0)</x:f>
        <x:v>0</x:v>
      </x:c>
      <x:c r="Z748" s="19" t="n">
        <x:f>IF(AND(G748="GL.CASH",L748="financing"),P748,0)</x:f>
        <x:v>0</x:v>
      </x:c>
      <x:c r="AA748" s="19" t="n">
        <x:f>IF(AND(G748="GL.CASH",L748="financing"),Q748,0)</x:f>
        <x:v>0</x:v>
      </x:c>
    </x:row>
    <x:row r="749" ht="25" customHeight="1">
      <x:c r="A749" s="3" t="str">
        <x:v>ACT/PAYROLL-M05-P04/8</x:v>
      </x:c>
      <x:c r="B749" s="3" t="str">
        <x:v>PAYROLL-M05-P04</x:v>
      </x:c>
      <x:c r="C749" s="21" t="n">
        <x:v>5</x:v>
      </x:c>
      <x:c r="D749" s="39" t="n">
        <x:v>46535</x:v>
      </x:c>
      <x:c r="E749" s="39" t="n">
        <x:v>46508</x:v>
      </x:c>
      <x:c r="F749" s="39" t="n">
        <x:v>46535</x:v>
      </x:c>
      <x:c r="G749" s="3" t="str">
        <x:v>GL.CASH</x:v>
      </x:c>
      <x:c r="H749" s="3" t="str">
        <x:v>ENG</x:v>
      </x:c>
      <x:c r="I749" s="3" t="str">
        <x:v>PAYROLL</x:v>
      </x:c>
      <x:c r="J749" s="3" t="str">
        <x:v>MAP.ACTUAL.PAYROLL.KV.ENG.PAYROLL.ENG</x:v>
      </x:c>
      <x:c r="K749" s="3" t="str">
        <x:v>PPL.KV</x:v>
      </x:c>
      <x:c r="L749" s="3" t="str">
        <x:v>operating</x:v>
      </x:c>
      <x:c r="M749" s="3" t="str">
        <x:v>not_applicable</x:v>
      </x:c>
      <x:c r="N749" s="3" t="str">
        <x:v>not_applicable</x:v>
      </x:c>
      <x:c r="O749" s="3" t="str">
        <x:v>not_applicable</x:v>
      </x:c>
      <x:c r="P749" s="30" t="n">
        <x:v>0</x:v>
      </x:c>
      <x:c r="Q749" s="30" t="n">
        <x:v>564.19</x:v>
      </x:c>
      <x:c r="R749" s="19" t="n">
        <x:f>P749-Q749</x:f>
        <x:v>-564.19</x:v>
      </x:c>
      <x:c r="S749" s="22" t="n">
        <x:f>'D03_Accounts'!D11</x:f>
        <x:v>0</x:v>
      </x:c>
      <x:c r="T749" s="19" t="n">
        <x:f>R749*S749</x:f>
        <x:v>0</x:v>
      </x:c>
      <x:c r="U749" s="20" t="str">
        <x:f>'D03_Mappings'!E191</x:f>
        <x:v>cash</x:v>
      </x:c>
      <x:c r="V749" s="19" t="str">
        <x:f>IF(I749="",IF(U749="people","PAYROLL","UNMAPPED"),I749)</x:f>
        <x:v>PAYROLL</x:v>
      </x:c>
      <x:c r="W749" s="19" t="n">
        <x:f>IF(AND(G749="GL.CASH",L749="operating"),Q749,0)</x:f>
        <x:v>564.19</x:v>
      </x:c>
      <x:c r="X749" s="19" t="n">
        <x:f>IF(AND(G749="GL.CASH",L749="operating"),P749,0)</x:f>
        <x:v>0</x:v>
      </x:c>
      <x:c r="Y749" s="19" t="n">
        <x:f>IF(AND(G749="GL.CASH",L749="investing"),Q749-P749,0)</x:f>
        <x:v>0</x:v>
      </x:c>
      <x:c r="Z749" s="19" t="n">
        <x:f>IF(AND(G749="GL.CASH",L749="financing"),P749,0)</x:f>
        <x:v>0</x:v>
      </x:c>
      <x:c r="AA749" s="19" t="n">
        <x:f>IF(AND(G749="GL.CASH",L749="financing"),Q749,0)</x:f>
        <x:v>0</x:v>
      </x:c>
    </x:row>
    <x:row r="750" ht="25" customHeight="1">
      <x:c r="A750" s="3" t="str">
        <x:v>ACT/PAYROLL-M05-P04/9</x:v>
      </x:c>
      <x:c r="B750" s="3" t="str">
        <x:v>PAYROLL-M05-P04</x:v>
      </x:c>
      <x:c r="C750" s="21" t="n">
        <x:v>5</x:v>
      </x:c>
      <x:c r="D750" s="39" t="n">
        <x:v>46535</x:v>
      </x:c>
      <x:c r="E750" s="39" t="n">
        <x:v>46508</x:v>
      </x:c>
      <x:c r="F750" s="39" t="n">
        <x:v>46535</x:v>
      </x:c>
      <x:c r="G750" s="3" t="str">
        <x:v>GL.PEOPLE.PV</x:v>
      </x:c>
      <x:c r="H750" s="3" t="str">
        <x:v>ENG</x:v>
      </x:c>
      <x:c r="I750" s="3" t="str">
        <x:v>PAYROLL</x:v>
      </x:c>
      <x:c r="J750" s="3" t="str">
        <x:v>MAP.ACTUAL.PAYROLL.PV.ENG.PAYROLL.ENG</x:v>
      </x:c>
      <x:c r="K750" s="3" t="str">
        <x:v>PPL.PV</x:v>
      </x:c>
      <x:c r="L750" s="3" t="str">
        <x:v>operating</x:v>
      </x:c>
      <x:c r="M750" s="3" t="str">
        <x:v>recurring</x:v>
      </x:c>
      <x:c r="N750" s="3" t="str">
        <x:v>committed</x:v>
      </x:c>
      <x:c r="O750" s="3" t="str">
        <x:v>fixed</x:v>
      </x:c>
      <x:c r="P750" s="30" t="n">
        <x:v>114.75</x:v>
      </x:c>
      <x:c r="Q750" s="30" t="n">
        <x:v>0</x:v>
      </x:c>
      <x:c r="R750" s="19" t="n">
        <x:f>P750-Q750</x:f>
        <x:v>114.75</x:v>
      </x:c>
      <x:c r="S750" s="22" t="n">
        <x:f>'D03_Accounts'!D95</x:f>
        <x:v>1</x:v>
      </x:c>
      <x:c r="T750" s="19" t="n">
        <x:f>R750*S750</x:f>
        <x:v>114.75</x:v>
      </x:c>
      <x:c r="U750" s="20" t="str">
        <x:f>'D03_Mappings'!E200</x:f>
        <x:v>people</x:v>
      </x:c>
      <x:c r="V750" s="19" t="str">
        <x:f>IF(I750="",IF(U750="people","PAYROLL","UNMAPPED"),I750)</x:f>
        <x:v>PAYROLL</x:v>
      </x:c>
      <x:c r="W750" s="19" t="n">
        <x:f>IF(AND(G750="GL.CASH",L750="operating"),Q750,0)</x:f>
        <x:v>0</x:v>
      </x:c>
      <x:c r="X750" s="19" t="n">
        <x:f>IF(AND(G750="GL.CASH",L750="operating"),P750,0)</x:f>
        <x:v>0</x:v>
      </x:c>
      <x:c r="Y750" s="19" t="n">
        <x:f>IF(AND(G750="GL.CASH",L750="investing"),Q750-P750,0)</x:f>
        <x:v>0</x:v>
      </x:c>
      <x:c r="Z750" s="19" t="n">
        <x:f>IF(AND(G750="GL.CASH",L750="financing"),P750,0)</x:f>
        <x:v>0</x:v>
      </x:c>
      <x:c r="AA750" s="19" t="n">
        <x:f>IF(AND(G750="GL.CASH",L750="financing"),Q750,0)</x:f>
        <x:v>0</x:v>
      </x:c>
    </x:row>
    <x:row r="751" ht="25" customHeight="1">
      <x:c r="A751" s="3" t="str">
        <x:v>ACT/PAYROLL-M05-P04/10</x:v>
      </x:c>
      <x:c r="B751" s="3" t="str">
        <x:v>PAYROLL-M05-P04</x:v>
      </x:c>
      <x:c r="C751" s="21" t="n">
        <x:v>5</x:v>
      </x:c>
      <x:c r="D751" s="39" t="n">
        <x:v>46535</x:v>
      </x:c>
      <x:c r="E751" s="39" t="n">
        <x:v>46508</x:v>
      </x:c>
      <x:c r="F751" s="39" t="n">
        <x:v>46535</x:v>
      </x:c>
      <x:c r="G751" s="3" t="str">
        <x:v>GL.CASH</x:v>
      </x:c>
      <x:c r="H751" s="3" t="str">
        <x:v>ENG</x:v>
      </x:c>
      <x:c r="I751" s="3" t="str">
        <x:v>PAYROLL</x:v>
      </x:c>
      <x:c r="J751" s="3" t="str">
        <x:v>MAP.ACTUAL.PAYROLL.PV.ENG.PAYROLL.ENG</x:v>
      </x:c>
      <x:c r="K751" s="3" t="str">
        <x:v>PPL.PV</x:v>
      </x:c>
      <x:c r="L751" s="3" t="str">
        <x:v>operating</x:v>
      </x:c>
      <x:c r="M751" s="3" t="str">
        <x:v>not_applicable</x:v>
      </x:c>
      <x:c r="N751" s="3" t="str">
        <x:v>not_applicable</x:v>
      </x:c>
      <x:c r="O751" s="3" t="str">
        <x:v>not_applicable</x:v>
      </x:c>
      <x:c r="P751" s="30" t="n">
        <x:v>0</x:v>
      </x:c>
      <x:c r="Q751" s="30" t="n">
        <x:v>114.75</x:v>
      </x:c>
      <x:c r="R751" s="19" t="n">
        <x:f>P751-Q751</x:f>
        <x:v>-114.75</x:v>
      </x:c>
      <x:c r="S751" s="22" t="n">
        <x:f>'D03_Accounts'!D11</x:f>
        <x:v>0</x:v>
      </x:c>
      <x:c r="T751" s="19" t="n">
        <x:f>R751*S751</x:f>
        <x:v>0</x:v>
      </x:c>
      <x:c r="U751" s="20" t="str">
        <x:f>'D03_Mappings'!E201</x:f>
        <x:v>cash</x:v>
      </x:c>
      <x:c r="V751" s="19" t="str">
        <x:f>IF(I751="",IF(U751="people","PAYROLL","UNMAPPED"),I751)</x:f>
        <x:v>PAYROLL</x:v>
      </x:c>
      <x:c r="W751" s="19" t="n">
        <x:f>IF(AND(G751="GL.CASH",L751="operating"),Q751,0)</x:f>
        <x:v>114.75</x:v>
      </x:c>
      <x:c r="X751" s="19" t="n">
        <x:f>IF(AND(G751="GL.CASH",L751="operating"),P751,0)</x:f>
        <x:v>0</x:v>
      </x:c>
      <x:c r="Y751" s="19" t="n">
        <x:f>IF(AND(G751="GL.CASH",L751="investing"),Q751-P751,0)</x:f>
        <x:v>0</x:v>
      </x:c>
      <x:c r="Z751" s="19" t="n">
        <x:f>IF(AND(G751="GL.CASH",L751="financing"),P751,0)</x:f>
        <x:v>0</x:v>
      </x:c>
      <x:c r="AA751" s="19" t="n">
        <x:f>IF(AND(G751="GL.CASH",L751="financing"),Q751,0)</x:f>
        <x:v>0</x:v>
      </x:c>
    </x:row>
    <x:row r="752" ht="25" customHeight="1">
      <x:c r="A752" s="3" t="str">
        <x:v>ACT/PAYROLL-M05-P04/11</x:v>
      </x:c>
      <x:c r="B752" s="3" t="str">
        <x:v>PAYROLL-M05-P04</x:v>
      </x:c>
      <x:c r="C752" s="21" t="n">
        <x:v>5</x:v>
      </x:c>
      <x:c r="D752" s="39" t="n">
        <x:v>46535</x:v>
      </x:c>
      <x:c r="E752" s="39" t="n">
        <x:v>46508</x:v>
      </x:c>
      <x:c r="F752" s="39" t="n">
        <x:v>46535</x:v>
      </x:c>
      <x:c r="G752" s="3" t="str">
        <x:v>GL.PEOPLE.U1</x:v>
      </x:c>
      <x:c r="H752" s="3" t="str">
        <x:v>ENG</x:v>
      </x:c>
      <x:c r="I752" s="3" t="str">
        <x:v>PAYROLL</x:v>
      </x:c>
      <x:c r="J752" s="3" t="str">
        <x:v>MAP.ACTUAL.PAYROLL.U1.ENG.PAYROLL.ENG</x:v>
      </x:c>
      <x:c r="K752" s="3" t="str">
        <x:v>PPL.U1</x:v>
      </x:c>
      <x:c r="L752" s="3" t="str">
        <x:v>operating</x:v>
      </x:c>
      <x:c r="M752" s="3" t="str">
        <x:v>recurring</x:v>
      </x:c>
      <x:c r="N752" s="3" t="str">
        <x:v>committed</x:v>
      </x:c>
      <x:c r="O752" s="3" t="str">
        <x:v>fixed</x:v>
      </x:c>
      <x:c r="P752" s="30" t="n">
        <x:v>163.01</x:v>
      </x:c>
      <x:c r="Q752" s="30" t="n">
        <x:v>0</x:v>
      </x:c>
      <x:c r="R752" s="19" t="n">
        <x:f>P752-Q752</x:f>
        <x:v>163.01</x:v>
      </x:c>
      <x:c r="S752" s="22" t="n">
        <x:f>'D03_Accounts'!D96</x:f>
        <x:v>1</x:v>
      </x:c>
      <x:c r="T752" s="19" t="n">
        <x:f>R752*S752</x:f>
        <x:v>163.01</x:v>
      </x:c>
      <x:c r="U752" s="20" t="str">
        <x:f>'D03_Mappings'!E230</x:f>
        <x:v>people</x:v>
      </x:c>
      <x:c r="V752" s="19" t="str">
        <x:f>IF(I752="",IF(U752="people","PAYROLL","UNMAPPED"),I752)</x:f>
        <x:v>PAYROLL</x:v>
      </x:c>
      <x:c r="W752" s="19" t="n">
        <x:f>IF(AND(G752="GL.CASH",L752="operating"),Q752,0)</x:f>
        <x:v>0</x:v>
      </x:c>
      <x:c r="X752" s="19" t="n">
        <x:f>IF(AND(G752="GL.CASH",L752="operating"),P752,0)</x:f>
        <x:v>0</x:v>
      </x:c>
      <x:c r="Y752" s="19" t="n">
        <x:f>IF(AND(G752="GL.CASH",L752="investing"),Q752-P752,0)</x:f>
        <x:v>0</x:v>
      </x:c>
      <x:c r="Z752" s="19" t="n">
        <x:f>IF(AND(G752="GL.CASH",L752="financing"),P752,0)</x:f>
        <x:v>0</x:v>
      </x:c>
      <x:c r="AA752" s="19" t="n">
        <x:f>IF(AND(G752="GL.CASH",L752="financing"),Q752,0)</x:f>
        <x:v>0</x:v>
      </x:c>
    </x:row>
    <x:row r="753" ht="25" customHeight="1">
      <x:c r="A753" s="3" t="str">
        <x:v>ACT/PAYROLL-M05-P04/12</x:v>
      </x:c>
      <x:c r="B753" s="3" t="str">
        <x:v>PAYROLL-M05-P04</x:v>
      </x:c>
      <x:c r="C753" s="21" t="n">
        <x:v>5</x:v>
      </x:c>
      <x:c r="D753" s="39" t="n">
        <x:v>46535</x:v>
      </x:c>
      <x:c r="E753" s="39" t="n">
        <x:v>46508</x:v>
      </x:c>
      <x:c r="F753" s="39" t="n">
        <x:v>46535</x:v>
      </x:c>
      <x:c r="G753" s="3" t="str">
        <x:v>GL.CASH</x:v>
      </x:c>
      <x:c r="H753" s="3" t="str">
        <x:v>ENG</x:v>
      </x:c>
      <x:c r="I753" s="3" t="str">
        <x:v>PAYROLL</x:v>
      </x:c>
      <x:c r="J753" s="3" t="str">
        <x:v>MAP.ACTUAL.PAYROLL.U1.ENG.PAYROLL.ENG</x:v>
      </x:c>
      <x:c r="K753" s="3" t="str">
        <x:v>PPL.U1</x:v>
      </x:c>
      <x:c r="L753" s="3" t="str">
        <x:v>operating</x:v>
      </x:c>
      <x:c r="M753" s="3" t="str">
        <x:v>not_applicable</x:v>
      </x:c>
      <x:c r="N753" s="3" t="str">
        <x:v>not_applicable</x:v>
      </x:c>
      <x:c r="O753" s="3" t="str">
        <x:v>not_applicable</x:v>
      </x:c>
      <x:c r="P753" s="30" t="n">
        <x:v>0</x:v>
      </x:c>
      <x:c r="Q753" s="30" t="n">
        <x:v>163.01</x:v>
      </x:c>
      <x:c r="R753" s="19" t="n">
        <x:f>P753-Q753</x:f>
        <x:v>-163.01</x:v>
      </x:c>
      <x:c r="S753" s="22" t="n">
        <x:f>'D03_Accounts'!D11</x:f>
        <x:v>0</x:v>
      </x:c>
      <x:c r="T753" s="19" t="n">
        <x:f>R753*S753</x:f>
        <x:v>0</x:v>
      </x:c>
      <x:c r="U753" s="20" t="str">
        <x:f>'D03_Mappings'!E231</x:f>
        <x:v>cash</x:v>
      </x:c>
      <x:c r="V753" s="19" t="str">
        <x:f>IF(I753="",IF(U753="people","PAYROLL","UNMAPPED"),I753)</x:f>
        <x:v>PAYROLL</x:v>
      </x:c>
      <x:c r="W753" s="19" t="n">
        <x:f>IF(AND(G753="GL.CASH",L753="operating"),Q753,0)</x:f>
        <x:v>163.01</x:v>
      </x:c>
      <x:c r="X753" s="19" t="n">
        <x:f>IF(AND(G753="GL.CASH",L753="operating"),P753,0)</x:f>
        <x:v>0</x:v>
      </x:c>
      <x:c r="Y753" s="19" t="n">
        <x:f>IF(AND(G753="GL.CASH",L753="investing"),Q753-P753,0)</x:f>
        <x:v>0</x:v>
      </x:c>
      <x:c r="Z753" s="19" t="n">
        <x:f>IF(AND(G753="GL.CASH",L753="financing"),P753,0)</x:f>
        <x:v>0</x:v>
      </x:c>
      <x:c r="AA753" s="19" t="n">
        <x:f>IF(AND(G753="GL.CASH",L753="financing"),Q753,0)</x:f>
        <x:v>0</x:v>
      </x:c>
    </x:row>
    <x:row r="754" ht="25" customHeight="1">
      <x:c r="A754" s="3" t="str">
        <x:v>ACT/PAYROLL-M05-P04/13</x:v>
      </x:c>
      <x:c r="B754" s="3" t="str">
        <x:v>PAYROLL-M05-P04</x:v>
      </x:c>
      <x:c r="C754" s="21" t="n">
        <x:v>5</x:v>
      </x:c>
      <x:c r="D754" s="39" t="n">
        <x:v>46535</x:v>
      </x:c>
      <x:c r="E754" s="39" t="n">
        <x:v>46508</x:v>
      </x:c>
      <x:c r="F754" s="39" t="n">
        <x:v>46535</x:v>
      </x:c>
      <x:c r="G754" s="3" t="str">
        <x:v>GL.PEOPLE.U2</x:v>
      </x:c>
      <x:c r="H754" s="3" t="str">
        <x:v>ENG</x:v>
      </x:c>
      <x:c r="I754" s="3" t="str">
        <x:v>PAYROLL</x:v>
      </x:c>
      <x:c r="J754" s="3" t="str">
        <x:v>MAP.ACTUAL.PAYROLL.U2.ENG.PAYROLL.ENG</x:v>
      </x:c>
      <x:c r="K754" s="3" t="str">
        <x:v>PPL.U2</x:v>
      </x:c>
      <x:c r="L754" s="3" t="str">
        <x:v>operating</x:v>
      </x:c>
      <x:c r="M754" s="3" t="str">
        <x:v>recurring</x:v>
      </x:c>
      <x:c r="N754" s="3" t="str">
        <x:v>committed</x:v>
      </x:c>
      <x:c r="O754" s="3" t="str">
        <x:v>fixed</x:v>
      </x:c>
      <x:c r="P754" s="30" t="n">
        <x:v>34.16</x:v>
      </x:c>
      <x:c r="Q754" s="30" t="n">
        <x:v>0</x:v>
      </x:c>
      <x:c r="R754" s="19" t="n">
        <x:f>P754-Q754</x:f>
        <x:v>34.16</x:v>
      </x:c>
      <x:c r="S754" s="22" t="n">
        <x:f>'D03_Accounts'!D97</x:f>
        <x:v>1</x:v>
      </x:c>
      <x:c r="T754" s="19" t="n">
        <x:f>R754*S754</x:f>
        <x:v>34.16</x:v>
      </x:c>
      <x:c r="U754" s="20" t="str">
        <x:f>'D03_Mappings'!E240</x:f>
        <x:v>people</x:v>
      </x:c>
      <x:c r="V754" s="19" t="str">
        <x:f>IF(I754="",IF(U754="people","PAYROLL","UNMAPPED"),I754)</x:f>
        <x:v>PAYROLL</x:v>
      </x:c>
      <x:c r="W754" s="19" t="n">
        <x:f>IF(AND(G754="GL.CASH",L754="operating"),Q754,0)</x:f>
        <x:v>0</x:v>
      </x:c>
      <x:c r="X754" s="19" t="n">
        <x:f>IF(AND(G754="GL.CASH",L754="operating"),P754,0)</x:f>
        <x:v>0</x:v>
      </x:c>
      <x:c r="Y754" s="19" t="n">
        <x:f>IF(AND(G754="GL.CASH",L754="investing"),Q754-P754,0)</x:f>
        <x:v>0</x:v>
      </x:c>
      <x:c r="Z754" s="19" t="n">
        <x:f>IF(AND(G754="GL.CASH",L754="financing"),P754,0)</x:f>
        <x:v>0</x:v>
      </x:c>
      <x:c r="AA754" s="19" t="n">
        <x:f>IF(AND(G754="GL.CASH",L754="financing"),Q754,0)</x:f>
        <x:v>0</x:v>
      </x:c>
    </x:row>
    <x:row r="755" ht="25" customHeight="1">
      <x:c r="A755" s="3" t="str">
        <x:v>ACT/PAYROLL-M05-P04/14</x:v>
      </x:c>
      <x:c r="B755" s="3" t="str">
        <x:v>PAYROLL-M05-P04</x:v>
      </x:c>
      <x:c r="C755" s="21" t="n">
        <x:v>5</x:v>
      </x:c>
      <x:c r="D755" s="39" t="n">
        <x:v>46535</x:v>
      </x:c>
      <x:c r="E755" s="39" t="n">
        <x:v>46508</x:v>
      </x:c>
      <x:c r="F755" s="39" t="n">
        <x:v>46535</x:v>
      </x:c>
      <x:c r="G755" s="3" t="str">
        <x:v>GL.CASH</x:v>
      </x:c>
      <x:c r="H755" s="3" t="str">
        <x:v>ENG</x:v>
      </x:c>
      <x:c r="I755" s="3" t="str">
        <x:v>PAYROLL</x:v>
      </x:c>
      <x:c r="J755" s="3" t="str">
        <x:v>MAP.ACTUAL.PAYROLL.U2.ENG.PAYROLL.ENG</x:v>
      </x:c>
      <x:c r="K755" s="3" t="str">
        <x:v>PPL.U2</x:v>
      </x:c>
      <x:c r="L755" s="3" t="str">
        <x:v>operating</x:v>
      </x:c>
      <x:c r="M755" s="3" t="str">
        <x:v>not_applicable</x:v>
      </x:c>
      <x:c r="N755" s="3" t="str">
        <x:v>not_applicable</x:v>
      </x:c>
      <x:c r="O755" s="3" t="str">
        <x:v>not_applicable</x:v>
      </x:c>
      <x:c r="P755" s="30" t="n">
        <x:v>0</x:v>
      </x:c>
      <x:c r="Q755" s="30" t="n">
        <x:v>34.16</x:v>
      </x:c>
      <x:c r="R755" s="19" t="n">
        <x:f>P755-Q755</x:f>
        <x:v>-34.16</x:v>
      </x:c>
      <x:c r="S755" s="22" t="n">
        <x:f>'D03_Accounts'!D11</x:f>
        <x:v>0</x:v>
      </x:c>
      <x:c r="T755" s="19" t="n">
        <x:f>R755*S755</x:f>
        <x:v>0</x:v>
      </x:c>
      <x:c r="U755" s="20" t="str">
        <x:f>'D03_Mappings'!E241</x:f>
        <x:v>cash</x:v>
      </x:c>
      <x:c r="V755" s="19" t="str">
        <x:f>IF(I755="",IF(U755="people","PAYROLL","UNMAPPED"),I755)</x:f>
        <x:v>PAYROLL</x:v>
      </x:c>
      <x:c r="W755" s="19" t="n">
        <x:f>IF(AND(G755="GL.CASH",L755="operating"),Q755,0)</x:f>
        <x:v>34.16</x:v>
      </x:c>
      <x:c r="X755" s="19" t="n">
        <x:f>IF(AND(G755="GL.CASH",L755="operating"),P755,0)</x:f>
        <x:v>0</x:v>
      </x:c>
      <x:c r="Y755" s="19" t="n">
        <x:f>IF(AND(G755="GL.CASH",L755="investing"),Q755-P755,0)</x:f>
        <x:v>0</x:v>
      </x:c>
      <x:c r="Z755" s="19" t="n">
        <x:f>IF(AND(G755="GL.CASH",L755="financing"),P755,0)</x:f>
        <x:v>0</x:v>
      </x:c>
      <x:c r="AA755" s="19" t="n">
        <x:f>IF(AND(G755="GL.CASH",L755="financing"),Q755,0)</x:f>
        <x:v>0</x:v>
      </x:c>
    </x:row>
    <x:row r="756" ht="25" customHeight="1">
      <x:c r="A756" s="3" t="str">
        <x:v>ACT/PAYROLL-M05-P04/15</x:v>
      </x:c>
      <x:c r="B756" s="3" t="str">
        <x:v>PAYROLL-M05-P04</x:v>
      </x:c>
      <x:c r="C756" s="21" t="n">
        <x:v>5</x:v>
      </x:c>
      <x:c r="D756" s="39" t="n">
        <x:v>46535</x:v>
      </x:c>
      <x:c r="E756" s="39" t="n">
        <x:v>46508</x:v>
      </x:c>
      <x:c r="F756" s="39" t="n">
        <x:v>46535</x:v>
      </x:c>
      <x:c r="G756" s="3" t="str">
        <x:v>GL.PEOPLE.INSOLV</x:v>
      </x:c>
      <x:c r="H756" s="3" t="str">
        <x:v>ENG</x:v>
      </x:c>
      <x:c r="I756" s="3" t="str">
        <x:v>PAYROLL</x:v>
      </x:c>
      <x:c r="J756" s="3" t="str">
        <x:v>MAP.ACTUAL.PAYROLL.INSOLV.ENG.PAYROLL.ENG</x:v>
      </x:c>
      <x:c r="K756" s="3" t="str">
        <x:v>PPL.INSOLV</x:v>
      </x:c>
      <x:c r="L756" s="3" t="str">
        <x:v>operating</x:v>
      </x:c>
      <x:c r="M756" s="3" t="str">
        <x:v>recurring</x:v>
      </x:c>
      <x:c r="N756" s="3" t="str">
        <x:v>committed</x:v>
      </x:c>
      <x:c r="O756" s="3" t="str">
        <x:v>fixed</x:v>
      </x:c>
      <x:c r="P756" s="30" t="n">
        <x:v>11.64</x:v>
      </x:c>
      <x:c r="Q756" s="30" t="n">
        <x:v>0</x:v>
      </x:c>
      <x:c r="R756" s="19" t="n">
        <x:f>P756-Q756</x:f>
        <x:v>11.64</x:v>
      </x:c>
      <x:c r="S756" s="22" t="n">
        <x:f>'D03_Accounts'!D98</x:f>
        <x:v>1</x:v>
      </x:c>
      <x:c r="T756" s="19" t="n">
        <x:f>R756*S756</x:f>
        <x:v>11.64</x:v>
      </x:c>
      <x:c r="U756" s="20" t="str">
        <x:f>'D03_Mappings'!E180</x:f>
        <x:v>people</x:v>
      </x:c>
      <x:c r="V756" s="19" t="str">
        <x:f>IF(I756="",IF(U756="people","PAYROLL","UNMAPPED"),I756)</x:f>
        <x:v>PAYROLL</x:v>
      </x:c>
      <x:c r="W756" s="19" t="n">
        <x:f>IF(AND(G756="GL.CASH",L756="operating"),Q756,0)</x:f>
        <x:v>0</x:v>
      </x:c>
      <x:c r="X756" s="19" t="n">
        <x:f>IF(AND(G756="GL.CASH",L756="operating"),P756,0)</x:f>
        <x:v>0</x:v>
      </x:c>
      <x:c r="Y756" s="19" t="n">
        <x:f>IF(AND(G756="GL.CASH",L756="investing"),Q756-P756,0)</x:f>
        <x:v>0</x:v>
      </x:c>
      <x:c r="Z756" s="19" t="n">
        <x:f>IF(AND(G756="GL.CASH",L756="financing"),P756,0)</x:f>
        <x:v>0</x:v>
      </x:c>
      <x:c r="AA756" s="19" t="n">
        <x:f>IF(AND(G756="GL.CASH",L756="financing"),Q756,0)</x:f>
        <x:v>0</x:v>
      </x:c>
    </x:row>
    <x:row r="757" ht="25" customHeight="1">
      <x:c r="A757" s="3" t="str">
        <x:v>ACT/PAYROLL-M05-P04/16</x:v>
      </x:c>
      <x:c r="B757" s="3" t="str">
        <x:v>PAYROLL-M05-P04</x:v>
      </x:c>
      <x:c r="C757" s="21" t="n">
        <x:v>5</x:v>
      </x:c>
      <x:c r="D757" s="39" t="n">
        <x:v>46535</x:v>
      </x:c>
      <x:c r="E757" s="39" t="n">
        <x:v>46508</x:v>
      </x:c>
      <x:c r="F757" s="39" t="n">
        <x:v>46535</x:v>
      </x:c>
      <x:c r="G757" s="3" t="str">
        <x:v>GL.CASH</x:v>
      </x:c>
      <x:c r="H757" s="3" t="str">
        <x:v>ENG</x:v>
      </x:c>
      <x:c r="I757" s="3" t="str">
        <x:v>PAYROLL</x:v>
      </x:c>
      <x:c r="J757" s="3" t="str">
        <x:v>MAP.ACTUAL.PAYROLL.INSOLV.ENG.PAYROLL.ENG</x:v>
      </x:c>
      <x:c r="K757" s="3" t="str">
        <x:v>PPL.INSOLV</x:v>
      </x:c>
      <x:c r="L757" s="3" t="str">
        <x:v>operating</x:v>
      </x:c>
      <x:c r="M757" s="3" t="str">
        <x:v>not_applicable</x:v>
      </x:c>
      <x:c r="N757" s="3" t="str">
        <x:v>not_applicable</x:v>
      </x:c>
      <x:c r="O757" s="3" t="str">
        <x:v>not_applicable</x:v>
      </x:c>
      <x:c r="P757" s="30" t="n">
        <x:v>0</x:v>
      </x:c>
      <x:c r="Q757" s="30" t="n">
        <x:v>11.64</x:v>
      </x:c>
      <x:c r="R757" s="19" t="n">
        <x:f>P757-Q757</x:f>
        <x:v>-11.64</x:v>
      </x:c>
      <x:c r="S757" s="22" t="n">
        <x:f>'D03_Accounts'!D11</x:f>
        <x:v>0</x:v>
      </x:c>
      <x:c r="T757" s="19" t="n">
        <x:f>R757*S757</x:f>
        <x:v>0</x:v>
      </x:c>
      <x:c r="U757" s="20" t="str">
        <x:f>'D03_Mappings'!E181</x:f>
        <x:v>cash</x:v>
      </x:c>
      <x:c r="V757" s="19" t="str">
        <x:f>IF(I757="",IF(U757="people","PAYROLL","UNMAPPED"),I757)</x:f>
        <x:v>PAYROLL</x:v>
      </x:c>
      <x:c r="W757" s="19" t="n">
        <x:f>IF(AND(G757="GL.CASH",L757="operating"),Q757,0)</x:f>
        <x:v>11.64</x:v>
      </x:c>
      <x:c r="X757" s="19" t="n">
        <x:f>IF(AND(G757="GL.CASH",L757="operating"),P757,0)</x:f>
        <x:v>0</x:v>
      </x:c>
      <x:c r="Y757" s="19" t="n">
        <x:f>IF(AND(G757="GL.CASH",L757="investing"),Q757-P757,0)</x:f>
        <x:v>0</x:v>
      </x:c>
      <x:c r="Z757" s="19" t="n">
        <x:f>IF(AND(G757="GL.CASH",L757="financing"),P757,0)</x:f>
        <x:v>0</x:v>
      </x:c>
      <x:c r="AA757" s="19" t="n">
        <x:f>IF(AND(G757="GL.CASH",L757="financing"),Q757,0)</x:f>
        <x:v>0</x:v>
      </x:c>
    </x:row>
    <x:row r="758" ht="25" customHeight="1">
      <x:c r="A758" s="3" t="str">
        <x:v>ACT/PAYROLL-M05-P04/17</x:v>
      </x:c>
      <x:c r="B758" s="3" t="str">
        <x:v>PAYROLL-M05-P04</x:v>
      </x:c>
      <x:c r="C758" s="21" t="n">
        <x:v>5</x:v>
      </x:c>
      <x:c r="D758" s="39" t="n">
        <x:v>46535</x:v>
      </x:c>
      <x:c r="E758" s="39" t="n">
        <x:v>46508</x:v>
      </x:c>
      <x:c r="F758" s="39" t="n">
        <x:v>46535</x:v>
      </x:c>
      <x:c r="G758" s="3" t="str">
        <x:v>GL.PEOPLE.BG</x:v>
      </x:c>
      <x:c r="H758" s="3" t="str">
        <x:v>ENG</x:v>
      </x:c>
      <x:c r="I758" s="3" t="str">
        <x:v>PAYROLL</x:v>
      </x:c>
      <x:c r="J758" s="3" t="str">
        <x:v>MAP.ACTUAL.PAYROLL.BG.ENG.PAYROLL.ENG</x:v>
      </x:c>
      <x:c r="K758" s="3" t="str">
        <x:v>PPL.BG</x:v>
      </x:c>
      <x:c r="L758" s="3" t="str">
        <x:v>operating</x:v>
      </x:c>
      <x:c r="M758" s="3" t="str">
        <x:v>recurring</x:v>
      </x:c>
      <x:c r="N758" s="3" t="str">
        <x:v>committed</x:v>
      </x:c>
      <x:c r="O758" s="3" t="str">
        <x:v>fixed</x:v>
      </x:c>
      <x:c r="P758" s="30" t="n">
        <x:v>23.29</x:v>
      </x:c>
      <x:c r="Q758" s="30" t="n">
        <x:v>0</x:v>
      </x:c>
      <x:c r="R758" s="19" t="n">
        <x:f>P758-Q758</x:f>
        <x:v>23.29</x:v>
      </x:c>
      <x:c r="S758" s="22" t="n">
        <x:f>'D03_Accounts'!D99</x:f>
        <x:v>1</x:v>
      </x:c>
      <x:c r="T758" s="19" t="n">
        <x:f>R758*S758</x:f>
        <x:v>23.29</x:v>
      </x:c>
      <x:c r="U758" s="20" t="str">
        <x:f>'D03_Mappings'!E170</x:f>
        <x:v>people</x:v>
      </x:c>
      <x:c r="V758" s="19" t="str">
        <x:f>IF(I758="",IF(U758="people","PAYROLL","UNMAPPED"),I758)</x:f>
        <x:v>PAYROLL</x:v>
      </x:c>
      <x:c r="W758" s="19" t="n">
        <x:f>IF(AND(G758="GL.CASH",L758="operating"),Q758,0)</x:f>
        <x:v>0</x:v>
      </x:c>
      <x:c r="X758" s="19" t="n">
        <x:f>IF(AND(G758="GL.CASH",L758="operating"),P758,0)</x:f>
        <x:v>0</x:v>
      </x:c>
      <x:c r="Y758" s="19" t="n">
        <x:f>IF(AND(G758="GL.CASH",L758="investing"),Q758-P758,0)</x:f>
        <x:v>0</x:v>
      </x:c>
      <x:c r="Z758" s="19" t="n">
        <x:f>IF(AND(G758="GL.CASH",L758="financing"),P758,0)</x:f>
        <x:v>0</x:v>
      </x:c>
      <x:c r="AA758" s="19" t="n">
        <x:f>IF(AND(G758="GL.CASH",L758="financing"),Q758,0)</x:f>
        <x:v>0</x:v>
      </x:c>
    </x:row>
    <x:row r="759" ht="25" customHeight="1">
      <x:c r="A759" s="3" t="str">
        <x:v>ACT/PAYROLL-M05-P04/18</x:v>
      </x:c>
      <x:c r="B759" s="3" t="str">
        <x:v>PAYROLL-M05-P04</x:v>
      </x:c>
      <x:c r="C759" s="21" t="n">
        <x:v>5</x:v>
      </x:c>
      <x:c r="D759" s="39" t="n">
        <x:v>46535</x:v>
      </x:c>
      <x:c r="E759" s="39" t="n">
        <x:v>46508</x:v>
      </x:c>
      <x:c r="F759" s="39" t="n">
        <x:v>46535</x:v>
      </x:c>
      <x:c r="G759" s="3" t="str">
        <x:v>GL.CASH</x:v>
      </x:c>
      <x:c r="H759" s="3" t="str">
        <x:v>ENG</x:v>
      </x:c>
      <x:c r="I759" s="3" t="str">
        <x:v>PAYROLL</x:v>
      </x:c>
      <x:c r="J759" s="3" t="str">
        <x:v>MAP.ACTUAL.PAYROLL.BG.ENG.PAYROLL.ENG</x:v>
      </x:c>
      <x:c r="K759" s="3" t="str">
        <x:v>PPL.BG</x:v>
      </x:c>
      <x:c r="L759" s="3" t="str">
        <x:v>operating</x:v>
      </x:c>
      <x:c r="M759" s="3" t="str">
        <x:v>not_applicable</x:v>
      </x:c>
      <x:c r="N759" s="3" t="str">
        <x:v>not_applicable</x:v>
      </x:c>
      <x:c r="O759" s="3" t="str">
        <x:v>not_applicable</x:v>
      </x:c>
      <x:c r="P759" s="30" t="n">
        <x:v>0</x:v>
      </x:c>
      <x:c r="Q759" s="30" t="n">
        <x:v>23.29</x:v>
      </x:c>
      <x:c r="R759" s="19" t="n">
        <x:f>P759-Q759</x:f>
        <x:v>-23.29</x:v>
      </x:c>
      <x:c r="S759" s="22" t="n">
        <x:f>'D03_Accounts'!D11</x:f>
        <x:v>0</x:v>
      </x:c>
      <x:c r="T759" s="19" t="n">
        <x:f>R759*S759</x:f>
        <x:v>0</x:v>
      </x:c>
      <x:c r="U759" s="20" t="str">
        <x:f>'D03_Mappings'!E171</x:f>
        <x:v>cash</x:v>
      </x:c>
      <x:c r="V759" s="19" t="str">
        <x:f>IF(I759="",IF(U759="people","PAYROLL","UNMAPPED"),I759)</x:f>
        <x:v>PAYROLL</x:v>
      </x:c>
      <x:c r="W759" s="19" t="n">
        <x:f>IF(AND(G759="GL.CASH",L759="operating"),Q759,0)</x:f>
        <x:v>23.29</x:v>
      </x:c>
      <x:c r="X759" s="19" t="n">
        <x:f>IF(AND(G759="GL.CASH",L759="operating"),P759,0)</x:f>
        <x:v>0</x:v>
      </x:c>
      <x:c r="Y759" s="19" t="n">
        <x:f>IF(AND(G759="GL.CASH",L759="investing"),Q759-P759,0)</x:f>
        <x:v>0</x:v>
      </x:c>
      <x:c r="Z759" s="19" t="n">
        <x:f>IF(AND(G759="GL.CASH",L759="financing"),P759,0)</x:f>
        <x:v>0</x:v>
      </x:c>
      <x:c r="AA759" s="19" t="n">
        <x:f>IF(AND(G759="GL.CASH",L759="financing"),Q759,0)</x:f>
        <x:v>0</x:v>
      </x:c>
    </x:row>
    <x:row r="760" ht="25" customHeight="1">
      <x:c r="A760" s="3" t="str">
        <x:v>ACT/PAYROLL-M05-P05/1</x:v>
      </x:c>
      <x:c r="B760" s="3" t="str">
        <x:v>PAYROLL-M05-P05</x:v>
      </x:c>
      <x:c r="C760" s="21" t="n">
        <x:v>5</x:v>
      </x:c>
      <x:c r="D760" s="39" t="n">
        <x:v>46535</x:v>
      </x:c>
      <x:c r="E760" s="39" t="n">
        <x:v>46508</x:v>
      </x:c>
      <x:c r="F760" s="39" t="n">
        <x:v>46535</x:v>
      </x:c>
      <x:c r="G760" s="3" t="str">
        <x:v>GL.PEOPLE.SALARY</x:v>
      </x:c>
      <x:c r="H760" s="3" t="str">
        <x:v>ENG</x:v>
      </x:c>
      <x:c r="I760" s="3" t="str">
        <x:v>PAYROLL</x:v>
      </x:c>
      <x:c r="J760" s="3" t="str">
        <x:v>MAP.ACTUAL.PAYROLL.SALARY.ENG.PAYROLL.ENG</x:v>
      </x:c>
      <x:c r="K760" s="3" t="str">
        <x:v>PPL.SALARY</x:v>
      </x:c>
      <x:c r="L760" s="3" t="str">
        <x:v>operating</x:v>
      </x:c>
      <x:c r="M760" s="3" t="str">
        <x:v>recurring</x:v>
      </x:c>
      <x:c r="N760" s="3" t="str">
        <x:v>committed</x:v>
      </x:c>
      <x:c r="O760" s="3" t="str">
        <x:v>fixed</x:v>
      </x:c>
      <x:c r="P760" s="30" t="n">
        <x:v>6900</x:v>
      </x:c>
      <x:c r="Q760" s="30" t="n">
        <x:v>0</x:v>
      </x:c>
      <x:c r="R760" s="19" t="n">
        <x:f>P760-Q760</x:f>
        <x:v>6900</x:v>
      </x:c>
      <x:c r="S760" s="22" t="n">
        <x:f>'D03_Accounts'!D91</x:f>
        <x:v>1</x:v>
      </x:c>
      <x:c r="T760" s="19" t="n">
        <x:f>R760*S760</x:f>
        <x:v>6900</x:v>
      </x:c>
      <x:c r="U760" s="20" t="str">
        <x:f>'D03_Mappings'!E220</x:f>
        <x:v>people</x:v>
      </x:c>
      <x:c r="V760" s="19" t="str">
        <x:f>IF(I760="",IF(U760="people","PAYROLL","UNMAPPED"),I760)</x:f>
        <x:v>PAYROLL</x:v>
      </x:c>
      <x:c r="W760" s="19" t="n">
        <x:f>IF(AND(G760="GL.CASH",L760="operating"),Q760,0)</x:f>
        <x:v>0</x:v>
      </x:c>
      <x:c r="X760" s="19" t="n">
        <x:f>IF(AND(G760="GL.CASH",L760="operating"),P760,0)</x:f>
        <x:v>0</x:v>
      </x:c>
      <x:c r="Y760" s="19" t="n">
        <x:f>IF(AND(G760="GL.CASH",L760="investing"),Q760-P760,0)</x:f>
        <x:v>0</x:v>
      </x:c>
      <x:c r="Z760" s="19" t="n">
        <x:f>IF(AND(G760="GL.CASH",L760="financing"),P760,0)</x:f>
        <x:v>0</x:v>
      </x:c>
      <x:c r="AA760" s="19" t="n">
        <x:f>IF(AND(G760="GL.CASH",L760="financing"),Q760,0)</x:f>
        <x:v>0</x:v>
      </x:c>
    </x:row>
    <x:row r="761" ht="25" customHeight="1">
      <x:c r="A761" s="3" t="str">
        <x:v>ACT/PAYROLL-M05-P05/2</x:v>
      </x:c>
      <x:c r="B761" s="3" t="str">
        <x:v>PAYROLL-M05-P05</x:v>
      </x:c>
      <x:c r="C761" s="21" t="n">
        <x:v>5</x:v>
      </x:c>
      <x:c r="D761" s="39" t="n">
        <x:v>46535</x:v>
      </x:c>
      <x:c r="E761" s="39" t="n">
        <x:v>46508</x:v>
      </x:c>
      <x:c r="F761" s="39" t="n">
        <x:v>46535</x:v>
      </x:c>
      <x:c r="G761" s="3" t="str">
        <x:v>GL.CASH</x:v>
      </x:c>
      <x:c r="H761" s="3" t="str">
        <x:v>ENG</x:v>
      </x:c>
      <x:c r="I761" s="3" t="str">
        <x:v>PAYROLL</x:v>
      </x:c>
      <x:c r="J761" s="3" t="str">
        <x:v>MAP.ACTUAL.PAYROLL.SALARY.ENG.PAYROLL.ENG</x:v>
      </x:c>
      <x:c r="K761" s="3" t="str">
        <x:v>PPL.SALARY</x:v>
      </x:c>
      <x:c r="L761" s="3" t="str">
        <x:v>operating</x:v>
      </x:c>
      <x:c r="M761" s="3" t="str">
        <x:v>not_applicable</x:v>
      </x:c>
      <x:c r="N761" s="3" t="str">
        <x:v>not_applicable</x:v>
      </x:c>
      <x:c r="O761" s="3" t="str">
        <x:v>not_applicable</x:v>
      </x:c>
      <x:c r="P761" s="30" t="n">
        <x:v>0</x:v>
      </x:c>
      <x:c r="Q761" s="30" t="n">
        <x:v>6900</x:v>
      </x:c>
      <x:c r="R761" s="19" t="n">
        <x:f>P761-Q761</x:f>
        <x:v>-6900</x:v>
      </x:c>
      <x:c r="S761" s="22" t="n">
        <x:f>'D03_Accounts'!D11</x:f>
        <x:v>0</x:v>
      </x:c>
      <x:c r="T761" s="19" t="n">
        <x:f>R761*S761</x:f>
        <x:v>0</x:v>
      </x:c>
      <x:c r="U761" s="20" t="str">
        <x:f>'D03_Mappings'!E221</x:f>
        <x:v>cash</x:v>
      </x:c>
      <x:c r="V761" s="19" t="str">
        <x:f>IF(I761="",IF(U761="people","PAYROLL","UNMAPPED"),I761)</x:f>
        <x:v>PAYROLL</x:v>
      </x:c>
      <x:c r="W761" s="19" t="n">
        <x:f>IF(AND(G761="GL.CASH",L761="operating"),Q761,0)</x:f>
        <x:v>6900</x:v>
      </x:c>
      <x:c r="X761" s="19" t="n">
        <x:f>IF(AND(G761="GL.CASH",L761="operating"),P761,0)</x:f>
        <x:v>0</x:v>
      </x:c>
      <x:c r="Y761" s="19" t="n">
        <x:f>IF(AND(G761="GL.CASH",L761="investing"),Q761-P761,0)</x:f>
        <x:v>0</x:v>
      </x:c>
      <x:c r="Z761" s="19" t="n">
        <x:f>IF(AND(G761="GL.CASH",L761="financing"),P761,0)</x:f>
        <x:v>0</x:v>
      </x:c>
      <x:c r="AA761" s="19" t="n">
        <x:f>IF(AND(G761="GL.CASH",L761="financing"),Q761,0)</x:f>
        <x:v>0</x:v>
      </x:c>
    </x:row>
    <x:row r="762" ht="25" customHeight="1">
      <x:c r="A762" s="3" t="str">
        <x:v>ACT/PAYROLL-M05-P05/3</x:v>
      </x:c>
      <x:c r="B762" s="3" t="str">
        <x:v>PAYROLL-M05-P05</x:v>
      </x:c>
      <x:c r="C762" s="21" t="n">
        <x:v>5</x:v>
      </x:c>
      <x:c r="D762" s="39" t="n">
        <x:v>46535</x:v>
      </x:c>
      <x:c r="E762" s="39" t="n">
        <x:v>46508</x:v>
      </x:c>
      <x:c r="F762" s="39" t="n">
        <x:v>46535</x:v>
      </x:c>
      <x:c r="G762" s="3" t="str">
        <x:v>GL.PEOPLE.RV</x:v>
      </x:c>
      <x:c r="H762" s="3" t="str">
        <x:v>ENG</x:v>
      </x:c>
      <x:c r="I762" s="3" t="str">
        <x:v>PAYROLL</x:v>
      </x:c>
      <x:c r="J762" s="3" t="str">
        <x:v>MAP.ACTUAL.PAYROLL.RV.ENG.PAYROLL.ENG</x:v>
      </x:c>
      <x:c r="K762" s="3" t="str">
        <x:v>PPL.RV</x:v>
      </x:c>
      <x:c r="L762" s="3" t="str">
        <x:v>operating</x:v>
      </x:c>
      <x:c r="M762" s="3" t="str">
        <x:v>recurring</x:v>
      </x:c>
      <x:c r="N762" s="3" t="str">
        <x:v>committed</x:v>
      </x:c>
      <x:c r="O762" s="3" t="str">
        <x:v>fixed</x:v>
      </x:c>
      <x:c r="P762" s="30" t="n">
        <x:v>641.7</x:v>
      </x:c>
      <x:c r="Q762" s="30" t="n">
        <x:v>0</x:v>
      </x:c>
      <x:c r="R762" s="19" t="n">
        <x:f>P762-Q762</x:f>
        <x:v>641.7</x:v>
      </x:c>
      <x:c r="S762" s="22" t="n">
        <x:f>'D03_Accounts'!D92</x:f>
        <x:v>1</x:v>
      </x:c>
      <x:c r="T762" s="19" t="n">
        <x:f>R762*S762</x:f>
        <x:v>641.7</x:v>
      </x:c>
      <x:c r="U762" s="20" t="str">
        <x:f>'D03_Mappings'!E210</x:f>
        <x:v>people</x:v>
      </x:c>
      <x:c r="V762" s="19" t="str">
        <x:f>IF(I762="",IF(U762="people","PAYROLL","UNMAPPED"),I762)</x:f>
        <x:v>PAYROLL</x:v>
      </x:c>
      <x:c r="W762" s="19" t="n">
        <x:f>IF(AND(G762="GL.CASH",L762="operating"),Q762,0)</x:f>
        <x:v>0</x:v>
      </x:c>
      <x:c r="X762" s="19" t="n">
        <x:f>IF(AND(G762="GL.CASH",L762="operating"),P762,0)</x:f>
        <x:v>0</x:v>
      </x:c>
      <x:c r="Y762" s="19" t="n">
        <x:f>IF(AND(G762="GL.CASH",L762="investing"),Q762-P762,0)</x:f>
        <x:v>0</x:v>
      </x:c>
      <x:c r="Z762" s="19" t="n">
        <x:f>IF(AND(G762="GL.CASH",L762="financing"),P762,0)</x:f>
        <x:v>0</x:v>
      </x:c>
      <x:c r="AA762" s="19" t="n">
        <x:f>IF(AND(G762="GL.CASH",L762="financing"),Q762,0)</x:f>
        <x:v>0</x:v>
      </x:c>
    </x:row>
    <x:row r="763" ht="25" customHeight="1">
      <x:c r="A763" s="3" t="str">
        <x:v>ACT/PAYROLL-M05-P05/4</x:v>
      </x:c>
      <x:c r="B763" s="3" t="str">
        <x:v>PAYROLL-M05-P05</x:v>
      </x:c>
      <x:c r="C763" s="21" t="n">
        <x:v>5</x:v>
      </x:c>
      <x:c r="D763" s="39" t="n">
        <x:v>46535</x:v>
      </x:c>
      <x:c r="E763" s="39" t="n">
        <x:v>46508</x:v>
      </x:c>
      <x:c r="F763" s="39" t="n">
        <x:v>46535</x:v>
      </x:c>
      <x:c r="G763" s="3" t="str">
        <x:v>GL.CASH</x:v>
      </x:c>
      <x:c r="H763" s="3" t="str">
        <x:v>ENG</x:v>
      </x:c>
      <x:c r="I763" s="3" t="str">
        <x:v>PAYROLL</x:v>
      </x:c>
      <x:c r="J763" s="3" t="str">
        <x:v>MAP.ACTUAL.PAYROLL.RV.ENG.PAYROLL.ENG</x:v>
      </x:c>
      <x:c r="K763" s="3" t="str">
        <x:v>PPL.RV</x:v>
      </x:c>
      <x:c r="L763" s="3" t="str">
        <x:v>operating</x:v>
      </x:c>
      <x:c r="M763" s="3" t="str">
        <x:v>not_applicable</x:v>
      </x:c>
      <x:c r="N763" s="3" t="str">
        <x:v>not_applicable</x:v>
      </x:c>
      <x:c r="O763" s="3" t="str">
        <x:v>not_applicable</x:v>
      </x:c>
      <x:c r="P763" s="30" t="n">
        <x:v>0</x:v>
      </x:c>
      <x:c r="Q763" s="30" t="n">
        <x:v>641.7</x:v>
      </x:c>
      <x:c r="R763" s="19" t="n">
        <x:f>P763-Q763</x:f>
        <x:v>-641.7</x:v>
      </x:c>
      <x:c r="S763" s="22" t="n">
        <x:f>'D03_Accounts'!D11</x:f>
        <x:v>0</x:v>
      </x:c>
      <x:c r="T763" s="19" t="n">
        <x:f>R763*S763</x:f>
        <x:v>0</x:v>
      </x:c>
      <x:c r="U763" s="20" t="str">
        <x:f>'D03_Mappings'!E211</x:f>
        <x:v>cash</x:v>
      </x:c>
      <x:c r="V763" s="19" t="str">
        <x:f>IF(I763="",IF(U763="people","PAYROLL","UNMAPPED"),I763)</x:f>
        <x:v>PAYROLL</x:v>
      </x:c>
      <x:c r="W763" s="19" t="n">
        <x:f>IF(AND(G763="GL.CASH",L763="operating"),Q763,0)</x:f>
        <x:v>641.7</x:v>
      </x:c>
      <x:c r="X763" s="19" t="n">
        <x:f>IF(AND(G763="GL.CASH",L763="operating"),P763,0)</x:f>
        <x:v>0</x:v>
      </x:c>
      <x:c r="Y763" s="19" t="n">
        <x:f>IF(AND(G763="GL.CASH",L763="investing"),Q763-P763,0)</x:f>
        <x:v>0</x:v>
      </x:c>
      <x:c r="Z763" s="19" t="n">
        <x:f>IF(AND(G763="GL.CASH",L763="financing"),P763,0)</x:f>
        <x:v>0</x:v>
      </x:c>
      <x:c r="AA763" s="19" t="n">
        <x:f>IF(AND(G763="GL.CASH",L763="financing"),Q763,0)</x:f>
        <x:v>0</x:v>
      </x:c>
    </x:row>
    <x:row r="764" ht="25" customHeight="1">
      <x:c r="A764" s="3" t="str">
        <x:v>ACT/PAYROLL-M05-P05/5</x:v>
      </x:c>
      <x:c r="B764" s="3" t="str">
        <x:v>PAYROLL-M05-P05</x:v>
      </x:c>
      <x:c r="C764" s="21" t="n">
        <x:v>5</x:v>
      </x:c>
      <x:c r="D764" s="39" t="n">
        <x:v>46535</x:v>
      </x:c>
      <x:c r="E764" s="39" t="n">
        <x:v>46508</x:v>
      </x:c>
      <x:c r="F764" s="39" t="n">
        <x:v>46535</x:v>
      </x:c>
      <x:c r="G764" s="3" t="str">
        <x:v>GL.PEOPLE.AV</x:v>
      </x:c>
      <x:c r="H764" s="3" t="str">
        <x:v>ENG</x:v>
      </x:c>
      <x:c r="I764" s="3" t="str">
        <x:v>PAYROLL</x:v>
      </x:c>
      <x:c r="J764" s="3" t="str">
        <x:v>MAP.ACTUAL.PAYROLL.AV.ENG.PAYROLL.ENG</x:v>
      </x:c>
      <x:c r="K764" s="3" t="str">
        <x:v>PPL.AV</x:v>
      </x:c>
      <x:c r="L764" s="3" t="str">
        <x:v>operating</x:v>
      </x:c>
      <x:c r="M764" s="3" t="str">
        <x:v>recurring</x:v>
      </x:c>
      <x:c r="N764" s="3" t="str">
        <x:v>committed</x:v>
      </x:c>
      <x:c r="O764" s="3" t="str">
        <x:v>fixed</x:v>
      </x:c>
      <x:c r="P764" s="30" t="n">
        <x:v>89.7</x:v>
      </x:c>
      <x:c r="Q764" s="30" t="n">
        <x:v>0</x:v>
      </x:c>
      <x:c r="R764" s="19" t="n">
        <x:f>P764-Q764</x:f>
        <x:v>89.7</x:v>
      </x:c>
      <x:c r="S764" s="22" t="n">
        <x:f>'D03_Accounts'!D93</x:f>
        <x:v>1</x:v>
      </x:c>
      <x:c r="T764" s="19" t="n">
        <x:f>R764*S764</x:f>
        <x:v>89.7</x:v>
      </x:c>
      <x:c r="U764" s="20" t="str">
        <x:f>'D03_Mappings'!E160</x:f>
        <x:v>people</x:v>
      </x:c>
      <x:c r="V764" s="19" t="str">
        <x:f>IF(I764="",IF(U764="people","PAYROLL","UNMAPPED"),I764)</x:f>
        <x:v>PAYROLL</x:v>
      </x:c>
      <x:c r="W764" s="19" t="n">
        <x:f>IF(AND(G764="GL.CASH",L764="operating"),Q764,0)</x:f>
        <x:v>0</x:v>
      </x:c>
      <x:c r="X764" s="19" t="n">
        <x:f>IF(AND(G764="GL.CASH",L764="operating"),P764,0)</x:f>
        <x:v>0</x:v>
      </x:c>
      <x:c r="Y764" s="19" t="n">
        <x:f>IF(AND(G764="GL.CASH",L764="investing"),Q764-P764,0)</x:f>
        <x:v>0</x:v>
      </x:c>
      <x:c r="Z764" s="19" t="n">
        <x:f>IF(AND(G764="GL.CASH",L764="financing"),P764,0)</x:f>
        <x:v>0</x:v>
      </x:c>
      <x:c r="AA764" s="19" t="n">
        <x:f>IF(AND(G764="GL.CASH",L764="financing"),Q764,0)</x:f>
        <x:v>0</x:v>
      </x:c>
    </x:row>
    <x:row r="765" ht="25" customHeight="1">
      <x:c r="A765" s="3" t="str">
        <x:v>ACT/PAYROLL-M05-P05/6</x:v>
      </x:c>
      <x:c r="B765" s="3" t="str">
        <x:v>PAYROLL-M05-P05</x:v>
      </x:c>
      <x:c r="C765" s="21" t="n">
        <x:v>5</x:v>
      </x:c>
      <x:c r="D765" s="39" t="n">
        <x:v>46535</x:v>
      </x:c>
      <x:c r="E765" s="39" t="n">
        <x:v>46508</x:v>
      </x:c>
      <x:c r="F765" s="39" t="n">
        <x:v>46535</x:v>
      </x:c>
      <x:c r="G765" s="3" t="str">
        <x:v>GL.CASH</x:v>
      </x:c>
      <x:c r="H765" s="3" t="str">
        <x:v>ENG</x:v>
      </x:c>
      <x:c r="I765" s="3" t="str">
        <x:v>PAYROLL</x:v>
      </x:c>
      <x:c r="J765" s="3" t="str">
        <x:v>MAP.ACTUAL.PAYROLL.AV.ENG.PAYROLL.ENG</x:v>
      </x:c>
      <x:c r="K765" s="3" t="str">
        <x:v>PPL.AV</x:v>
      </x:c>
      <x:c r="L765" s="3" t="str">
        <x:v>operating</x:v>
      </x:c>
      <x:c r="M765" s="3" t="str">
        <x:v>not_applicable</x:v>
      </x:c>
      <x:c r="N765" s="3" t="str">
        <x:v>not_applicable</x:v>
      </x:c>
      <x:c r="O765" s="3" t="str">
        <x:v>not_applicable</x:v>
      </x:c>
      <x:c r="P765" s="30" t="n">
        <x:v>0</x:v>
      </x:c>
      <x:c r="Q765" s="30" t="n">
        <x:v>89.7</x:v>
      </x:c>
      <x:c r="R765" s="19" t="n">
        <x:f>P765-Q765</x:f>
        <x:v>-89.7</x:v>
      </x:c>
      <x:c r="S765" s="22" t="n">
        <x:f>'D03_Accounts'!D11</x:f>
        <x:v>0</x:v>
      </x:c>
      <x:c r="T765" s="19" t="n">
        <x:f>R765*S765</x:f>
        <x:v>0</x:v>
      </x:c>
      <x:c r="U765" s="20" t="str">
        <x:f>'D03_Mappings'!E161</x:f>
        <x:v>cash</x:v>
      </x:c>
      <x:c r="V765" s="19" t="str">
        <x:f>IF(I765="",IF(U765="people","PAYROLL","UNMAPPED"),I765)</x:f>
        <x:v>PAYROLL</x:v>
      </x:c>
      <x:c r="W765" s="19" t="n">
        <x:f>IF(AND(G765="GL.CASH",L765="operating"),Q765,0)</x:f>
        <x:v>89.7</x:v>
      </x:c>
      <x:c r="X765" s="19" t="n">
        <x:f>IF(AND(G765="GL.CASH",L765="operating"),P765,0)</x:f>
        <x:v>0</x:v>
      </x:c>
      <x:c r="Y765" s="19" t="n">
        <x:f>IF(AND(G765="GL.CASH",L765="investing"),Q765-P765,0)</x:f>
        <x:v>0</x:v>
      </x:c>
      <x:c r="Z765" s="19" t="n">
        <x:f>IF(AND(G765="GL.CASH",L765="financing"),P765,0)</x:f>
        <x:v>0</x:v>
      </x:c>
      <x:c r="AA765" s="19" t="n">
        <x:f>IF(AND(G765="GL.CASH",L765="financing"),Q765,0)</x:f>
        <x:v>0</x:v>
      </x:c>
    </x:row>
    <x:row r="766" ht="25" customHeight="1">
      <x:c r="A766" s="3" t="str">
        <x:v>ACT/PAYROLL-M05-P05/7</x:v>
      </x:c>
      <x:c r="B766" s="3" t="str">
        <x:v>PAYROLL-M05-P05</x:v>
      </x:c>
      <x:c r="C766" s="21" t="n">
        <x:v>5</x:v>
      </x:c>
      <x:c r="D766" s="39" t="n">
        <x:v>46535</x:v>
      </x:c>
      <x:c r="E766" s="39" t="n">
        <x:v>46508</x:v>
      </x:c>
      <x:c r="F766" s="39" t="n">
        <x:v>46535</x:v>
      </x:c>
      <x:c r="G766" s="3" t="str">
        <x:v>GL.PEOPLE.KV</x:v>
      </x:c>
      <x:c r="H766" s="3" t="str">
        <x:v>ENG</x:v>
      </x:c>
      <x:c r="I766" s="3" t="str">
        <x:v>PAYROLL</x:v>
      </x:c>
      <x:c r="J766" s="3" t="str">
        <x:v>MAP.ACTUAL.PAYROLL.KV.ENG.PAYROLL.ENG</x:v>
      </x:c>
      <x:c r="K766" s="3" t="str">
        <x:v>PPL.KV</x:v>
      </x:c>
      <x:c r="L766" s="3" t="str">
        <x:v>operating</x:v>
      </x:c>
      <x:c r="M766" s="3" t="str">
        <x:v>recurring</x:v>
      </x:c>
      <x:c r="N766" s="3" t="str">
        <x:v>committed</x:v>
      </x:c>
      <x:c r="O766" s="3" t="str">
        <x:v>fixed</x:v>
      </x:c>
      <x:c r="P766" s="30" t="n">
        <x:v>564.19</x:v>
      </x:c>
      <x:c r="Q766" s="30" t="n">
        <x:v>0</x:v>
      </x:c>
      <x:c r="R766" s="19" t="n">
        <x:f>P766-Q766</x:f>
        <x:v>564.19</x:v>
      </x:c>
      <x:c r="S766" s="22" t="n">
        <x:f>'D03_Accounts'!D94</x:f>
        <x:v>1</x:v>
      </x:c>
      <x:c r="T766" s="19" t="n">
        <x:f>R766*S766</x:f>
        <x:v>564.19</x:v>
      </x:c>
      <x:c r="U766" s="20" t="str">
        <x:f>'D03_Mappings'!E190</x:f>
        <x:v>people</x:v>
      </x:c>
      <x:c r="V766" s="19" t="str">
        <x:f>IF(I766="",IF(U766="people","PAYROLL","UNMAPPED"),I766)</x:f>
        <x:v>PAYROLL</x:v>
      </x:c>
      <x:c r="W766" s="19" t="n">
        <x:f>IF(AND(G766="GL.CASH",L766="operating"),Q766,0)</x:f>
        <x:v>0</x:v>
      </x:c>
      <x:c r="X766" s="19" t="n">
        <x:f>IF(AND(G766="GL.CASH",L766="operating"),P766,0)</x:f>
        <x:v>0</x:v>
      </x:c>
      <x:c r="Y766" s="19" t="n">
        <x:f>IF(AND(G766="GL.CASH",L766="investing"),Q766-P766,0)</x:f>
        <x:v>0</x:v>
      </x:c>
      <x:c r="Z766" s="19" t="n">
        <x:f>IF(AND(G766="GL.CASH",L766="financing"),P766,0)</x:f>
        <x:v>0</x:v>
      </x:c>
      <x:c r="AA766" s="19" t="n">
        <x:f>IF(AND(G766="GL.CASH",L766="financing"),Q766,0)</x:f>
        <x:v>0</x:v>
      </x:c>
    </x:row>
    <x:row r="767" ht="25" customHeight="1">
      <x:c r="A767" s="3" t="str">
        <x:v>ACT/PAYROLL-M05-P05/8</x:v>
      </x:c>
      <x:c r="B767" s="3" t="str">
        <x:v>PAYROLL-M05-P05</x:v>
      </x:c>
      <x:c r="C767" s="21" t="n">
        <x:v>5</x:v>
      </x:c>
      <x:c r="D767" s="39" t="n">
        <x:v>46535</x:v>
      </x:c>
      <x:c r="E767" s="39" t="n">
        <x:v>46508</x:v>
      </x:c>
      <x:c r="F767" s="39" t="n">
        <x:v>46535</x:v>
      </x:c>
      <x:c r="G767" s="3" t="str">
        <x:v>GL.CASH</x:v>
      </x:c>
      <x:c r="H767" s="3" t="str">
        <x:v>ENG</x:v>
      </x:c>
      <x:c r="I767" s="3" t="str">
        <x:v>PAYROLL</x:v>
      </x:c>
      <x:c r="J767" s="3" t="str">
        <x:v>MAP.ACTUAL.PAYROLL.KV.ENG.PAYROLL.ENG</x:v>
      </x:c>
      <x:c r="K767" s="3" t="str">
        <x:v>PPL.KV</x:v>
      </x:c>
      <x:c r="L767" s="3" t="str">
        <x:v>operating</x:v>
      </x:c>
      <x:c r="M767" s="3" t="str">
        <x:v>not_applicable</x:v>
      </x:c>
      <x:c r="N767" s="3" t="str">
        <x:v>not_applicable</x:v>
      </x:c>
      <x:c r="O767" s="3" t="str">
        <x:v>not_applicable</x:v>
      </x:c>
      <x:c r="P767" s="30" t="n">
        <x:v>0</x:v>
      </x:c>
      <x:c r="Q767" s="30" t="n">
        <x:v>564.19</x:v>
      </x:c>
      <x:c r="R767" s="19" t="n">
        <x:f>P767-Q767</x:f>
        <x:v>-564.19</x:v>
      </x:c>
      <x:c r="S767" s="22" t="n">
        <x:f>'D03_Accounts'!D11</x:f>
        <x:v>0</x:v>
      </x:c>
      <x:c r="T767" s="19" t="n">
        <x:f>R767*S767</x:f>
        <x:v>0</x:v>
      </x:c>
      <x:c r="U767" s="20" t="str">
        <x:f>'D03_Mappings'!E191</x:f>
        <x:v>cash</x:v>
      </x:c>
      <x:c r="V767" s="19" t="str">
        <x:f>IF(I767="",IF(U767="people","PAYROLL","UNMAPPED"),I767)</x:f>
        <x:v>PAYROLL</x:v>
      </x:c>
      <x:c r="W767" s="19" t="n">
        <x:f>IF(AND(G767="GL.CASH",L767="operating"),Q767,0)</x:f>
        <x:v>564.19</x:v>
      </x:c>
      <x:c r="X767" s="19" t="n">
        <x:f>IF(AND(G767="GL.CASH",L767="operating"),P767,0)</x:f>
        <x:v>0</x:v>
      </x:c>
      <x:c r="Y767" s="19" t="n">
        <x:f>IF(AND(G767="GL.CASH",L767="investing"),Q767-P767,0)</x:f>
        <x:v>0</x:v>
      </x:c>
      <x:c r="Z767" s="19" t="n">
        <x:f>IF(AND(G767="GL.CASH",L767="financing"),P767,0)</x:f>
        <x:v>0</x:v>
      </x:c>
      <x:c r="AA767" s="19" t="n">
        <x:f>IF(AND(G767="GL.CASH",L767="financing"),Q767,0)</x:f>
        <x:v>0</x:v>
      </x:c>
    </x:row>
    <x:row r="768" ht="25" customHeight="1">
      <x:c r="A768" s="3" t="str">
        <x:v>ACT/PAYROLL-M05-P05/9</x:v>
      </x:c>
      <x:c r="B768" s="3" t="str">
        <x:v>PAYROLL-M05-P05</x:v>
      </x:c>
      <x:c r="C768" s="21" t="n">
        <x:v>5</x:v>
      </x:c>
      <x:c r="D768" s="39" t="n">
        <x:v>46535</x:v>
      </x:c>
      <x:c r="E768" s="39" t="n">
        <x:v>46508</x:v>
      </x:c>
      <x:c r="F768" s="39" t="n">
        <x:v>46535</x:v>
      </x:c>
      <x:c r="G768" s="3" t="str">
        <x:v>GL.PEOPLE.PV</x:v>
      </x:c>
      <x:c r="H768" s="3" t="str">
        <x:v>ENG</x:v>
      </x:c>
      <x:c r="I768" s="3" t="str">
        <x:v>PAYROLL</x:v>
      </x:c>
      <x:c r="J768" s="3" t="str">
        <x:v>MAP.ACTUAL.PAYROLL.PV.ENG.PAYROLL.ENG</x:v>
      </x:c>
      <x:c r="K768" s="3" t="str">
        <x:v>PPL.PV</x:v>
      </x:c>
      <x:c r="L768" s="3" t="str">
        <x:v>operating</x:v>
      </x:c>
      <x:c r="M768" s="3" t="str">
        <x:v>recurring</x:v>
      </x:c>
      <x:c r="N768" s="3" t="str">
        <x:v>committed</x:v>
      </x:c>
      <x:c r="O768" s="3" t="str">
        <x:v>fixed</x:v>
      </x:c>
      <x:c r="P768" s="30" t="n">
        <x:v>114.75</x:v>
      </x:c>
      <x:c r="Q768" s="30" t="n">
        <x:v>0</x:v>
      </x:c>
      <x:c r="R768" s="19" t="n">
        <x:f>P768-Q768</x:f>
        <x:v>114.75</x:v>
      </x:c>
      <x:c r="S768" s="22" t="n">
        <x:f>'D03_Accounts'!D95</x:f>
        <x:v>1</x:v>
      </x:c>
      <x:c r="T768" s="19" t="n">
        <x:f>R768*S768</x:f>
        <x:v>114.75</x:v>
      </x:c>
      <x:c r="U768" s="20" t="str">
        <x:f>'D03_Mappings'!E200</x:f>
        <x:v>people</x:v>
      </x:c>
      <x:c r="V768" s="19" t="str">
        <x:f>IF(I768="",IF(U768="people","PAYROLL","UNMAPPED"),I768)</x:f>
        <x:v>PAYROLL</x:v>
      </x:c>
      <x:c r="W768" s="19" t="n">
        <x:f>IF(AND(G768="GL.CASH",L768="operating"),Q768,0)</x:f>
        <x:v>0</x:v>
      </x:c>
      <x:c r="X768" s="19" t="n">
        <x:f>IF(AND(G768="GL.CASH",L768="operating"),P768,0)</x:f>
        <x:v>0</x:v>
      </x:c>
      <x:c r="Y768" s="19" t="n">
        <x:f>IF(AND(G768="GL.CASH",L768="investing"),Q768-P768,0)</x:f>
        <x:v>0</x:v>
      </x:c>
      <x:c r="Z768" s="19" t="n">
        <x:f>IF(AND(G768="GL.CASH",L768="financing"),P768,0)</x:f>
        <x:v>0</x:v>
      </x:c>
      <x:c r="AA768" s="19" t="n">
        <x:f>IF(AND(G768="GL.CASH",L768="financing"),Q768,0)</x:f>
        <x:v>0</x:v>
      </x:c>
    </x:row>
    <x:row r="769" ht="25" customHeight="1">
      <x:c r="A769" s="3" t="str">
        <x:v>ACT/PAYROLL-M05-P05/10</x:v>
      </x:c>
      <x:c r="B769" s="3" t="str">
        <x:v>PAYROLL-M05-P05</x:v>
      </x:c>
      <x:c r="C769" s="21" t="n">
        <x:v>5</x:v>
      </x:c>
      <x:c r="D769" s="39" t="n">
        <x:v>46535</x:v>
      </x:c>
      <x:c r="E769" s="39" t="n">
        <x:v>46508</x:v>
      </x:c>
      <x:c r="F769" s="39" t="n">
        <x:v>46535</x:v>
      </x:c>
      <x:c r="G769" s="3" t="str">
        <x:v>GL.CASH</x:v>
      </x:c>
      <x:c r="H769" s="3" t="str">
        <x:v>ENG</x:v>
      </x:c>
      <x:c r="I769" s="3" t="str">
        <x:v>PAYROLL</x:v>
      </x:c>
      <x:c r="J769" s="3" t="str">
        <x:v>MAP.ACTUAL.PAYROLL.PV.ENG.PAYROLL.ENG</x:v>
      </x:c>
      <x:c r="K769" s="3" t="str">
        <x:v>PPL.PV</x:v>
      </x:c>
      <x:c r="L769" s="3" t="str">
        <x:v>operating</x:v>
      </x:c>
      <x:c r="M769" s="3" t="str">
        <x:v>not_applicable</x:v>
      </x:c>
      <x:c r="N769" s="3" t="str">
        <x:v>not_applicable</x:v>
      </x:c>
      <x:c r="O769" s="3" t="str">
        <x:v>not_applicable</x:v>
      </x:c>
      <x:c r="P769" s="30" t="n">
        <x:v>0</x:v>
      </x:c>
      <x:c r="Q769" s="30" t="n">
        <x:v>114.75</x:v>
      </x:c>
      <x:c r="R769" s="19" t="n">
        <x:f>P769-Q769</x:f>
        <x:v>-114.75</x:v>
      </x:c>
      <x:c r="S769" s="22" t="n">
        <x:f>'D03_Accounts'!D11</x:f>
        <x:v>0</x:v>
      </x:c>
      <x:c r="T769" s="19" t="n">
        <x:f>R769*S769</x:f>
        <x:v>0</x:v>
      </x:c>
      <x:c r="U769" s="20" t="str">
        <x:f>'D03_Mappings'!E201</x:f>
        <x:v>cash</x:v>
      </x:c>
      <x:c r="V769" s="19" t="str">
        <x:f>IF(I769="",IF(U769="people","PAYROLL","UNMAPPED"),I769)</x:f>
        <x:v>PAYROLL</x:v>
      </x:c>
      <x:c r="W769" s="19" t="n">
        <x:f>IF(AND(G769="GL.CASH",L769="operating"),Q769,0)</x:f>
        <x:v>114.75</x:v>
      </x:c>
      <x:c r="X769" s="19" t="n">
        <x:f>IF(AND(G769="GL.CASH",L769="operating"),P769,0)</x:f>
        <x:v>0</x:v>
      </x:c>
      <x:c r="Y769" s="19" t="n">
        <x:f>IF(AND(G769="GL.CASH",L769="investing"),Q769-P769,0)</x:f>
        <x:v>0</x:v>
      </x:c>
      <x:c r="Z769" s="19" t="n">
        <x:f>IF(AND(G769="GL.CASH",L769="financing"),P769,0)</x:f>
        <x:v>0</x:v>
      </x:c>
      <x:c r="AA769" s="19" t="n">
        <x:f>IF(AND(G769="GL.CASH",L769="financing"),Q769,0)</x:f>
        <x:v>0</x:v>
      </x:c>
    </x:row>
    <x:row r="770" ht="25" customHeight="1">
      <x:c r="A770" s="3" t="str">
        <x:v>ACT/PAYROLL-M05-P05/11</x:v>
      </x:c>
      <x:c r="B770" s="3" t="str">
        <x:v>PAYROLL-M05-P05</x:v>
      </x:c>
      <x:c r="C770" s="21" t="n">
        <x:v>5</x:v>
      </x:c>
      <x:c r="D770" s="39" t="n">
        <x:v>46535</x:v>
      </x:c>
      <x:c r="E770" s="39" t="n">
        <x:v>46508</x:v>
      </x:c>
      <x:c r="F770" s="39" t="n">
        <x:v>46535</x:v>
      </x:c>
      <x:c r="G770" s="3" t="str">
        <x:v>GL.PEOPLE.U1</x:v>
      </x:c>
      <x:c r="H770" s="3" t="str">
        <x:v>ENG</x:v>
      </x:c>
      <x:c r="I770" s="3" t="str">
        <x:v>PAYROLL</x:v>
      </x:c>
      <x:c r="J770" s="3" t="str">
        <x:v>MAP.ACTUAL.PAYROLL.U1.ENG.PAYROLL.ENG</x:v>
      </x:c>
      <x:c r="K770" s="3" t="str">
        <x:v>PPL.U1</x:v>
      </x:c>
      <x:c r="L770" s="3" t="str">
        <x:v>operating</x:v>
      </x:c>
      <x:c r="M770" s="3" t="str">
        <x:v>recurring</x:v>
      </x:c>
      <x:c r="N770" s="3" t="str">
        <x:v>committed</x:v>
      </x:c>
      <x:c r="O770" s="3" t="str">
        <x:v>fixed</x:v>
      </x:c>
      <x:c r="P770" s="30" t="n">
        <x:v>144.9</x:v>
      </x:c>
      <x:c r="Q770" s="30" t="n">
        <x:v>0</x:v>
      </x:c>
      <x:c r="R770" s="19" t="n">
        <x:f>P770-Q770</x:f>
        <x:v>144.9</x:v>
      </x:c>
      <x:c r="S770" s="22" t="n">
        <x:f>'D03_Accounts'!D96</x:f>
        <x:v>1</x:v>
      </x:c>
      <x:c r="T770" s="19" t="n">
        <x:f>R770*S770</x:f>
        <x:v>144.9</x:v>
      </x:c>
      <x:c r="U770" s="20" t="str">
        <x:f>'D03_Mappings'!E230</x:f>
        <x:v>people</x:v>
      </x:c>
      <x:c r="V770" s="19" t="str">
        <x:f>IF(I770="",IF(U770="people","PAYROLL","UNMAPPED"),I770)</x:f>
        <x:v>PAYROLL</x:v>
      </x:c>
      <x:c r="W770" s="19" t="n">
        <x:f>IF(AND(G770="GL.CASH",L770="operating"),Q770,0)</x:f>
        <x:v>0</x:v>
      </x:c>
      <x:c r="X770" s="19" t="n">
        <x:f>IF(AND(G770="GL.CASH",L770="operating"),P770,0)</x:f>
        <x:v>0</x:v>
      </x:c>
      <x:c r="Y770" s="19" t="n">
        <x:f>IF(AND(G770="GL.CASH",L770="investing"),Q770-P770,0)</x:f>
        <x:v>0</x:v>
      </x:c>
      <x:c r="Z770" s="19" t="n">
        <x:f>IF(AND(G770="GL.CASH",L770="financing"),P770,0)</x:f>
        <x:v>0</x:v>
      </x:c>
      <x:c r="AA770" s="19" t="n">
        <x:f>IF(AND(G770="GL.CASH",L770="financing"),Q770,0)</x:f>
        <x:v>0</x:v>
      </x:c>
    </x:row>
    <x:row r="771" ht="25" customHeight="1">
      <x:c r="A771" s="3" t="str">
        <x:v>ACT/PAYROLL-M05-P05/12</x:v>
      </x:c>
      <x:c r="B771" s="3" t="str">
        <x:v>PAYROLL-M05-P05</x:v>
      </x:c>
      <x:c r="C771" s="21" t="n">
        <x:v>5</x:v>
      </x:c>
      <x:c r="D771" s="39" t="n">
        <x:v>46535</x:v>
      </x:c>
      <x:c r="E771" s="39" t="n">
        <x:v>46508</x:v>
      </x:c>
      <x:c r="F771" s="39" t="n">
        <x:v>46535</x:v>
      </x:c>
      <x:c r="G771" s="3" t="str">
        <x:v>GL.CASH</x:v>
      </x:c>
      <x:c r="H771" s="3" t="str">
        <x:v>ENG</x:v>
      </x:c>
      <x:c r="I771" s="3" t="str">
        <x:v>PAYROLL</x:v>
      </x:c>
      <x:c r="J771" s="3" t="str">
        <x:v>MAP.ACTUAL.PAYROLL.U1.ENG.PAYROLL.ENG</x:v>
      </x:c>
      <x:c r="K771" s="3" t="str">
        <x:v>PPL.U1</x:v>
      </x:c>
      <x:c r="L771" s="3" t="str">
        <x:v>operating</x:v>
      </x:c>
      <x:c r="M771" s="3" t="str">
        <x:v>not_applicable</x:v>
      </x:c>
      <x:c r="N771" s="3" t="str">
        <x:v>not_applicable</x:v>
      </x:c>
      <x:c r="O771" s="3" t="str">
        <x:v>not_applicable</x:v>
      </x:c>
      <x:c r="P771" s="30" t="n">
        <x:v>0</x:v>
      </x:c>
      <x:c r="Q771" s="30" t="n">
        <x:v>144.9</x:v>
      </x:c>
      <x:c r="R771" s="19" t="n">
        <x:f>P771-Q771</x:f>
        <x:v>-144.9</x:v>
      </x:c>
      <x:c r="S771" s="22" t="n">
        <x:f>'D03_Accounts'!D11</x:f>
        <x:v>0</x:v>
      </x:c>
      <x:c r="T771" s="19" t="n">
        <x:f>R771*S771</x:f>
        <x:v>0</x:v>
      </x:c>
      <x:c r="U771" s="20" t="str">
        <x:f>'D03_Mappings'!E231</x:f>
        <x:v>cash</x:v>
      </x:c>
      <x:c r="V771" s="19" t="str">
        <x:f>IF(I771="",IF(U771="people","PAYROLL","UNMAPPED"),I771)</x:f>
        <x:v>PAYROLL</x:v>
      </x:c>
      <x:c r="W771" s="19" t="n">
        <x:f>IF(AND(G771="GL.CASH",L771="operating"),Q771,0)</x:f>
        <x:v>144.9</x:v>
      </x:c>
      <x:c r="X771" s="19" t="n">
        <x:f>IF(AND(G771="GL.CASH",L771="operating"),P771,0)</x:f>
        <x:v>0</x:v>
      </x:c>
      <x:c r="Y771" s="19" t="n">
        <x:f>IF(AND(G771="GL.CASH",L771="investing"),Q771-P771,0)</x:f>
        <x:v>0</x:v>
      </x:c>
      <x:c r="Z771" s="19" t="n">
        <x:f>IF(AND(G771="GL.CASH",L771="financing"),P771,0)</x:f>
        <x:v>0</x:v>
      </x:c>
      <x:c r="AA771" s="19" t="n">
        <x:f>IF(AND(G771="GL.CASH",L771="financing"),Q771,0)</x:f>
        <x:v>0</x:v>
      </x:c>
    </x:row>
    <x:row r="772" ht="25" customHeight="1">
      <x:c r="A772" s="3" t="str">
        <x:v>ACT/PAYROLL-M05-P05/13</x:v>
      </x:c>
      <x:c r="B772" s="3" t="str">
        <x:v>PAYROLL-M05-P05</x:v>
      </x:c>
      <x:c r="C772" s="21" t="n">
        <x:v>5</x:v>
      </x:c>
      <x:c r="D772" s="39" t="n">
        <x:v>46535</x:v>
      </x:c>
      <x:c r="E772" s="39" t="n">
        <x:v>46508</x:v>
      </x:c>
      <x:c r="F772" s="39" t="n">
        <x:v>46535</x:v>
      </x:c>
      <x:c r="G772" s="3" t="str">
        <x:v>GL.PEOPLE.U2</x:v>
      </x:c>
      <x:c r="H772" s="3" t="str">
        <x:v>ENG</x:v>
      </x:c>
      <x:c r="I772" s="3" t="str">
        <x:v>PAYROLL</x:v>
      </x:c>
      <x:c r="J772" s="3" t="str">
        <x:v>MAP.ACTUAL.PAYROLL.U2.ENG.PAYROLL.ENG</x:v>
      </x:c>
      <x:c r="K772" s="3" t="str">
        <x:v>PPL.U2</x:v>
      </x:c>
      <x:c r="L772" s="3" t="str">
        <x:v>operating</x:v>
      </x:c>
      <x:c r="M772" s="3" t="str">
        <x:v>recurring</x:v>
      </x:c>
      <x:c r="N772" s="3" t="str">
        <x:v>committed</x:v>
      </x:c>
      <x:c r="O772" s="3" t="str">
        <x:v>fixed</x:v>
      </x:c>
      <x:c r="P772" s="30" t="n">
        <x:v>30.36</x:v>
      </x:c>
      <x:c r="Q772" s="30" t="n">
        <x:v>0</x:v>
      </x:c>
      <x:c r="R772" s="19" t="n">
        <x:f>P772-Q772</x:f>
        <x:v>30.36</x:v>
      </x:c>
      <x:c r="S772" s="22" t="n">
        <x:f>'D03_Accounts'!D97</x:f>
        <x:v>1</x:v>
      </x:c>
      <x:c r="T772" s="19" t="n">
        <x:f>R772*S772</x:f>
        <x:v>30.36</x:v>
      </x:c>
      <x:c r="U772" s="20" t="str">
        <x:f>'D03_Mappings'!E240</x:f>
        <x:v>people</x:v>
      </x:c>
      <x:c r="V772" s="19" t="str">
        <x:f>IF(I772="",IF(U772="people","PAYROLL","UNMAPPED"),I772)</x:f>
        <x:v>PAYROLL</x:v>
      </x:c>
      <x:c r="W772" s="19" t="n">
        <x:f>IF(AND(G772="GL.CASH",L772="operating"),Q772,0)</x:f>
        <x:v>0</x:v>
      </x:c>
      <x:c r="X772" s="19" t="n">
        <x:f>IF(AND(G772="GL.CASH",L772="operating"),P772,0)</x:f>
        <x:v>0</x:v>
      </x:c>
      <x:c r="Y772" s="19" t="n">
        <x:f>IF(AND(G772="GL.CASH",L772="investing"),Q772-P772,0)</x:f>
        <x:v>0</x:v>
      </x:c>
      <x:c r="Z772" s="19" t="n">
        <x:f>IF(AND(G772="GL.CASH",L772="financing"),P772,0)</x:f>
        <x:v>0</x:v>
      </x:c>
      <x:c r="AA772" s="19" t="n">
        <x:f>IF(AND(G772="GL.CASH",L772="financing"),Q772,0)</x:f>
        <x:v>0</x:v>
      </x:c>
    </x:row>
    <x:row r="773" ht="25" customHeight="1">
      <x:c r="A773" s="3" t="str">
        <x:v>ACT/PAYROLL-M05-P05/14</x:v>
      </x:c>
      <x:c r="B773" s="3" t="str">
        <x:v>PAYROLL-M05-P05</x:v>
      </x:c>
      <x:c r="C773" s="21" t="n">
        <x:v>5</x:v>
      </x:c>
      <x:c r="D773" s="39" t="n">
        <x:v>46535</x:v>
      </x:c>
      <x:c r="E773" s="39" t="n">
        <x:v>46508</x:v>
      </x:c>
      <x:c r="F773" s="39" t="n">
        <x:v>46535</x:v>
      </x:c>
      <x:c r="G773" s="3" t="str">
        <x:v>GL.CASH</x:v>
      </x:c>
      <x:c r="H773" s="3" t="str">
        <x:v>ENG</x:v>
      </x:c>
      <x:c r="I773" s="3" t="str">
        <x:v>PAYROLL</x:v>
      </x:c>
      <x:c r="J773" s="3" t="str">
        <x:v>MAP.ACTUAL.PAYROLL.U2.ENG.PAYROLL.ENG</x:v>
      </x:c>
      <x:c r="K773" s="3" t="str">
        <x:v>PPL.U2</x:v>
      </x:c>
      <x:c r="L773" s="3" t="str">
        <x:v>operating</x:v>
      </x:c>
      <x:c r="M773" s="3" t="str">
        <x:v>not_applicable</x:v>
      </x:c>
      <x:c r="N773" s="3" t="str">
        <x:v>not_applicable</x:v>
      </x:c>
      <x:c r="O773" s="3" t="str">
        <x:v>not_applicable</x:v>
      </x:c>
      <x:c r="P773" s="30" t="n">
        <x:v>0</x:v>
      </x:c>
      <x:c r="Q773" s="30" t="n">
        <x:v>30.36</x:v>
      </x:c>
      <x:c r="R773" s="19" t="n">
        <x:f>P773-Q773</x:f>
        <x:v>-30.36</x:v>
      </x:c>
      <x:c r="S773" s="22" t="n">
        <x:f>'D03_Accounts'!D11</x:f>
        <x:v>0</x:v>
      </x:c>
      <x:c r="T773" s="19" t="n">
        <x:f>R773*S773</x:f>
        <x:v>0</x:v>
      </x:c>
      <x:c r="U773" s="20" t="str">
        <x:f>'D03_Mappings'!E241</x:f>
        <x:v>cash</x:v>
      </x:c>
      <x:c r="V773" s="19" t="str">
        <x:f>IF(I773="",IF(U773="people","PAYROLL","UNMAPPED"),I773)</x:f>
        <x:v>PAYROLL</x:v>
      </x:c>
      <x:c r="W773" s="19" t="n">
        <x:f>IF(AND(G773="GL.CASH",L773="operating"),Q773,0)</x:f>
        <x:v>30.36</x:v>
      </x:c>
      <x:c r="X773" s="19" t="n">
        <x:f>IF(AND(G773="GL.CASH",L773="operating"),P773,0)</x:f>
        <x:v>0</x:v>
      </x:c>
      <x:c r="Y773" s="19" t="n">
        <x:f>IF(AND(G773="GL.CASH",L773="investing"),Q773-P773,0)</x:f>
        <x:v>0</x:v>
      </x:c>
      <x:c r="Z773" s="19" t="n">
        <x:f>IF(AND(G773="GL.CASH",L773="financing"),P773,0)</x:f>
        <x:v>0</x:v>
      </x:c>
      <x:c r="AA773" s="19" t="n">
        <x:f>IF(AND(G773="GL.CASH",L773="financing"),Q773,0)</x:f>
        <x:v>0</x:v>
      </x:c>
    </x:row>
    <x:row r="774" ht="25" customHeight="1">
      <x:c r="A774" s="3" t="str">
        <x:v>ACT/PAYROLL-M05-P05/15</x:v>
      </x:c>
      <x:c r="B774" s="3" t="str">
        <x:v>PAYROLL-M05-P05</x:v>
      </x:c>
      <x:c r="C774" s="21" t="n">
        <x:v>5</x:v>
      </x:c>
      <x:c r="D774" s="39" t="n">
        <x:v>46535</x:v>
      </x:c>
      <x:c r="E774" s="39" t="n">
        <x:v>46508</x:v>
      </x:c>
      <x:c r="F774" s="39" t="n">
        <x:v>46535</x:v>
      </x:c>
      <x:c r="G774" s="3" t="str">
        <x:v>GL.PEOPLE.INSOLV</x:v>
      </x:c>
      <x:c r="H774" s="3" t="str">
        <x:v>ENG</x:v>
      </x:c>
      <x:c r="I774" s="3" t="str">
        <x:v>PAYROLL</x:v>
      </x:c>
      <x:c r="J774" s="3" t="str">
        <x:v>MAP.ACTUAL.PAYROLL.INSOLV.ENG.PAYROLL.ENG</x:v>
      </x:c>
      <x:c r="K774" s="3" t="str">
        <x:v>PPL.INSOLV</x:v>
      </x:c>
      <x:c r="L774" s="3" t="str">
        <x:v>operating</x:v>
      </x:c>
      <x:c r="M774" s="3" t="str">
        <x:v>recurring</x:v>
      </x:c>
      <x:c r="N774" s="3" t="str">
        <x:v>committed</x:v>
      </x:c>
      <x:c r="O774" s="3" t="str">
        <x:v>fixed</x:v>
      </x:c>
      <x:c r="P774" s="30" t="n">
        <x:v>10.35</x:v>
      </x:c>
      <x:c r="Q774" s="30" t="n">
        <x:v>0</x:v>
      </x:c>
      <x:c r="R774" s="19" t="n">
        <x:f>P774-Q774</x:f>
        <x:v>10.35</x:v>
      </x:c>
      <x:c r="S774" s="22" t="n">
        <x:f>'D03_Accounts'!D98</x:f>
        <x:v>1</x:v>
      </x:c>
      <x:c r="T774" s="19" t="n">
        <x:f>R774*S774</x:f>
        <x:v>10.35</x:v>
      </x:c>
      <x:c r="U774" s="20" t="str">
        <x:f>'D03_Mappings'!E180</x:f>
        <x:v>people</x:v>
      </x:c>
      <x:c r="V774" s="19" t="str">
        <x:f>IF(I774="",IF(U774="people","PAYROLL","UNMAPPED"),I774)</x:f>
        <x:v>PAYROLL</x:v>
      </x:c>
      <x:c r="W774" s="19" t="n">
        <x:f>IF(AND(G774="GL.CASH",L774="operating"),Q774,0)</x:f>
        <x:v>0</x:v>
      </x:c>
      <x:c r="X774" s="19" t="n">
        <x:f>IF(AND(G774="GL.CASH",L774="operating"),P774,0)</x:f>
        <x:v>0</x:v>
      </x:c>
      <x:c r="Y774" s="19" t="n">
        <x:f>IF(AND(G774="GL.CASH",L774="investing"),Q774-P774,0)</x:f>
        <x:v>0</x:v>
      </x:c>
      <x:c r="Z774" s="19" t="n">
        <x:f>IF(AND(G774="GL.CASH",L774="financing"),P774,0)</x:f>
        <x:v>0</x:v>
      </x:c>
      <x:c r="AA774" s="19" t="n">
        <x:f>IF(AND(G774="GL.CASH",L774="financing"),Q774,0)</x:f>
        <x:v>0</x:v>
      </x:c>
    </x:row>
    <x:row r="775" ht="25" customHeight="1">
      <x:c r="A775" s="3" t="str">
        <x:v>ACT/PAYROLL-M05-P05/16</x:v>
      </x:c>
      <x:c r="B775" s="3" t="str">
        <x:v>PAYROLL-M05-P05</x:v>
      </x:c>
      <x:c r="C775" s="21" t="n">
        <x:v>5</x:v>
      </x:c>
      <x:c r="D775" s="39" t="n">
        <x:v>46535</x:v>
      </x:c>
      <x:c r="E775" s="39" t="n">
        <x:v>46508</x:v>
      </x:c>
      <x:c r="F775" s="39" t="n">
        <x:v>46535</x:v>
      </x:c>
      <x:c r="G775" s="3" t="str">
        <x:v>GL.CASH</x:v>
      </x:c>
      <x:c r="H775" s="3" t="str">
        <x:v>ENG</x:v>
      </x:c>
      <x:c r="I775" s="3" t="str">
        <x:v>PAYROLL</x:v>
      </x:c>
      <x:c r="J775" s="3" t="str">
        <x:v>MAP.ACTUAL.PAYROLL.INSOLV.ENG.PAYROLL.ENG</x:v>
      </x:c>
      <x:c r="K775" s="3" t="str">
        <x:v>PPL.INSOLV</x:v>
      </x:c>
      <x:c r="L775" s="3" t="str">
        <x:v>operating</x:v>
      </x:c>
      <x:c r="M775" s="3" t="str">
        <x:v>not_applicable</x:v>
      </x:c>
      <x:c r="N775" s="3" t="str">
        <x:v>not_applicable</x:v>
      </x:c>
      <x:c r="O775" s="3" t="str">
        <x:v>not_applicable</x:v>
      </x:c>
      <x:c r="P775" s="30" t="n">
        <x:v>0</x:v>
      </x:c>
      <x:c r="Q775" s="30" t="n">
        <x:v>10.35</x:v>
      </x:c>
      <x:c r="R775" s="19" t="n">
        <x:f>P775-Q775</x:f>
        <x:v>-10.35</x:v>
      </x:c>
      <x:c r="S775" s="22" t="n">
        <x:f>'D03_Accounts'!D11</x:f>
        <x:v>0</x:v>
      </x:c>
      <x:c r="T775" s="19" t="n">
        <x:f>R775*S775</x:f>
        <x:v>0</x:v>
      </x:c>
      <x:c r="U775" s="20" t="str">
        <x:f>'D03_Mappings'!E181</x:f>
        <x:v>cash</x:v>
      </x:c>
      <x:c r="V775" s="19" t="str">
        <x:f>IF(I775="",IF(U775="people","PAYROLL","UNMAPPED"),I775)</x:f>
        <x:v>PAYROLL</x:v>
      </x:c>
      <x:c r="W775" s="19" t="n">
        <x:f>IF(AND(G775="GL.CASH",L775="operating"),Q775,0)</x:f>
        <x:v>10.35</x:v>
      </x:c>
      <x:c r="X775" s="19" t="n">
        <x:f>IF(AND(G775="GL.CASH",L775="operating"),P775,0)</x:f>
        <x:v>0</x:v>
      </x:c>
      <x:c r="Y775" s="19" t="n">
        <x:f>IF(AND(G775="GL.CASH",L775="investing"),Q775-P775,0)</x:f>
        <x:v>0</x:v>
      </x:c>
      <x:c r="Z775" s="19" t="n">
        <x:f>IF(AND(G775="GL.CASH",L775="financing"),P775,0)</x:f>
        <x:v>0</x:v>
      </x:c>
      <x:c r="AA775" s="19" t="n">
        <x:f>IF(AND(G775="GL.CASH",L775="financing"),Q775,0)</x:f>
        <x:v>0</x:v>
      </x:c>
    </x:row>
    <x:row r="776" ht="25" customHeight="1">
      <x:c r="A776" s="3" t="str">
        <x:v>ACT/PAYROLL-M05-P05/17</x:v>
      </x:c>
      <x:c r="B776" s="3" t="str">
        <x:v>PAYROLL-M05-P05</x:v>
      </x:c>
      <x:c r="C776" s="21" t="n">
        <x:v>5</x:v>
      </x:c>
      <x:c r="D776" s="39" t="n">
        <x:v>46535</x:v>
      </x:c>
      <x:c r="E776" s="39" t="n">
        <x:v>46508</x:v>
      </x:c>
      <x:c r="F776" s="39" t="n">
        <x:v>46535</x:v>
      </x:c>
      <x:c r="G776" s="3" t="str">
        <x:v>GL.PEOPLE.BG</x:v>
      </x:c>
      <x:c r="H776" s="3" t="str">
        <x:v>ENG</x:v>
      </x:c>
      <x:c r="I776" s="3" t="str">
        <x:v>PAYROLL</x:v>
      </x:c>
      <x:c r="J776" s="3" t="str">
        <x:v>MAP.ACTUAL.PAYROLL.BG.ENG.PAYROLL.ENG</x:v>
      </x:c>
      <x:c r="K776" s="3" t="str">
        <x:v>PPL.BG</x:v>
      </x:c>
      <x:c r="L776" s="3" t="str">
        <x:v>operating</x:v>
      </x:c>
      <x:c r="M776" s="3" t="str">
        <x:v>recurring</x:v>
      </x:c>
      <x:c r="N776" s="3" t="str">
        <x:v>committed</x:v>
      </x:c>
      <x:c r="O776" s="3" t="str">
        <x:v>fixed</x:v>
      </x:c>
      <x:c r="P776" s="30" t="n">
        <x:v>20.7</x:v>
      </x:c>
      <x:c r="Q776" s="30" t="n">
        <x:v>0</x:v>
      </x:c>
      <x:c r="R776" s="19" t="n">
        <x:f>P776-Q776</x:f>
        <x:v>20.7</x:v>
      </x:c>
      <x:c r="S776" s="22" t="n">
        <x:f>'D03_Accounts'!D99</x:f>
        <x:v>1</x:v>
      </x:c>
      <x:c r="T776" s="19" t="n">
        <x:f>R776*S776</x:f>
        <x:v>20.7</x:v>
      </x:c>
      <x:c r="U776" s="20" t="str">
        <x:f>'D03_Mappings'!E170</x:f>
        <x:v>people</x:v>
      </x:c>
      <x:c r="V776" s="19" t="str">
        <x:f>IF(I776="",IF(U776="people","PAYROLL","UNMAPPED"),I776)</x:f>
        <x:v>PAYROLL</x:v>
      </x:c>
      <x:c r="W776" s="19" t="n">
        <x:f>IF(AND(G776="GL.CASH",L776="operating"),Q776,0)</x:f>
        <x:v>0</x:v>
      </x:c>
      <x:c r="X776" s="19" t="n">
        <x:f>IF(AND(G776="GL.CASH",L776="operating"),P776,0)</x:f>
        <x:v>0</x:v>
      </x:c>
      <x:c r="Y776" s="19" t="n">
        <x:f>IF(AND(G776="GL.CASH",L776="investing"),Q776-P776,0)</x:f>
        <x:v>0</x:v>
      </x:c>
      <x:c r="Z776" s="19" t="n">
        <x:f>IF(AND(G776="GL.CASH",L776="financing"),P776,0)</x:f>
        <x:v>0</x:v>
      </x:c>
      <x:c r="AA776" s="19" t="n">
        <x:f>IF(AND(G776="GL.CASH",L776="financing"),Q776,0)</x:f>
        <x:v>0</x:v>
      </x:c>
    </x:row>
    <x:row r="777" ht="25" customHeight="1">
      <x:c r="A777" s="3" t="str">
        <x:v>ACT/PAYROLL-M05-P05/18</x:v>
      </x:c>
      <x:c r="B777" s="3" t="str">
        <x:v>PAYROLL-M05-P05</x:v>
      </x:c>
      <x:c r="C777" s="21" t="n">
        <x:v>5</x:v>
      </x:c>
      <x:c r="D777" s="39" t="n">
        <x:v>46535</x:v>
      </x:c>
      <x:c r="E777" s="39" t="n">
        <x:v>46508</x:v>
      </x:c>
      <x:c r="F777" s="39" t="n">
        <x:v>46535</x:v>
      </x:c>
      <x:c r="G777" s="3" t="str">
        <x:v>GL.CASH</x:v>
      </x:c>
      <x:c r="H777" s="3" t="str">
        <x:v>ENG</x:v>
      </x:c>
      <x:c r="I777" s="3" t="str">
        <x:v>PAYROLL</x:v>
      </x:c>
      <x:c r="J777" s="3" t="str">
        <x:v>MAP.ACTUAL.PAYROLL.BG.ENG.PAYROLL.ENG</x:v>
      </x:c>
      <x:c r="K777" s="3" t="str">
        <x:v>PPL.BG</x:v>
      </x:c>
      <x:c r="L777" s="3" t="str">
        <x:v>operating</x:v>
      </x:c>
      <x:c r="M777" s="3" t="str">
        <x:v>not_applicable</x:v>
      </x:c>
      <x:c r="N777" s="3" t="str">
        <x:v>not_applicable</x:v>
      </x:c>
      <x:c r="O777" s="3" t="str">
        <x:v>not_applicable</x:v>
      </x:c>
      <x:c r="P777" s="30" t="n">
        <x:v>0</x:v>
      </x:c>
      <x:c r="Q777" s="30" t="n">
        <x:v>20.7</x:v>
      </x:c>
      <x:c r="R777" s="19" t="n">
        <x:f>P777-Q777</x:f>
        <x:v>-20.7</x:v>
      </x:c>
      <x:c r="S777" s="22" t="n">
        <x:f>'D03_Accounts'!D11</x:f>
        <x:v>0</x:v>
      </x:c>
      <x:c r="T777" s="19" t="n">
        <x:f>R777*S777</x:f>
        <x:v>0</x:v>
      </x:c>
      <x:c r="U777" s="20" t="str">
        <x:f>'D03_Mappings'!E171</x:f>
        <x:v>cash</x:v>
      </x:c>
      <x:c r="V777" s="19" t="str">
        <x:f>IF(I777="",IF(U777="people","PAYROLL","UNMAPPED"),I777)</x:f>
        <x:v>PAYROLL</x:v>
      </x:c>
      <x:c r="W777" s="19" t="n">
        <x:f>IF(AND(G777="GL.CASH",L777="operating"),Q777,0)</x:f>
        <x:v>20.7</x:v>
      </x:c>
      <x:c r="X777" s="19" t="n">
        <x:f>IF(AND(G777="GL.CASH",L777="operating"),P777,0)</x:f>
        <x:v>0</x:v>
      </x:c>
      <x:c r="Y777" s="19" t="n">
        <x:f>IF(AND(G777="GL.CASH",L777="investing"),Q777-P777,0)</x:f>
        <x:v>0</x:v>
      </x:c>
      <x:c r="Z777" s="19" t="n">
        <x:f>IF(AND(G777="GL.CASH",L777="financing"),P777,0)</x:f>
        <x:v>0</x:v>
      </x:c>
      <x:c r="AA777" s="19" t="n">
        <x:f>IF(AND(G777="GL.CASH",L777="financing"),Q777,0)</x:f>
        <x:v>0</x:v>
      </x:c>
    </x:row>
    <x:row r="778" ht="25" customHeight="1">
      <x:c r="A778" s="3" t="str">
        <x:v>ACT/PAYROLL-M05-P06/1</x:v>
      </x:c>
      <x:c r="B778" s="3" t="str">
        <x:v>PAYROLL-M05-P06</x:v>
      </x:c>
      <x:c r="C778" s="21" t="n">
        <x:v>5</x:v>
      </x:c>
      <x:c r="D778" s="39" t="n">
        <x:v>46535</x:v>
      </x:c>
      <x:c r="E778" s="39" t="n">
        <x:v>46508</x:v>
      </x:c>
      <x:c r="F778" s="39" t="n">
        <x:v>46535</x:v>
      </x:c>
      <x:c r="G778" s="3" t="str">
        <x:v>GL.PEOPLE.SALARY</x:v>
      </x:c>
      <x:c r="H778" s="3" t="str">
        <x:v>COMP</x:v>
      </x:c>
      <x:c r="I778" s="3" t="str">
        <x:v>PAYROLL</x:v>
      </x:c>
      <x:c r="J778" s="3" t="str">
        <x:v>MAP.ACTUAL.PAYROLL.SALARY.COMP.PAYROLL.COMP</x:v>
      </x:c>
      <x:c r="K778" s="3" t="str">
        <x:v>PPL.SALARY</x:v>
      </x:c>
      <x:c r="L778" s="3" t="str">
        <x:v>operating</x:v>
      </x:c>
      <x:c r="M778" s="3" t="str">
        <x:v>recurring</x:v>
      </x:c>
      <x:c r="N778" s="3" t="str">
        <x:v>committed</x:v>
      </x:c>
      <x:c r="O778" s="3" t="str">
        <x:v>fixed</x:v>
      </x:c>
      <x:c r="P778" s="30" t="n">
        <x:v>7762.5</x:v>
      </x:c>
      <x:c r="Q778" s="30" t="n">
        <x:v>0</x:v>
      </x:c>
      <x:c r="R778" s="19" t="n">
        <x:f>P778-Q778</x:f>
        <x:v>7762.5</x:v>
      </x:c>
      <x:c r="S778" s="22" t="n">
        <x:f>'D03_Accounts'!D91</x:f>
        <x:v>1</x:v>
      </x:c>
      <x:c r="T778" s="19" t="n">
        <x:f>R778*S778</x:f>
        <x:v>7762.5</x:v>
      </x:c>
      <x:c r="U778" s="20" t="str">
        <x:f>'D03_Mappings'!E218</x:f>
        <x:v>people</x:v>
      </x:c>
      <x:c r="V778" s="19" t="str">
        <x:f>IF(I778="",IF(U778="people","PAYROLL","UNMAPPED"),I778)</x:f>
        <x:v>PAYROLL</x:v>
      </x:c>
      <x:c r="W778" s="19" t="n">
        <x:f>IF(AND(G778="GL.CASH",L778="operating"),Q778,0)</x:f>
        <x:v>0</x:v>
      </x:c>
      <x:c r="X778" s="19" t="n">
        <x:f>IF(AND(G778="GL.CASH",L778="operating"),P778,0)</x:f>
        <x:v>0</x:v>
      </x:c>
      <x:c r="Y778" s="19" t="n">
        <x:f>IF(AND(G778="GL.CASH",L778="investing"),Q778-P778,0)</x:f>
        <x:v>0</x:v>
      </x:c>
      <x:c r="Z778" s="19" t="n">
        <x:f>IF(AND(G778="GL.CASH",L778="financing"),P778,0)</x:f>
        <x:v>0</x:v>
      </x:c>
      <x:c r="AA778" s="19" t="n">
        <x:f>IF(AND(G778="GL.CASH",L778="financing"),Q778,0)</x:f>
        <x:v>0</x:v>
      </x:c>
    </x:row>
    <x:row r="779" ht="25" customHeight="1">
      <x:c r="A779" s="3" t="str">
        <x:v>ACT/PAYROLL-M05-P06/2</x:v>
      </x:c>
      <x:c r="B779" s="3" t="str">
        <x:v>PAYROLL-M05-P06</x:v>
      </x:c>
      <x:c r="C779" s="21" t="n">
        <x:v>5</x:v>
      </x:c>
      <x:c r="D779" s="39" t="n">
        <x:v>46535</x:v>
      </x:c>
      <x:c r="E779" s="39" t="n">
        <x:v>46508</x:v>
      </x:c>
      <x:c r="F779" s="39" t="n">
        <x:v>46535</x:v>
      </x:c>
      <x:c r="G779" s="3" t="str">
        <x:v>GL.CASH</x:v>
      </x:c>
      <x:c r="H779" s="3" t="str">
        <x:v>COMP</x:v>
      </x:c>
      <x:c r="I779" s="3" t="str">
        <x:v>PAYROLL</x:v>
      </x:c>
      <x:c r="J779" s="3" t="str">
        <x:v>MAP.ACTUAL.PAYROLL.SALARY.COMP.PAYROLL.COMP</x:v>
      </x:c>
      <x:c r="K779" s="3" t="str">
        <x:v>PPL.SALARY</x:v>
      </x:c>
      <x:c r="L779" s="3" t="str">
        <x:v>operating</x:v>
      </x:c>
      <x:c r="M779" s="3" t="str">
        <x:v>not_applicable</x:v>
      </x:c>
      <x:c r="N779" s="3" t="str">
        <x:v>not_applicable</x:v>
      </x:c>
      <x:c r="O779" s="3" t="str">
        <x:v>not_applicable</x:v>
      </x:c>
      <x:c r="P779" s="30" t="n">
        <x:v>0</x:v>
      </x:c>
      <x:c r="Q779" s="30" t="n">
        <x:v>7762.5</x:v>
      </x:c>
      <x:c r="R779" s="19" t="n">
        <x:f>P779-Q779</x:f>
        <x:v>-7762.5</x:v>
      </x:c>
      <x:c r="S779" s="22" t="n">
        <x:f>'D03_Accounts'!D11</x:f>
        <x:v>0</x:v>
      </x:c>
      <x:c r="T779" s="19" t="n">
        <x:f>R779*S779</x:f>
        <x:v>0</x:v>
      </x:c>
      <x:c r="U779" s="20" t="str">
        <x:f>'D03_Mappings'!E219</x:f>
        <x:v>cash</x:v>
      </x:c>
      <x:c r="V779" s="19" t="str">
        <x:f>IF(I779="",IF(U779="people","PAYROLL","UNMAPPED"),I779)</x:f>
        <x:v>PAYROLL</x:v>
      </x:c>
      <x:c r="W779" s="19" t="n">
        <x:f>IF(AND(G779="GL.CASH",L779="operating"),Q779,0)</x:f>
        <x:v>7762.5</x:v>
      </x:c>
      <x:c r="X779" s="19" t="n">
        <x:f>IF(AND(G779="GL.CASH",L779="operating"),P779,0)</x:f>
        <x:v>0</x:v>
      </x:c>
      <x:c r="Y779" s="19" t="n">
        <x:f>IF(AND(G779="GL.CASH",L779="investing"),Q779-P779,0)</x:f>
        <x:v>0</x:v>
      </x:c>
      <x:c r="Z779" s="19" t="n">
        <x:f>IF(AND(G779="GL.CASH",L779="financing"),P779,0)</x:f>
        <x:v>0</x:v>
      </x:c>
      <x:c r="AA779" s="19" t="n">
        <x:f>IF(AND(G779="GL.CASH",L779="financing"),Q779,0)</x:f>
        <x:v>0</x:v>
      </x:c>
    </x:row>
    <x:row r="780" ht="25" customHeight="1">
      <x:c r="A780" s="3" t="str">
        <x:v>ACT/PAYROLL-M05-P06/3</x:v>
      </x:c>
      <x:c r="B780" s="3" t="str">
        <x:v>PAYROLL-M05-P06</x:v>
      </x:c>
      <x:c r="C780" s="21" t="n">
        <x:v>5</x:v>
      </x:c>
      <x:c r="D780" s="39" t="n">
        <x:v>46535</x:v>
      </x:c>
      <x:c r="E780" s="39" t="n">
        <x:v>46508</x:v>
      </x:c>
      <x:c r="F780" s="39" t="n">
        <x:v>46535</x:v>
      </x:c>
      <x:c r="G780" s="3" t="str">
        <x:v>GL.PEOPLE.RV</x:v>
      </x:c>
      <x:c r="H780" s="3" t="str">
        <x:v>COMP</x:v>
      </x:c>
      <x:c r="I780" s="3" t="str">
        <x:v>PAYROLL</x:v>
      </x:c>
      <x:c r="J780" s="3" t="str">
        <x:v>MAP.ACTUAL.PAYROLL.RV.COMP.PAYROLL.COMP</x:v>
      </x:c>
      <x:c r="K780" s="3" t="str">
        <x:v>PPL.RV</x:v>
      </x:c>
      <x:c r="L780" s="3" t="str">
        <x:v>operating</x:v>
      </x:c>
      <x:c r="M780" s="3" t="str">
        <x:v>recurring</x:v>
      </x:c>
      <x:c r="N780" s="3" t="str">
        <x:v>committed</x:v>
      </x:c>
      <x:c r="O780" s="3" t="str">
        <x:v>fixed</x:v>
      </x:c>
      <x:c r="P780" s="30" t="n">
        <x:v>721.91</x:v>
      </x:c>
      <x:c r="Q780" s="30" t="n">
        <x:v>0</x:v>
      </x:c>
      <x:c r="R780" s="19" t="n">
        <x:f>P780-Q780</x:f>
        <x:v>721.91</x:v>
      </x:c>
      <x:c r="S780" s="22" t="n">
        <x:f>'D03_Accounts'!D92</x:f>
        <x:v>1</x:v>
      </x:c>
      <x:c r="T780" s="19" t="n">
        <x:f>R780*S780</x:f>
        <x:v>721.91</x:v>
      </x:c>
      <x:c r="U780" s="20" t="str">
        <x:f>'D03_Mappings'!E208</x:f>
        <x:v>people</x:v>
      </x:c>
      <x:c r="V780" s="19" t="str">
        <x:f>IF(I780="",IF(U780="people","PAYROLL","UNMAPPED"),I780)</x:f>
        <x:v>PAYROLL</x:v>
      </x:c>
      <x:c r="W780" s="19" t="n">
        <x:f>IF(AND(G780="GL.CASH",L780="operating"),Q780,0)</x:f>
        <x:v>0</x:v>
      </x:c>
      <x:c r="X780" s="19" t="n">
        <x:f>IF(AND(G780="GL.CASH",L780="operating"),P780,0)</x:f>
        <x:v>0</x:v>
      </x:c>
      <x:c r="Y780" s="19" t="n">
        <x:f>IF(AND(G780="GL.CASH",L780="investing"),Q780-P780,0)</x:f>
        <x:v>0</x:v>
      </x:c>
      <x:c r="Z780" s="19" t="n">
        <x:f>IF(AND(G780="GL.CASH",L780="financing"),P780,0)</x:f>
        <x:v>0</x:v>
      </x:c>
      <x:c r="AA780" s="19" t="n">
        <x:f>IF(AND(G780="GL.CASH",L780="financing"),Q780,0)</x:f>
        <x:v>0</x:v>
      </x:c>
    </x:row>
    <x:row r="781" ht="25" customHeight="1">
      <x:c r="A781" s="3" t="str">
        <x:v>ACT/PAYROLL-M05-P06/4</x:v>
      </x:c>
      <x:c r="B781" s="3" t="str">
        <x:v>PAYROLL-M05-P06</x:v>
      </x:c>
      <x:c r="C781" s="21" t="n">
        <x:v>5</x:v>
      </x:c>
      <x:c r="D781" s="39" t="n">
        <x:v>46535</x:v>
      </x:c>
      <x:c r="E781" s="39" t="n">
        <x:v>46508</x:v>
      </x:c>
      <x:c r="F781" s="39" t="n">
        <x:v>46535</x:v>
      </x:c>
      <x:c r="G781" s="3" t="str">
        <x:v>GL.CASH</x:v>
      </x:c>
      <x:c r="H781" s="3" t="str">
        <x:v>COMP</x:v>
      </x:c>
      <x:c r="I781" s="3" t="str">
        <x:v>PAYROLL</x:v>
      </x:c>
      <x:c r="J781" s="3" t="str">
        <x:v>MAP.ACTUAL.PAYROLL.RV.COMP.PAYROLL.COMP</x:v>
      </x:c>
      <x:c r="K781" s="3" t="str">
        <x:v>PPL.RV</x:v>
      </x:c>
      <x:c r="L781" s="3" t="str">
        <x:v>operating</x:v>
      </x:c>
      <x:c r="M781" s="3" t="str">
        <x:v>not_applicable</x:v>
      </x:c>
      <x:c r="N781" s="3" t="str">
        <x:v>not_applicable</x:v>
      </x:c>
      <x:c r="O781" s="3" t="str">
        <x:v>not_applicable</x:v>
      </x:c>
      <x:c r="P781" s="30" t="n">
        <x:v>0</x:v>
      </x:c>
      <x:c r="Q781" s="30" t="n">
        <x:v>721.91</x:v>
      </x:c>
      <x:c r="R781" s="19" t="n">
        <x:f>P781-Q781</x:f>
        <x:v>-721.91</x:v>
      </x:c>
      <x:c r="S781" s="22" t="n">
        <x:f>'D03_Accounts'!D11</x:f>
        <x:v>0</x:v>
      </x:c>
      <x:c r="T781" s="19" t="n">
        <x:f>R781*S781</x:f>
        <x:v>0</x:v>
      </x:c>
      <x:c r="U781" s="20" t="str">
        <x:f>'D03_Mappings'!E209</x:f>
        <x:v>cash</x:v>
      </x:c>
      <x:c r="V781" s="19" t="str">
        <x:f>IF(I781="",IF(U781="people","PAYROLL","UNMAPPED"),I781)</x:f>
        <x:v>PAYROLL</x:v>
      </x:c>
      <x:c r="W781" s="19" t="n">
        <x:f>IF(AND(G781="GL.CASH",L781="operating"),Q781,0)</x:f>
        <x:v>721.91</x:v>
      </x:c>
      <x:c r="X781" s="19" t="n">
        <x:f>IF(AND(G781="GL.CASH",L781="operating"),P781,0)</x:f>
        <x:v>0</x:v>
      </x:c>
      <x:c r="Y781" s="19" t="n">
        <x:f>IF(AND(G781="GL.CASH",L781="investing"),Q781-P781,0)</x:f>
        <x:v>0</x:v>
      </x:c>
      <x:c r="Z781" s="19" t="n">
        <x:f>IF(AND(G781="GL.CASH",L781="financing"),P781,0)</x:f>
        <x:v>0</x:v>
      </x:c>
      <x:c r="AA781" s="19" t="n">
        <x:f>IF(AND(G781="GL.CASH",L781="financing"),Q781,0)</x:f>
        <x:v>0</x:v>
      </x:c>
    </x:row>
    <x:row r="782" ht="25" customHeight="1">
      <x:c r="A782" s="3" t="str">
        <x:v>ACT/PAYROLL-M05-P06/5</x:v>
      </x:c>
      <x:c r="B782" s="3" t="str">
        <x:v>PAYROLL-M05-P06</x:v>
      </x:c>
      <x:c r="C782" s="21" t="n">
        <x:v>5</x:v>
      </x:c>
      <x:c r="D782" s="39" t="n">
        <x:v>46535</x:v>
      </x:c>
      <x:c r="E782" s="39" t="n">
        <x:v>46508</x:v>
      </x:c>
      <x:c r="F782" s="39" t="n">
        <x:v>46535</x:v>
      </x:c>
      <x:c r="G782" s="3" t="str">
        <x:v>GL.PEOPLE.AV</x:v>
      </x:c>
      <x:c r="H782" s="3" t="str">
        <x:v>COMP</x:v>
      </x:c>
      <x:c r="I782" s="3" t="str">
        <x:v>PAYROLL</x:v>
      </x:c>
      <x:c r="J782" s="3" t="str">
        <x:v>MAP.ACTUAL.PAYROLL.AV.COMP.PAYROLL.COMP</x:v>
      </x:c>
      <x:c r="K782" s="3" t="str">
        <x:v>PPL.AV</x:v>
      </x:c>
      <x:c r="L782" s="3" t="str">
        <x:v>operating</x:v>
      </x:c>
      <x:c r="M782" s="3" t="str">
        <x:v>recurring</x:v>
      </x:c>
      <x:c r="N782" s="3" t="str">
        <x:v>committed</x:v>
      </x:c>
      <x:c r="O782" s="3" t="str">
        <x:v>fixed</x:v>
      </x:c>
      <x:c r="P782" s="30" t="n">
        <x:v>100.91</x:v>
      </x:c>
      <x:c r="Q782" s="30" t="n">
        <x:v>0</x:v>
      </x:c>
      <x:c r="R782" s="19" t="n">
        <x:f>P782-Q782</x:f>
        <x:v>100.91</x:v>
      </x:c>
      <x:c r="S782" s="22" t="n">
        <x:f>'D03_Accounts'!D93</x:f>
        <x:v>1</x:v>
      </x:c>
      <x:c r="T782" s="19" t="n">
        <x:f>R782*S782</x:f>
        <x:v>100.91</x:v>
      </x:c>
      <x:c r="U782" s="20" t="str">
        <x:f>'D03_Mappings'!E158</x:f>
        <x:v>people</x:v>
      </x:c>
      <x:c r="V782" s="19" t="str">
        <x:f>IF(I782="",IF(U782="people","PAYROLL","UNMAPPED"),I782)</x:f>
        <x:v>PAYROLL</x:v>
      </x:c>
      <x:c r="W782" s="19" t="n">
        <x:f>IF(AND(G782="GL.CASH",L782="operating"),Q782,0)</x:f>
        <x:v>0</x:v>
      </x:c>
      <x:c r="X782" s="19" t="n">
        <x:f>IF(AND(G782="GL.CASH",L782="operating"),P782,0)</x:f>
        <x:v>0</x:v>
      </x:c>
      <x:c r="Y782" s="19" t="n">
        <x:f>IF(AND(G782="GL.CASH",L782="investing"),Q782-P782,0)</x:f>
        <x:v>0</x:v>
      </x:c>
      <x:c r="Z782" s="19" t="n">
        <x:f>IF(AND(G782="GL.CASH",L782="financing"),P782,0)</x:f>
        <x:v>0</x:v>
      </x:c>
      <x:c r="AA782" s="19" t="n">
        <x:f>IF(AND(G782="GL.CASH",L782="financing"),Q782,0)</x:f>
        <x:v>0</x:v>
      </x:c>
    </x:row>
    <x:row r="783" ht="25" customHeight="1">
      <x:c r="A783" s="3" t="str">
        <x:v>ACT/PAYROLL-M05-P06/6</x:v>
      </x:c>
      <x:c r="B783" s="3" t="str">
        <x:v>PAYROLL-M05-P06</x:v>
      </x:c>
      <x:c r="C783" s="21" t="n">
        <x:v>5</x:v>
      </x:c>
      <x:c r="D783" s="39" t="n">
        <x:v>46535</x:v>
      </x:c>
      <x:c r="E783" s="39" t="n">
        <x:v>46508</x:v>
      </x:c>
      <x:c r="F783" s="39" t="n">
        <x:v>46535</x:v>
      </x:c>
      <x:c r="G783" s="3" t="str">
        <x:v>GL.CASH</x:v>
      </x:c>
      <x:c r="H783" s="3" t="str">
        <x:v>COMP</x:v>
      </x:c>
      <x:c r="I783" s="3" t="str">
        <x:v>PAYROLL</x:v>
      </x:c>
      <x:c r="J783" s="3" t="str">
        <x:v>MAP.ACTUAL.PAYROLL.AV.COMP.PAYROLL.COMP</x:v>
      </x:c>
      <x:c r="K783" s="3" t="str">
        <x:v>PPL.AV</x:v>
      </x:c>
      <x:c r="L783" s="3" t="str">
        <x:v>operating</x:v>
      </x:c>
      <x:c r="M783" s="3" t="str">
        <x:v>not_applicable</x:v>
      </x:c>
      <x:c r="N783" s="3" t="str">
        <x:v>not_applicable</x:v>
      </x:c>
      <x:c r="O783" s="3" t="str">
        <x:v>not_applicable</x:v>
      </x:c>
      <x:c r="P783" s="30" t="n">
        <x:v>0</x:v>
      </x:c>
      <x:c r="Q783" s="30" t="n">
        <x:v>100.91</x:v>
      </x:c>
      <x:c r="R783" s="19" t="n">
        <x:f>P783-Q783</x:f>
        <x:v>-100.91</x:v>
      </x:c>
      <x:c r="S783" s="22" t="n">
        <x:f>'D03_Accounts'!D11</x:f>
        <x:v>0</x:v>
      </x:c>
      <x:c r="T783" s="19" t="n">
        <x:f>R783*S783</x:f>
        <x:v>0</x:v>
      </x:c>
      <x:c r="U783" s="20" t="str">
        <x:f>'D03_Mappings'!E159</x:f>
        <x:v>cash</x:v>
      </x:c>
      <x:c r="V783" s="19" t="str">
        <x:f>IF(I783="",IF(U783="people","PAYROLL","UNMAPPED"),I783)</x:f>
        <x:v>PAYROLL</x:v>
      </x:c>
      <x:c r="W783" s="19" t="n">
        <x:f>IF(AND(G783="GL.CASH",L783="operating"),Q783,0)</x:f>
        <x:v>100.91</x:v>
      </x:c>
      <x:c r="X783" s="19" t="n">
        <x:f>IF(AND(G783="GL.CASH",L783="operating"),P783,0)</x:f>
        <x:v>0</x:v>
      </x:c>
      <x:c r="Y783" s="19" t="n">
        <x:f>IF(AND(G783="GL.CASH",L783="investing"),Q783-P783,0)</x:f>
        <x:v>0</x:v>
      </x:c>
      <x:c r="Z783" s="19" t="n">
        <x:f>IF(AND(G783="GL.CASH",L783="financing"),P783,0)</x:f>
        <x:v>0</x:v>
      </x:c>
      <x:c r="AA783" s="19" t="n">
        <x:f>IF(AND(G783="GL.CASH",L783="financing"),Q783,0)</x:f>
        <x:v>0</x:v>
      </x:c>
    </x:row>
    <x:row r="784" ht="25" customHeight="1">
      <x:c r="A784" s="3" t="str">
        <x:v>ACT/PAYROLL-M05-P06/7</x:v>
      </x:c>
      <x:c r="B784" s="3" t="str">
        <x:v>PAYROLL-M05-P06</x:v>
      </x:c>
      <x:c r="C784" s="21" t="n">
        <x:v>5</x:v>
      </x:c>
      <x:c r="D784" s="39" t="n">
        <x:v>46535</x:v>
      </x:c>
      <x:c r="E784" s="39" t="n">
        <x:v>46508</x:v>
      </x:c>
      <x:c r="F784" s="39" t="n">
        <x:v>46535</x:v>
      </x:c>
      <x:c r="G784" s="3" t="str">
        <x:v>GL.PEOPLE.KV</x:v>
      </x:c>
      <x:c r="H784" s="3" t="str">
        <x:v>COMP</x:v>
      </x:c>
      <x:c r="I784" s="3" t="str">
        <x:v>PAYROLL</x:v>
      </x:c>
      <x:c r="J784" s="3" t="str">
        <x:v>MAP.ACTUAL.PAYROLL.KV.COMP.PAYROLL.COMP</x:v>
      </x:c>
      <x:c r="K784" s="3" t="str">
        <x:v>PPL.KV</x:v>
      </x:c>
      <x:c r="L784" s="3" t="str">
        <x:v>operating</x:v>
      </x:c>
      <x:c r="M784" s="3" t="str">
        <x:v>recurring</x:v>
      </x:c>
      <x:c r="N784" s="3" t="str">
        <x:v>committed</x:v>
      </x:c>
      <x:c r="O784" s="3" t="str">
        <x:v>fixed</x:v>
      </x:c>
      <x:c r="P784" s="30" t="n">
        <x:v>564.19</x:v>
      </x:c>
      <x:c r="Q784" s="30" t="n">
        <x:v>0</x:v>
      </x:c>
      <x:c r="R784" s="19" t="n">
        <x:f>P784-Q784</x:f>
        <x:v>564.19</x:v>
      </x:c>
      <x:c r="S784" s="22" t="n">
        <x:f>'D03_Accounts'!D94</x:f>
        <x:v>1</x:v>
      </x:c>
      <x:c r="T784" s="19" t="n">
        <x:f>R784*S784</x:f>
        <x:v>564.19</x:v>
      </x:c>
      <x:c r="U784" s="20" t="str">
        <x:f>'D03_Mappings'!E188</x:f>
        <x:v>people</x:v>
      </x:c>
      <x:c r="V784" s="19" t="str">
        <x:f>IF(I784="",IF(U784="people","PAYROLL","UNMAPPED"),I784)</x:f>
        <x:v>PAYROLL</x:v>
      </x:c>
      <x:c r="W784" s="19" t="n">
        <x:f>IF(AND(G784="GL.CASH",L784="operating"),Q784,0)</x:f>
        <x:v>0</x:v>
      </x:c>
      <x:c r="X784" s="19" t="n">
        <x:f>IF(AND(G784="GL.CASH",L784="operating"),P784,0)</x:f>
        <x:v>0</x:v>
      </x:c>
      <x:c r="Y784" s="19" t="n">
        <x:f>IF(AND(G784="GL.CASH",L784="investing"),Q784-P784,0)</x:f>
        <x:v>0</x:v>
      </x:c>
      <x:c r="Z784" s="19" t="n">
        <x:f>IF(AND(G784="GL.CASH",L784="financing"),P784,0)</x:f>
        <x:v>0</x:v>
      </x:c>
      <x:c r="AA784" s="19" t="n">
        <x:f>IF(AND(G784="GL.CASH",L784="financing"),Q784,0)</x:f>
        <x:v>0</x:v>
      </x:c>
    </x:row>
    <x:row r="785" ht="25" customHeight="1">
      <x:c r="A785" s="3" t="str">
        <x:v>ACT/PAYROLL-M05-P06/8</x:v>
      </x:c>
      <x:c r="B785" s="3" t="str">
        <x:v>PAYROLL-M05-P06</x:v>
      </x:c>
      <x:c r="C785" s="21" t="n">
        <x:v>5</x:v>
      </x:c>
      <x:c r="D785" s="39" t="n">
        <x:v>46535</x:v>
      </x:c>
      <x:c r="E785" s="39" t="n">
        <x:v>46508</x:v>
      </x:c>
      <x:c r="F785" s="39" t="n">
        <x:v>46535</x:v>
      </x:c>
      <x:c r="G785" s="3" t="str">
        <x:v>GL.CASH</x:v>
      </x:c>
      <x:c r="H785" s="3" t="str">
        <x:v>COMP</x:v>
      </x:c>
      <x:c r="I785" s="3" t="str">
        <x:v>PAYROLL</x:v>
      </x:c>
      <x:c r="J785" s="3" t="str">
        <x:v>MAP.ACTUAL.PAYROLL.KV.COMP.PAYROLL.COMP</x:v>
      </x:c>
      <x:c r="K785" s="3" t="str">
        <x:v>PPL.KV</x:v>
      </x:c>
      <x:c r="L785" s="3" t="str">
        <x:v>operating</x:v>
      </x:c>
      <x:c r="M785" s="3" t="str">
        <x:v>not_applicable</x:v>
      </x:c>
      <x:c r="N785" s="3" t="str">
        <x:v>not_applicable</x:v>
      </x:c>
      <x:c r="O785" s="3" t="str">
        <x:v>not_applicable</x:v>
      </x:c>
      <x:c r="P785" s="30" t="n">
        <x:v>0</x:v>
      </x:c>
      <x:c r="Q785" s="30" t="n">
        <x:v>564.19</x:v>
      </x:c>
      <x:c r="R785" s="19" t="n">
        <x:f>P785-Q785</x:f>
        <x:v>-564.19</x:v>
      </x:c>
      <x:c r="S785" s="22" t="n">
        <x:f>'D03_Accounts'!D11</x:f>
        <x:v>0</x:v>
      </x:c>
      <x:c r="T785" s="19" t="n">
        <x:f>R785*S785</x:f>
        <x:v>0</x:v>
      </x:c>
      <x:c r="U785" s="20" t="str">
        <x:f>'D03_Mappings'!E189</x:f>
        <x:v>cash</x:v>
      </x:c>
      <x:c r="V785" s="19" t="str">
        <x:f>IF(I785="",IF(U785="people","PAYROLL","UNMAPPED"),I785)</x:f>
        <x:v>PAYROLL</x:v>
      </x:c>
      <x:c r="W785" s="19" t="n">
        <x:f>IF(AND(G785="GL.CASH",L785="operating"),Q785,0)</x:f>
        <x:v>564.19</x:v>
      </x:c>
      <x:c r="X785" s="19" t="n">
        <x:f>IF(AND(G785="GL.CASH",L785="operating"),P785,0)</x:f>
        <x:v>0</x:v>
      </x:c>
      <x:c r="Y785" s="19" t="n">
        <x:f>IF(AND(G785="GL.CASH",L785="investing"),Q785-P785,0)</x:f>
        <x:v>0</x:v>
      </x:c>
      <x:c r="Z785" s="19" t="n">
        <x:f>IF(AND(G785="GL.CASH",L785="financing"),P785,0)</x:f>
        <x:v>0</x:v>
      </x:c>
      <x:c r="AA785" s="19" t="n">
        <x:f>IF(AND(G785="GL.CASH",L785="financing"),Q785,0)</x:f>
        <x:v>0</x:v>
      </x:c>
    </x:row>
    <x:row r="786" ht="25" customHeight="1">
      <x:c r="A786" s="3" t="str">
        <x:v>ACT/PAYROLL-M05-P06/9</x:v>
      </x:c>
      <x:c r="B786" s="3" t="str">
        <x:v>PAYROLL-M05-P06</x:v>
      </x:c>
      <x:c r="C786" s="21" t="n">
        <x:v>5</x:v>
      </x:c>
      <x:c r="D786" s="39" t="n">
        <x:v>46535</x:v>
      </x:c>
      <x:c r="E786" s="39" t="n">
        <x:v>46508</x:v>
      </x:c>
      <x:c r="F786" s="39" t="n">
        <x:v>46535</x:v>
      </x:c>
      <x:c r="G786" s="3" t="str">
        <x:v>GL.PEOPLE.PV</x:v>
      </x:c>
      <x:c r="H786" s="3" t="str">
        <x:v>COMP</x:v>
      </x:c>
      <x:c r="I786" s="3" t="str">
        <x:v>PAYROLL</x:v>
      </x:c>
      <x:c r="J786" s="3" t="str">
        <x:v>MAP.ACTUAL.PAYROLL.PV.COMP.PAYROLL.COMP</x:v>
      </x:c>
      <x:c r="K786" s="3" t="str">
        <x:v>PPL.PV</x:v>
      </x:c>
      <x:c r="L786" s="3" t="str">
        <x:v>operating</x:v>
      </x:c>
      <x:c r="M786" s="3" t="str">
        <x:v>recurring</x:v>
      </x:c>
      <x:c r="N786" s="3" t="str">
        <x:v>committed</x:v>
      </x:c>
      <x:c r="O786" s="3" t="str">
        <x:v>fixed</x:v>
      </x:c>
      <x:c r="P786" s="30" t="n">
        <x:v>114.75</x:v>
      </x:c>
      <x:c r="Q786" s="30" t="n">
        <x:v>0</x:v>
      </x:c>
      <x:c r="R786" s="19" t="n">
        <x:f>P786-Q786</x:f>
        <x:v>114.75</x:v>
      </x:c>
      <x:c r="S786" s="22" t="n">
        <x:f>'D03_Accounts'!D95</x:f>
        <x:v>1</x:v>
      </x:c>
      <x:c r="T786" s="19" t="n">
        <x:f>R786*S786</x:f>
        <x:v>114.75</x:v>
      </x:c>
      <x:c r="U786" s="20" t="str">
        <x:f>'D03_Mappings'!E198</x:f>
        <x:v>people</x:v>
      </x:c>
      <x:c r="V786" s="19" t="str">
        <x:f>IF(I786="",IF(U786="people","PAYROLL","UNMAPPED"),I786)</x:f>
        <x:v>PAYROLL</x:v>
      </x:c>
      <x:c r="W786" s="19" t="n">
        <x:f>IF(AND(G786="GL.CASH",L786="operating"),Q786,0)</x:f>
        <x:v>0</x:v>
      </x:c>
      <x:c r="X786" s="19" t="n">
        <x:f>IF(AND(G786="GL.CASH",L786="operating"),P786,0)</x:f>
        <x:v>0</x:v>
      </x:c>
      <x:c r="Y786" s="19" t="n">
        <x:f>IF(AND(G786="GL.CASH",L786="investing"),Q786-P786,0)</x:f>
        <x:v>0</x:v>
      </x:c>
      <x:c r="Z786" s="19" t="n">
        <x:f>IF(AND(G786="GL.CASH",L786="financing"),P786,0)</x:f>
        <x:v>0</x:v>
      </x:c>
      <x:c r="AA786" s="19" t="n">
        <x:f>IF(AND(G786="GL.CASH",L786="financing"),Q786,0)</x:f>
        <x:v>0</x:v>
      </x:c>
    </x:row>
    <x:row r="787" ht="25" customHeight="1">
      <x:c r="A787" s="3" t="str">
        <x:v>ACT/PAYROLL-M05-P06/10</x:v>
      </x:c>
      <x:c r="B787" s="3" t="str">
        <x:v>PAYROLL-M05-P06</x:v>
      </x:c>
      <x:c r="C787" s="21" t="n">
        <x:v>5</x:v>
      </x:c>
      <x:c r="D787" s="39" t="n">
        <x:v>46535</x:v>
      </x:c>
      <x:c r="E787" s="39" t="n">
        <x:v>46508</x:v>
      </x:c>
      <x:c r="F787" s="39" t="n">
        <x:v>46535</x:v>
      </x:c>
      <x:c r="G787" s="3" t="str">
        <x:v>GL.CASH</x:v>
      </x:c>
      <x:c r="H787" s="3" t="str">
        <x:v>COMP</x:v>
      </x:c>
      <x:c r="I787" s="3" t="str">
        <x:v>PAYROLL</x:v>
      </x:c>
      <x:c r="J787" s="3" t="str">
        <x:v>MAP.ACTUAL.PAYROLL.PV.COMP.PAYROLL.COMP</x:v>
      </x:c>
      <x:c r="K787" s="3" t="str">
        <x:v>PPL.PV</x:v>
      </x:c>
      <x:c r="L787" s="3" t="str">
        <x:v>operating</x:v>
      </x:c>
      <x:c r="M787" s="3" t="str">
        <x:v>not_applicable</x:v>
      </x:c>
      <x:c r="N787" s="3" t="str">
        <x:v>not_applicable</x:v>
      </x:c>
      <x:c r="O787" s="3" t="str">
        <x:v>not_applicable</x:v>
      </x:c>
      <x:c r="P787" s="30" t="n">
        <x:v>0</x:v>
      </x:c>
      <x:c r="Q787" s="30" t="n">
        <x:v>114.75</x:v>
      </x:c>
      <x:c r="R787" s="19" t="n">
        <x:f>P787-Q787</x:f>
        <x:v>-114.75</x:v>
      </x:c>
      <x:c r="S787" s="22" t="n">
        <x:f>'D03_Accounts'!D11</x:f>
        <x:v>0</x:v>
      </x:c>
      <x:c r="T787" s="19" t="n">
        <x:f>R787*S787</x:f>
        <x:v>0</x:v>
      </x:c>
      <x:c r="U787" s="20" t="str">
        <x:f>'D03_Mappings'!E199</x:f>
        <x:v>cash</x:v>
      </x:c>
      <x:c r="V787" s="19" t="str">
        <x:f>IF(I787="",IF(U787="people","PAYROLL","UNMAPPED"),I787)</x:f>
        <x:v>PAYROLL</x:v>
      </x:c>
      <x:c r="W787" s="19" t="n">
        <x:f>IF(AND(G787="GL.CASH",L787="operating"),Q787,0)</x:f>
        <x:v>114.75</x:v>
      </x:c>
      <x:c r="X787" s="19" t="n">
        <x:f>IF(AND(G787="GL.CASH",L787="operating"),P787,0)</x:f>
        <x:v>0</x:v>
      </x:c>
      <x:c r="Y787" s="19" t="n">
        <x:f>IF(AND(G787="GL.CASH",L787="investing"),Q787-P787,0)</x:f>
        <x:v>0</x:v>
      </x:c>
      <x:c r="Z787" s="19" t="n">
        <x:f>IF(AND(G787="GL.CASH",L787="financing"),P787,0)</x:f>
        <x:v>0</x:v>
      </x:c>
      <x:c r="AA787" s="19" t="n">
        <x:f>IF(AND(G787="GL.CASH",L787="financing"),Q787,0)</x:f>
        <x:v>0</x:v>
      </x:c>
    </x:row>
    <x:row r="788" ht="25" customHeight="1">
      <x:c r="A788" s="3" t="str">
        <x:v>ACT/PAYROLL-M05-P06/11</x:v>
      </x:c>
      <x:c r="B788" s="3" t="str">
        <x:v>PAYROLL-M05-P06</x:v>
      </x:c>
      <x:c r="C788" s="21" t="n">
        <x:v>5</x:v>
      </x:c>
      <x:c r="D788" s="39" t="n">
        <x:v>46535</x:v>
      </x:c>
      <x:c r="E788" s="39" t="n">
        <x:v>46508</x:v>
      </x:c>
      <x:c r="F788" s="39" t="n">
        <x:v>46535</x:v>
      </x:c>
      <x:c r="G788" s="3" t="str">
        <x:v>GL.PEOPLE.U1</x:v>
      </x:c>
      <x:c r="H788" s="3" t="str">
        <x:v>COMP</x:v>
      </x:c>
      <x:c r="I788" s="3" t="str">
        <x:v>PAYROLL</x:v>
      </x:c>
      <x:c r="J788" s="3" t="str">
        <x:v>MAP.ACTUAL.PAYROLL.U1.COMP.PAYROLL.COMP</x:v>
      </x:c>
      <x:c r="K788" s="3" t="str">
        <x:v>PPL.U1</x:v>
      </x:c>
      <x:c r="L788" s="3" t="str">
        <x:v>operating</x:v>
      </x:c>
      <x:c r="M788" s="3" t="str">
        <x:v>recurring</x:v>
      </x:c>
      <x:c r="N788" s="3" t="str">
        <x:v>committed</x:v>
      </x:c>
      <x:c r="O788" s="3" t="str">
        <x:v>fixed</x:v>
      </x:c>
      <x:c r="P788" s="30" t="n">
        <x:v>163.01</x:v>
      </x:c>
      <x:c r="Q788" s="30" t="n">
        <x:v>0</x:v>
      </x:c>
      <x:c r="R788" s="19" t="n">
        <x:f>P788-Q788</x:f>
        <x:v>163.01</x:v>
      </x:c>
      <x:c r="S788" s="22" t="n">
        <x:f>'D03_Accounts'!D96</x:f>
        <x:v>1</x:v>
      </x:c>
      <x:c r="T788" s="19" t="n">
        <x:f>R788*S788</x:f>
        <x:v>163.01</x:v>
      </x:c>
      <x:c r="U788" s="20" t="str">
        <x:f>'D03_Mappings'!E228</x:f>
        <x:v>people</x:v>
      </x:c>
      <x:c r="V788" s="19" t="str">
        <x:f>IF(I788="",IF(U788="people","PAYROLL","UNMAPPED"),I788)</x:f>
        <x:v>PAYROLL</x:v>
      </x:c>
      <x:c r="W788" s="19" t="n">
        <x:f>IF(AND(G788="GL.CASH",L788="operating"),Q788,0)</x:f>
        <x:v>0</x:v>
      </x:c>
      <x:c r="X788" s="19" t="n">
        <x:f>IF(AND(G788="GL.CASH",L788="operating"),P788,0)</x:f>
        <x:v>0</x:v>
      </x:c>
      <x:c r="Y788" s="19" t="n">
        <x:f>IF(AND(G788="GL.CASH",L788="investing"),Q788-P788,0)</x:f>
        <x:v>0</x:v>
      </x:c>
      <x:c r="Z788" s="19" t="n">
        <x:f>IF(AND(G788="GL.CASH",L788="financing"),P788,0)</x:f>
        <x:v>0</x:v>
      </x:c>
      <x:c r="AA788" s="19" t="n">
        <x:f>IF(AND(G788="GL.CASH",L788="financing"),Q788,0)</x:f>
        <x:v>0</x:v>
      </x:c>
    </x:row>
    <x:row r="789" ht="25" customHeight="1">
      <x:c r="A789" s="3" t="str">
        <x:v>ACT/PAYROLL-M05-P06/12</x:v>
      </x:c>
      <x:c r="B789" s="3" t="str">
        <x:v>PAYROLL-M05-P06</x:v>
      </x:c>
      <x:c r="C789" s="21" t="n">
        <x:v>5</x:v>
      </x:c>
      <x:c r="D789" s="39" t="n">
        <x:v>46535</x:v>
      </x:c>
      <x:c r="E789" s="39" t="n">
        <x:v>46508</x:v>
      </x:c>
      <x:c r="F789" s="39" t="n">
        <x:v>46535</x:v>
      </x:c>
      <x:c r="G789" s="3" t="str">
        <x:v>GL.CASH</x:v>
      </x:c>
      <x:c r="H789" s="3" t="str">
        <x:v>COMP</x:v>
      </x:c>
      <x:c r="I789" s="3" t="str">
        <x:v>PAYROLL</x:v>
      </x:c>
      <x:c r="J789" s="3" t="str">
        <x:v>MAP.ACTUAL.PAYROLL.U1.COMP.PAYROLL.COMP</x:v>
      </x:c>
      <x:c r="K789" s="3" t="str">
        <x:v>PPL.U1</x:v>
      </x:c>
      <x:c r="L789" s="3" t="str">
        <x:v>operating</x:v>
      </x:c>
      <x:c r="M789" s="3" t="str">
        <x:v>not_applicable</x:v>
      </x:c>
      <x:c r="N789" s="3" t="str">
        <x:v>not_applicable</x:v>
      </x:c>
      <x:c r="O789" s="3" t="str">
        <x:v>not_applicable</x:v>
      </x:c>
      <x:c r="P789" s="30" t="n">
        <x:v>0</x:v>
      </x:c>
      <x:c r="Q789" s="30" t="n">
        <x:v>163.01</x:v>
      </x:c>
      <x:c r="R789" s="19" t="n">
        <x:f>P789-Q789</x:f>
        <x:v>-163.01</x:v>
      </x:c>
      <x:c r="S789" s="22" t="n">
        <x:f>'D03_Accounts'!D11</x:f>
        <x:v>0</x:v>
      </x:c>
      <x:c r="T789" s="19" t="n">
        <x:f>R789*S789</x:f>
        <x:v>0</x:v>
      </x:c>
      <x:c r="U789" s="20" t="str">
        <x:f>'D03_Mappings'!E229</x:f>
        <x:v>cash</x:v>
      </x:c>
      <x:c r="V789" s="19" t="str">
        <x:f>IF(I789="",IF(U789="people","PAYROLL","UNMAPPED"),I789)</x:f>
        <x:v>PAYROLL</x:v>
      </x:c>
      <x:c r="W789" s="19" t="n">
        <x:f>IF(AND(G789="GL.CASH",L789="operating"),Q789,0)</x:f>
        <x:v>163.01</x:v>
      </x:c>
      <x:c r="X789" s="19" t="n">
        <x:f>IF(AND(G789="GL.CASH",L789="operating"),P789,0)</x:f>
        <x:v>0</x:v>
      </x:c>
      <x:c r="Y789" s="19" t="n">
        <x:f>IF(AND(G789="GL.CASH",L789="investing"),Q789-P789,0)</x:f>
        <x:v>0</x:v>
      </x:c>
      <x:c r="Z789" s="19" t="n">
        <x:f>IF(AND(G789="GL.CASH",L789="financing"),P789,0)</x:f>
        <x:v>0</x:v>
      </x:c>
      <x:c r="AA789" s="19" t="n">
        <x:f>IF(AND(G789="GL.CASH",L789="financing"),Q789,0)</x:f>
        <x:v>0</x:v>
      </x:c>
    </x:row>
    <x:row r="790" ht="25" customHeight="1">
      <x:c r="A790" s="3" t="str">
        <x:v>ACT/PAYROLL-M05-P06/13</x:v>
      </x:c>
      <x:c r="B790" s="3" t="str">
        <x:v>PAYROLL-M05-P06</x:v>
      </x:c>
      <x:c r="C790" s="21" t="n">
        <x:v>5</x:v>
      </x:c>
      <x:c r="D790" s="39" t="n">
        <x:v>46535</x:v>
      </x:c>
      <x:c r="E790" s="39" t="n">
        <x:v>46508</x:v>
      </x:c>
      <x:c r="F790" s="39" t="n">
        <x:v>46535</x:v>
      </x:c>
      <x:c r="G790" s="3" t="str">
        <x:v>GL.PEOPLE.U2</x:v>
      </x:c>
      <x:c r="H790" s="3" t="str">
        <x:v>COMP</x:v>
      </x:c>
      <x:c r="I790" s="3" t="str">
        <x:v>PAYROLL</x:v>
      </x:c>
      <x:c r="J790" s="3" t="str">
        <x:v>MAP.ACTUAL.PAYROLL.U2.COMP.PAYROLL.COMP</x:v>
      </x:c>
      <x:c r="K790" s="3" t="str">
        <x:v>PPL.U2</x:v>
      </x:c>
      <x:c r="L790" s="3" t="str">
        <x:v>operating</x:v>
      </x:c>
      <x:c r="M790" s="3" t="str">
        <x:v>recurring</x:v>
      </x:c>
      <x:c r="N790" s="3" t="str">
        <x:v>committed</x:v>
      </x:c>
      <x:c r="O790" s="3" t="str">
        <x:v>fixed</x:v>
      </x:c>
      <x:c r="P790" s="30" t="n">
        <x:v>34.16</x:v>
      </x:c>
      <x:c r="Q790" s="30" t="n">
        <x:v>0</x:v>
      </x:c>
      <x:c r="R790" s="19" t="n">
        <x:f>P790-Q790</x:f>
        <x:v>34.16</x:v>
      </x:c>
      <x:c r="S790" s="22" t="n">
        <x:f>'D03_Accounts'!D97</x:f>
        <x:v>1</x:v>
      </x:c>
      <x:c r="T790" s="19" t="n">
        <x:f>R790*S790</x:f>
        <x:v>34.16</x:v>
      </x:c>
      <x:c r="U790" s="20" t="str">
        <x:f>'D03_Mappings'!E238</x:f>
        <x:v>people</x:v>
      </x:c>
      <x:c r="V790" s="19" t="str">
        <x:f>IF(I790="",IF(U790="people","PAYROLL","UNMAPPED"),I790)</x:f>
        <x:v>PAYROLL</x:v>
      </x:c>
      <x:c r="W790" s="19" t="n">
        <x:f>IF(AND(G790="GL.CASH",L790="operating"),Q790,0)</x:f>
        <x:v>0</x:v>
      </x:c>
      <x:c r="X790" s="19" t="n">
        <x:f>IF(AND(G790="GL.CASH",L790="operating"),P790,0)</x:f>
        <x:v>0</x:v>
      </x:c>
      <x:c r="Y790" s="19" t="n">
        <x:f>IF(AND(G790="GL.CASH",L790="investing"),Q790-P790,0)</x:f>
        <x:v>0</x:v>
      </x:c>
      <x:c r="Z790" s="19" t="n">
        <x:f>IF(AND(G790="GL.CASH",L790="financing"),P790,0)</x:f>
        <x:v>0</x:v>
      </x:c>
      <x:c r="AA790" s="19" t="n">
        <x:f>IF(AND(G790="GL.CASH",L790="financing"),Q790,0)</x:f>
        <x:v>0</x:v>
      </x:c>
    </x:row>
    <x:row r="791" ht="25" customHeight="1">
      <x:c r="A791" s="3" t="str">
        <x:v>ACT/PAYROLL-M05-P06/14</x:v>
      </x:c>
      <x:c r="B791" s="3" t="str">
        <x:v>PAYROLL-M05-P06</x:v>
      </x:c>
      <x:c r="C791" s="21" t="n">
        <x:v>5</x:v>
      </x:c>
      <x:c r="D791" s="39" t="n">
        <x:v>46535</x:v>
      </x:c>
      <x:c r="E791" s="39" t="n">
        <x:v>46508</x:v>
      </x:c>
      <x:c r="F791" s="39" t="n">
        <x:v>46535</x:v>
      </x:c>
      <x:c r="G791" s="3" t="str">
        <x:v>GL.CASH</x:v>
      </x:c>
      <x:c r="H791" s="3" t="str">
        <x:v>COMP</x:v>
      </x:c>
      <x:c r="I791" s="3" t="str">
        <x:v>PAYROLL</x:v>
      </x:c>
      <x:c r="J791" s="3" t="str">
        <x:v>MAP.ACTUAL.PAYROLL.U2.COMP.PAYROLL.COMP</x:v>
      </x:c>
      <x:c r="K791" s="3" t="str">
        <x:v>PPL.U2</x:v>
      </x:c>
      <x:c r="L791" s="3" t="str">
        <x:v>operating</x:v>
      </x:c>
      <x:c r="M791" s="3" t="str">
        <x:v>not_applicable</x:v>
      </x:c>
      <x:c r="N791" s="3" t="str">
        <x:v>not_applicable</x:v>
      </x:c>
      <x:c r="O791" s="3" t="str">
        <x:v>not_applicable</x:v>
      </x:c>
      <x:c r="P791" s="30" t="n">
        <x:v>0</x:v>
      </x:c>
      <x:c r="Q791" s="30" t="n">
        <x:v>34.16</x:v>
      </x:c>
      <x:c r="R791" s="19" t="n">
        <x:f>P791-Q791</x:f>
        <x:v>-34.16</x:v>
      </x:c>
      <x:c r="S791" s="22" t="n">
        <x:f>'D03_Accounts'!D11</x:f>
        <x:v>0</x:v>
      </x:c>
      <x:c r="T791" s="19" t="n">
        <x:f>R791*S791</x:f>
        <x:v>0</x:v>
      </x:c>
      <x:c r="U791" s="20" t="str">
        <x:f>'D03_Mappings'!E239</x:f>
        <x:v>cash</x:v>
      </x:c>
      <x:c r="V791" s="19" t="str">
        <x:f>IF(I791="",IF(U791="people","PAYROLL","UNMAPPED"),I791)</x:f>
        <x:v>PAYROLL</x:v>
      </x:c>
      <x:c r="W791" s="19" t="n">
        <x:f>IF(AND(G791="GL.CASH",L791="operating"),Q791,0)</x:f>
        <x:v>34.16</x:v>
      </x:c>
      <x:c r="X791" s="19" t="n">
        <x:f>IF(AND(G791="GL.CASH",L791="operating"),P791,0)</x:f>
        <x:v>0</x:v>
      </x:c>
      <x:c r="Y791" s="19" t="n">
        <x:f>IF(AND(G791="GL.CASH",L791="investing"),Q791-P791,0)</x:f>
        <x:v>0</x:v>
      </x:c>
      <x:c r="Z791" s="19" t="n">
        <x:f>IF(AND(G791="GL.CASH",L791="financing"),P791,0)</x:f>
        <x:v>0</x:v>
      </x:c>
      <x:c r="AA791" s="19" t="n">
        <x:f>IF(AND(G791="GL.CASH",L791="financing"),Q791,0)</x:f>
        <x:v>0</x:v>
      </x:c>
    </x:row>
    <x:row r="792" ht="25" customHeight="1">
      <x:c r="A792" s="3" t="str">
        <x:v>ACT/PAYROLL-M05-P06/15</x:v>
      </x:c>
      <x:c r="B792" s="3" t="str">
        <x:v>PAYROLL-M05-P06</x:v>
      </x:c>
      <x:c r="C792" s="21" t="n">
        <x:v>5</x:v>
      </x:c>
      <x:c r="D792" s="39" t="n">
        <x:v>46535</x:v>
      </x:c>
      <x:c r="E792" s="39" t="n">
        <x:v>46508</x:v>
      </x:c>
      <x:c r="F792" s="39" t="n">
        <x:v>46535</x:v>
      </x:c>
      <x:c r="G792" s="3" t="str">
        <x:v>GL.PEOPLE.INSOLV</x:v>
      </x:c>
      <x:c r="H792" s="3" t="str">
        <x:v>COMP</x:v>
      </x:c>
      <x:c r="I792" s="3" t="str">
        <x:v>PAYROLL</x:v>
      </x:c>
      <x:c r="J792" s="3" t="str">
        <x:v>MAP.ACTUAL.PAYROLL.INSOLV.COMP.PAYROLL.COMP</x:v>
      </x:c>
      <x:c r="K792" s="3" t="str">
        <x:v>PPL.INSOLV</x:v>
      </x:c>
      <x:c r="L792" s="3" t="str">
        <x:v>operating</x:v>
      </x:c>
      <x:c r="M792" s="3" t="str">
        <x:v>recurring</x:v>
      </x:c>
      <x:c r="N792" s="3" t="str">
        <x:v>committed</x:v>
      </x:c>
      <x:c r="O792" s="3" t="str">
        <x:v>fixed</x:v>
      </x:c>
      <x:c r="P792" s="30" t="n">
        <x:v>11.64</x:v>
      </x:c>
      <x:c r="Q792" s="30" t="n">
        <x:v>0</x:v>
      </x:c>
      <x:c r="R792" s="19" t="n">
        <x:f>P792-Q792</x:f>
        <x:v>11.64</x:v>
      </x:c>
      <x:c r="S792" s="22" t="n">
        <x:f>'D03_Accounts'!D98</x:f>
        <x:v>1</x:v>
      </x:c>
      <x:c r="T792" s="19" t="n">
        <x:f>R792*S792</x:f>
        <x:v>11.64</x:v>
      </x:c>
      <x:c r="U792" s="20" t="str">
        <x:f>'D03_Mappings'!E178</x:f>
        <x:v>people</x:v>
      </x:c>
      <x:c r="V792" s="19" t="str">
        <x:f>IF(I792="",IF(U792="people","PAYROLL","UNMAPPED"),I792)</x:f>
        <x:v>PAYROLL</x:v>
      </x:c>
      <x:c r="W792" s="19" t="n">
        <x:f>IF(AND(G792="GL.CASH",L792="operating"),Q792,0)</x:f>
        <x:v>0</x:v>
      </x:c>
      <x:c r="X792" s="19" t="n">
        <x:f>IF(AND(G792="GL.CASH",L792="operating"),P792,0)</x:f>
        <x:v>0</x:v>
      </x:c>
      <x:c r="Y792" s="19" t="n">
        <x:f>IF(AND(G792="GL.CASH",L792="investing"),Q792-P792,0)</x:f>
        <x:v>0</x:v>
      </x:c>
      <x:c r="Z792" s="19" t="n">
        <x:f>IF(AND(G792="GL.CASH",L792="financing"),P792,0)</x:f>
        <x:v>0</x:v>
      </x:c>
      <x:c r="AA792" s="19" t="n">
        <x:f>IF(AND(G792="GL.CASH",L792="financing"),Q792,0)</x:f>
        <x:v>0</x:v>
      </x:c>
    </x:row>
    <x:row r="793" ht="25" customHeight="1">
      <x:c r="A793" s="3" t="str">
        <x:v>ACT/PAYROLL-M05-P06/16</x:v>
      </x:c>
      <x:c r="B793" s="3" t="str">
        <x:v>PAYROLL-M05-P06</x:v>
      </x:c>
      <x:c r="C793" s="21" t="n">
        <x:v>5</x:v>
      </x:c>
      <x:c r="D793" s="39" t="n">
        <x:v>46535</x:v>
      </x:c>
      <x:c r="E793" s="39" t="n">
        <x:v>46508</x:v>
      </x:c>
      <x:c r="F793" s="39" t="n">
        <x:v>46535</x:v>
      </x:c>
      <x:c r="G793" s="3" t="str">
        <x:v>GL.CASH</x:v>
      </x:c>
      <x:c r="H793" s="3" t="str">
        <x:v>COMP</x:v>
      </x:c>
      <x:c r="I793" s="3" t="str">
        <x:v>PAYROLL</x:v>
      </x:c>
      <x:c r="J793" s="3" t="str">
        <x:v>MAP.ACTUAL.PAYROLL.INSOLV.COMP.PAYROLL.COMP</x:v>
      </x:c>
      <x:c r="K793" s="3" t="str">
        <x:v>PPL.INSOLV</x:v>
      </x:c>
      <x:c r="L793" s="3" t="str">
        <x:v>operating</x:v>
      </x:c>
      <x:c r="M793" s="3" t="str">
        <x:v>not_applicable</x:v>
      </x:c>
      <x:c r="N793" s="3" t="str">
        <x:v>not_applicable</x:v>
      </x:c>
      <x:c r="O793" s="3" t="str">
        <x:v>not_applicable</x:v>
      </x:c>
      <x:c r="P793" s="30" t="n">
        <x:v>0</x:v>
      </x:c>
      <x:c r="Q793" s="30" t="n">
        <x:v>11.64</x:v>
      </x:c>
      <x:c r="R793" s="19" t="n">
        <x:f>P793-Q793</x:f>
        <x:v>-11.64</x:v>
      </x:c>
      <x:c r="S793" s="22" t="n">
        <x:f>'D03_Accounts'!D11</x:f>
        <x:v>0</x:v>
      </x:c>
      <x:c r="T793" s="19" t="n">
        <x:f>R793*S793</x:f>
        <x:v>0</x:v>
      </x:c>
      <x:c r="U793" s="20" t="str">
        <x:f>'D03_Mappings'!E179</x:f>
        <x:v>cash</x:v>
      </x:c>
      <x:c r="V793" s="19" t="str">
        <x:f>IF(I793="",IF(U793="people","PAYROLL","UNMAPPED"),I793)</x:f>
        <x:v>PAYROLL</x:v>
      </x:c>
      <x:c r="W793" s="19" t="n">
        <x:f>IF(AND(G793="GL.CASH",L793="operating"),Q793,0)</x:f>
        <x:v>11.64</x:v>
      </x:c>
      <x:c r="X793" s="19" t="n">
        <x:f>IF(AND(G793="GL.CASH",L793="operating"),P793,0)</x:f>
        <x:v>0</x:v>
      </x:c>
      <x:c r="Y793" s="19" t="n">
        <x:f>IF(AND(G793="GL.CASH",L793="investing"),Q793-P793,0)</x:f>
        <x:v>0</x:v>
      </x:c>
      <x:c r="Z793" s="19" t="n">
        <x:f>IF(AND(G793="GL.CASH",L793="financing"),P793,0)</x:f>
        <x:v>0</x:v>
      </x:c>
      <x:c r="AA793" s="19" t="n">
        <x:f>IF(AND(G793="GL.CASH",L793="financing"),Q793,0)</x:f>
        <x:v>0</x:v>
      </x:c>
    </x:row>
    <x:row r="794" ht="25" customHeight="1">
      <x:c r="A794" s="3" t="str">
        <x:v>ACT/PAYROLL-M05-P06/17</x:v>
      </x:c>
      <x:c r="B794" s="3" t="str">
        <x:v>PAYROLL-M05-P06</x:v>
      </x:c>
      <x:c r="C794" s="21" t="n">
        <x:v>5</x:v>
      </x:c>
      <x:c r="D794" s="39" t="n">
        <x:v>46535</x:v>
      </x:c>
      <x:c r="E794" s="39" t="n">
        <x:v>46508</x:v>
      </x:c>
      <x:c r="F794" s="39" t="n">
        <x:v>46535</x:v>
      </x:c>
      <x:c r="G794" s="3" t="str">
        <x:v>GL.PEOPLE.BG</x:v>
      </x:c>
      <x:c r="H794" s="3" t="str">
        <x:v>COMP</x:v>
      </x:c>
      <x:c r="I794" s="3" t="str">
        <x:v>PAYROLL</x:v>
      </x:c>
      <x:c r="J794" s="3" t="str">
        <x:v>MAP.ACTUAL.PAYROLL.BG.COMP.PAYROLL.COMP</x:v>
      </x:c>
      <x:c r="K794" s="3" t="str">
        <x:v>PPL.BG</x:v>
      </x:c>
      <x:c r="L794" s="3" t="str">
        <x:v>operating</x:v>
      </x:c>
      <x:c r="M794" s="3" t="str">
        <x:v>recurring</x:v>
      </x:c>
      <x:c r="N794" s="3" t="str">
        <x:v>committed</x:v>
      </x:c>
      <x:c r="O794" s="3" t="str">
        <x:v>fixed</x:v>
      </x:c>
      <x:c r="P794" s="30" t="n">
        <x:v>23.29</x:v>
      </x:c>
      <x:c r="Q794" s="30" t="n">
        <x:v>0</x:v>
      </x:c>
      <x:c r="R794" s="19" t="n">
        <x:f>P794-Q794</x:f>
        <x:v>23.29</x:v>
      </x:c>
      <x:c r="S794" s="22" t="n">
        <x:f>'D03_Accounts'!D99</x:f>
        <x:v>1</x:v>
      </x:c>
      <x:c r="T794" s="19" t="n">
        <x:f>R794*S794</x:f>
        <x:v>23.29</x:v>
      </x:c>
      <x:c r="U794" s="20" t="str">
        <x:f>'D03_Mappings'!E168</x:f>
        <x:v>people</x:v>
      </x:c>
      <x:c r="V794" s="19" t="str">
        <x:f>IF(I794="",IF(U794="people","PAYROLL","UNMAPPED"),I794)</x:f>
        <x:v>PAYROLL</x:v>
      </x:c>
      <x:c r="W794" s="19" t="n">
        <x:f>IF(AND(G794="GL.CASH",L794="operating"),Q794,0)</x:f>
        <x:v>0</x:v>
      </x:c>
      <x:c r="X794" s="19" t="n">
        <x:f>IF(AND(G794="GL.CASH",L794="operating"),P794,0)</x:f>
        <x:v>0</x:v>
      </x:c>
      <x:c r="Y794" s="19" t="n">
        <x:f>IF(AND(G794="GL.CASH",L794="investing"),Q794-P794,0)</x:f>
        <x:v>0</x:v>
      </x:c>
      <x:c r="Z794" s="19" t="n">
        <x:f>IF(AND(G794="GL.CASH",L794="financing"),P794,0)</x:f>
        <x:v>0</x:v>
      </x:c>
      <x:c r="AA794" s="19" t="n">
        <x:f>IF(AND(G794="GL.CASH",L794="financing"),Q794,0)</x:f>
        <x:v>0</x:v>
      </x:c>
    </x:row>
    <x:row r="795" ht="25" customHeight="1">
      <x:c r="A795" s="3" t="str">
        <x:v>ACT/PAYROLL-M05-P06/18</x:v>
      </x:c>
      <x:c r="B795" s="3" t="str">
        <x:v>PAYROLL-M05-P06</x:v>
      </x:c>
      <x:c r="C795" s="21" t="n">
        <x:v>5</x:v>
      </x:c>
      <x:c r="D795" s="39" t="n">
        <x:v>46535</x:v>
      </x:c>
      <x:c r="E795" s="39" t="n">
        <x:v>46508</x:v>
      </x:c>
      <x:c r="F795" s="39" t="n">
        <x:v>46535</x:v>
      </x:c>
      <x:c r="G795" s="3" t="str">
        <x:v>GL.CASH</x:v>
      </x:c>
      <x:c r="H795" s="3" t="str">
        <x:v>COMP</x:v>
      </x:c>
      <x:c r="I795" s="3" t="str">
        <x:v>PAYROLL</x:v>
      </x:c>
      <x:c r="J795" s="3" t="str">
        <x:v>MAP.ACTUAL.PAYROLL.BG.COMP.PAYROLL.COMP</x:v>
      </x:c>
      <x:c r="K795" s="3" t="str">
        <x:v>PPL.BG</x:v>
      </x:c>
      <x:c r="L795" s="3" t="str">
        <x:v>operating</x:v>
      </x:c>
      <x:c r="M795" s="3" t="str">
        <x:v>not_applicable</x:v>
      </x:c>
      <x:c r="N795" s="3" t="str">
        <x:v>not_applicable</x:v>
      </x:c>
      <x:c r="O795" s="3" t="str">
        <x:v>not_applicable</x:v>
      </x:c>
      <x:c r="P795" s="30" t="n">
        <x:v>0</x:v>
      </x:c>
      <x:c r="Q795" s="30" t="n">
        <x:v>23.29</x:v>
      </x:c>
      <x:c r="R795" s="19" t="n">
        <x:f>P795-Q795</x:f>
        <x:v>-23.29</x:v>
      </x:c>
      <x:c r="S795" s="22" t="n">
        <x:f>'D03_Accounts'!D11</x:f>
        <x:v>0</x:v>
      </x:c>
      <x:c r="T795" s="19" t="n">
        <x:f>R795*S795</x:f>
        <x:v>0</x:v>
      </x:c>
      <x:c r="U795" s="20" t="str">
        <x:f>'D03_Mappings'!E169</x:f>
        <x:v>cash</x:v>
      </x:c>
      <x:c r="V795" s="19" t="str">
        <x:f>IF(I795="",IF(U795="people","PAYROLL","UNMAPPED"),I795)</x:f>
        <x:v>PAYROLL</x:v>
      </x:c>
      <x:c r="W795" s="19" t="n">
        <x:f>IF(AND(G795="GL.CASH",L795="operating"),Q795,0)</x:f>
        <x:v>23.29</x:v>
      </x:c>
      <x:c r="X795" s="19" t="n">
        <x:f>IF(AND(G795="GL.CASH",L795="operating"),P795,0)</x:f>
        <x:v>0</x:v>
      </x:c>
      <x:c r="Y795" s="19" t="n">
        <x:f>IF(AND(G795="GL.CASH",L795="investing"),Q795-P795,0)</x:f>
        <x:v>0</x:v>
      </x:c>
      <x:c r="Z795" s="19" t="n">
        <x:f>IF(AND(G795="GL.CASH",L795="financing"),P795,0)</x:f>
        <x:v>0</x:v>
      </x:c>
      <x:c r="AA795" s="19" t="n">
        <x:f>IF(AND(G795="GL.CASH",L795="financing"),Q795,0)</x:f>
        <x:v>0</x:v>
      </x:c>
    </x:row>
    <x:row r="796" ht="25" customHeight="1">
      <x:c r="A796" s="3" t="str">
        <x:v>ACT/PAYROLL-M05-P07/1</x:v>
      </x:c>
      <x:c r="B796" s="3" t="str">
        <x:v>PAYROLL-M05-P07</x:v>
      </x:c>
      <x:c r="C796" s="21" t="n">
        <x:v>5</x:v>
      </x:c>
      <x:c r="D796" s="39" t="n">
        <x:v>46535</x:v>
      </x:c>
      <x:c r="E796" s="39" t="n">
        <x:v>46508</x:v>
      </x:c>
      <x:c r="F796" s="39" t="n">
        <x:v>46535</x:v>
      </x:c>
      <x:c r="G796" s="3" t="str">
        <x:v>GL.PEOPLE.SALARY</x:v>
      </x:c>
      <x:c r="H796" s="3" t="str">
        <x:v>PROD</x:v>
      </x:c>
      <x:c r="I796" s="3" t="str">
        <x:v>PAYROLL</x:v>
      </x:c>
      <x:c r="J796" s="3" t="str">
        <x:v>MAP.ACTUAL.PAYROLL.SALARY.PROD.PAYROLL.PROD</x:v>
      </x:c>
      <x:c r="K796" s="3" t="str">
        <x:v>PPL.SALARY</x:v>
      </x:c>
      <x:c r="L796" s="3" t="str">
        <x:v>operating</x:v>
      </x:c>
      <x:c r="M796" s="3" t="str">
        <x:v>recurring</x:v>
      </x:c>
      <x:c r="N796" s="3" t="str">
        <x:v>committed</x:v>
      </x:c>
      <x:c r="O796" s="3" t="str">
        <x:v>fixed</x:v>
      </x:c>
      <x:c r="P796" s="30" t="n">
        <x:v>6037.5</x:v>
      </x:c>
      <x:c r="Q796" s="30" t="n">
        <x:v>0</x:v>
      </x:c>
      <x:c r="R796" s="19" t="n">
        <x:f>P796-Q796</x:f>
        <x:v>6037.5</x:v>
      </x:c>
      <x:c r="S796" s="22" t="n">
        <x:f>'D03_Accounts'!D91</x:f>
        <x:v>1</x:v>
      </x:c>
      <x:c r="T796" s="19" t="n">
        <x:f>R796*S796</x:f>
        <x:v>6037.5</x:v>
      </x:c>
      <x:c r="U796" s="20" t="str">
        <x:f>'D03_Mappings'!E226</x:f>
        <x:v>people</x:v>
      </x:c>
      <x:c r="V796" s="19" t="str">
        <x:f>IF(I796="",IF(U796="people","PAYROLL","UNMAPPED"),I796)</x:f>
        <x:v>PAYROLL</x:v>
      </x:c>
      <x:c r="W796" s="19" t="n">
        <x:f>IF(AND(G796="GL.CASH",L796="operating"),Q796,0)</x:f>
        <x:v>0</x:v>
      </x:c>
      <x:c r="X796" s="19" t="n">
        <x:f>IF(AND(G796="GL.CASH",L796="operating"),P796,0)</x:f>
        <x:v>0</x:v>
      </x:c>
      <x:c r="Y796" s="19" t="n">
        <x:f>IF(AND(G796="GL.CASH",L796="investing"),Q796-P796,0)</x:f>
        <x:v>0</x:v>
      </x:c>
      <x:c r="Z796" s="19" t="n">
        <x:f>IF(AND(G796="GL.CASH",L796="financing"),P796,0)</x:f>
        <x:v>0</x:v>
      </x:c>
      <x:c r="AA796" s="19" t="n">
        <x:f>IF(AND(G796="GL.CASH",L796="financing"),Q796,0)</x:f>
        <x:v>0</x:v>
      </x:c>
    </x:row>
    <x:row r="797" ht="25" customHeight="1">
      <x:c r="A797" s="3" t="str">
        <x:v>ACT/PAYROLL-M05-P07/2</x:v>
      </x:c>
      <x:c r="B797" s="3" t="str">
        <x:v>PAYROLL-M05-P07</x:v>
      </x:c>
      <x:c r="C797" s="21" t="n">
        <x:v>5</x:v>
      </x:c>
      <x:c r="D797" s="39" t="n">
        <x:v>46535</x:v>
      </x:c>
      <x:c r="E797" s="39" t="n">
        <x:v>46508</x:v>
      </x:c>
      <x:c r="F797" s="39" t="n">
        <x:v>46535</x:v>
      </x:c>
      <x:c r="G797" s="3" t="str">
        <x:v>GL.CASH</x:v>
      </x:c>
      <x:c r="H797" s="3" t="str">
        <x:v>PROD</x:v>
      </x:c>
      <x:c r="I797" s="3" t="str">
        <x:v>PAYROLL</x:v>
      </x:c>
      <x:c r="J797" s="3" t="str">
        <x:v>MAP.ACTUAL.PAYROLL.SALARY.PROD.PAYROLL.PROD</x:v>
      </x:c>
      <x:c r="K797" s="3" t="str">
        <x:v>PPL.SALARY</x:v>
      </x:c>
      <x:c r="L797" s="3" t="str">
        <x:v>operating</x:v>
      </x:c>
      <x:c r="M797" s="3" t="str">
        <x:v>not_applicable</x:v>
      </x:c>
      <x:c r="N797" s="3" t="str">
        <x:v>not_applicable</x:v>
      </x:c>
      <x:c r="O797" s="3" t="str">
        <x:v>not_applicable</x:v>
      </x:c>
      <x:c r="P797" s="30" t="n">
        <x:v>0</x:v>
      </x:c>
      <x:c r="Q797" s="30" t="n">
        <x:v>6037.5</x:v>
      </x:c>
      <x:c r="R797" s="19" t="n">
        <x:f>P797-Q797</x:f>
        <x:v>-6037.5</x:v>
      </x:c>
      <x:c r="S797" s="22" t="n">
        <x:f>'D03_Accounts'!D11</x:f>
        <x:v>0</x:v>
      </x:c>
      <x:c r="T797" s="19" t="n">
        <x:f>R797*S797</x:f>
        <x:v>0</x:v>
      </x:c>
      <x:c r="U797" s="20" t="str">
        <x:f>'D03_Mappings'!E227</x:f>
        <x:v>cash</x:v>
      </x:c>
      <x:c r="V797" s="19" t="str">
        <x:f>IF(I797="",IF(U797="people","PAYROLL","UNMAPPED"),I797)</x:f>
        <x:v>PAYROLL</x:v>
      </x:c>
      <x:c r="W797" s="19" t="n">
        <x:f>IF(AND(G797="GL.CASH",L797="operating"),Q797,0)</x:f>
        <x:v>6037.5</x:v>
      </x:c>
      <x:c r="X797" s="19" t="n">
        <x:f>IF(AND(G797="GL.CASH",L797="operating"),P797,0)</x:f>
        <x:v>0</x:v>
      </x:c>
      <x:c r="Y797" s="19" t="n">
        <x:f>IF(AND(G797="GL.CASH",L797="investing"),Q797-P797,0)</x:f>
        <x:v>0</x:v>
      </x:c>
      <x:c r="Z797" s="19" t="n">
        <x:f>IF(AND(G797="GL.CASH",L797="financing"),P797,0)</x:f>
        <x:v>0</x:v>
      </x:c>
      <x:c r="AA797" s="19" t="n">
        <x:f>IF(AND(G797="GL.CASH",L797="financing"),Q797,0)</x:f>
        <x:v>0</x:v>
      </x:c>
    </x:row>
    <x:row r="798" ht="25" customHeight="1">
      <x:c r="A798" s="3" t="str">
        <x:v>ACT/PAYROLL-M05-P07/3</x:v>
      </x:c>
      <x:c r="B798" s="3" t="str">
        <x:v>PAYROLL-M05-P07</x:v>
      </x:c>
      <x:c r="C798" s="21" t="n">
        <x:v>5</x:v>
      </x:c>
      <x:c r="D798" s="39" t="n">
        <x:v>46535</x:v>
      </x:c>
      <x:c r="E798" s="39" t="n">
        <x:v>46508</x:v>
      </x:c>
      <x:c r="F798" s="39" t="n">
        <x:v>46535</x:v>
      </x:c>
      <x:c r="G798" s="3" t="str">
        <x:v>GL.PEOPLE.RV</x:v>
      </x:c>
      <x:c r="H798" s="3" t="str">
        <x:v>PROD</x:v>
      </x:c>
      <x:c r="I798" s="3" t="str">
        <x:v>PAYROLL</x:v>
      </x:c>
      <x:c r="J798" s="3" t="str">
        <x:v>MAP.ACTUAL.PAYROLL.RV.PROD.PAYROLL.PROD</x:v>
      </x:c>
      <x:c r="K798" s="3" t="str">
        <x:v>PPL.RV</x:v>
      </x:c>
      <x:c r="L798" s="3" t="str">
        <x:v>operating</x:v>
      </x:c>
      <x:c r="M798" s="3" t="str">
        <x:v>recurring</x:v>
      </x:c>
      <x:c r="N798" s="3" t="str">
        <x:v>committed</x:v>
      </x:c>
      <x:c r="O798" s="3" t="str">
        <x:v>fixed</x:v>
      </x:c>
      <x:c r="P798" s="30" t="n">
        <x:v>561.49</x:v>
      </x:c>
      <x:c r="Q798" s="30" t="n">
        <x:v>0</x:v>
      </x:c>
      <x:c r="R798" s="19" t="n">
        <x:f>P798-Q798</x:f>
        <x:v>561.49</x:v>
      </x:c>
      <x:c r="S798" s="22" t="n">
        <x:f>'D03_Accounts'!D92</x:f>
        <x:v>1</x:v>
      </x:c>
      <x:c r="T798" s="19" t="n">
        <x:f>R798*S798</x:f>
        <x:v>561.49</x:v>
      </x:c>
      <x:c r="U798" s="20" t="str">
        <x:f>'D03_Mappings'!E216</x:f>
        <x:v>people</x:v>
      </x:c>
      <x:c r="V798" s="19" t="str">
        <x:f>IF(I798="",IF(U798="people","PAYROLL","UNMAPPED"),I798)</x:f>
        <x:v>PAYROLL</x:v>
      </x:c>
      <x:c r="W798" s="19" t="n">
        <x:f>IF(AND(G798="GL.CASH",L798="operating"),Q798,0)</x:f>
        <x:v>0</x:v>
      </x:c>
      <x:c r="X798" s="19" t="n">
        <x:f>IF(AND(G798="GL.CASH",L798="operating"),P798,0)</x:f>
        <x:v>0</x:v>
      </x:c>
      <x:c r="Y798" s="19" t="n">
        <x:f>IF(AND(G798="GL.CASH",L798="investing"),Q798-P798,0)</x:f>
        <x:v>0</x:v>
      </x:c>
      <x:c r="Z798" s="19" t="n">
        <x:f>IF(AND(G798="GL.CASH",L798="financing"),P798,0)</x:f>
        <x:v>0</x:v>
      </x:c>
      <x:c r="AA798" s="19" t="n">
        <x:f>IF(AND(G798="GL.CASH",L798="financing"),Q798,0)</x:f>
        <x:v>0</x:v>
      </x:c>
    </x:row>
    <x:row r="799" ht="25" customHeight="1">
      <x:c r="A799" s="3" t="str">
        <x:v>ACT/PAYROLL-M05-P07/4</x:v>
      </x:c>
      <x:c r="B799" s="3" t="str">
        <x:v>PAYROLL-M05-P07</x:v>
      </x:c>
      <x:c r="C799" s="21" t="n">
        <x:v>5</x:v>
      </x:c>
      <x:c r="D799" s="39" t="n">
        <x:v>46535</x:v>
      </x:c>
      <x:c r="E799" s="39" t="n">
        <x:v>46508</x:v>
      </x:c>
      <x:c r="F799" s="39" t="n">
        <x:v>46535</x:v>
      </x:c>
      <x:c r="G799" s="3" t="str">
        <x:v>GL.CASH</x:v>
      </x:c>
      <x:c r="H799" s="3" t="str">
        <x:v>PROD</x:v>
      </x:c>
      <x:c r="I799" s="3" t="str">
        <x:v>PAYROLL</x:v>
      </x:c>
      <x:c r="J799" s="3" t="str">
        <x:v>MAP.ACTUAL.PAYROLL.RV.PROD.PAYROLL.PROD</x:v>
      </x:c>
      <x:c r="K799" s="3" t="str">
        <x:v>PPL.RV</x:v>
      </x:c>
      <x:c r="L799" s="3" t="str">
        <x:v>operating</x:v>
      </x:c>
      <x:c r="M799" s="3" t="str">
        <x:v>not_applicable</x:v>
      </x:c>
      <x:c r="N799" s="3" t="str">
        <x:v>not_applicable</x:v>
      </x:c>
      <x:c r="O799" s="3" t="str">
        <x:v>not_applicable</x:v>
      </x:c>
      <x:c r="P799" s="30" t="n">
        <x:v>0</x:v>
      </x:c>
      <x:c r="Q799" s="30" t="n">
        <x:v>561.49</x:v>
      </x:c>
      <x:c r="R799" s="19" t="n">
        <x:f>P799-Q799</x:f>
        <x:v>-561.49</x:v>
      </x:c>
      <x:c r="S799" s="22" t="n">
        <x:f>'D03_Accounts'!D11</x:f>
        <x:v>0</x:v>
      </x:c>
      <x:c r="T799" s="19" t="n">
        <x:f>R799*S799</x:f>
        <x:v>0</x:v>
      </x:c>
      <x:c r="U799" s="20" t="str">
        <x:f>'D03_Mappings'!E217</x:f>
        <x:v>cash</x:v>
      </x:c>
      <x:c r="V799" s="19" t="str">
        <x:f>IF(I799="",IF(U799="people","PAYROLL","UNMAPPED"),I799)</x:f>
        <x:v>PAYROLL</x:v>
      </x:c>
      <x:c r="W799" s="19" t="n">
        <x:f>IF(AND(G799="GL.CASH",L799="operating"),Q799,0)</x:f>
        <x:v>561.49</x:v>
      </x:c>
      <x:c r="X799" s="19" t="n">
        <x:f>IF(AND(G799="GL.CASH",L799="operating"),P799,0)</x:f>
        <x:v>0</x:v>
      </x:c>
      <x:c r="Y799" s="19" t="n">
        <x:f>IF(AND(G799="GL.CASH",L799="investing"),Q799-P799,0)</x:f>
        <x:v>0</x:v>
      </x:c>
      <x:c r="Z799" s="19" t="n">
        <x:f>IF(AND(G799="GL.CASH",L799="financing"),P799,0)</x:f>
        <x:v>0</x:v>
      </x:c>
      <x:c r="AA799" s="19" t="n">
        <x:f>IF(AND(G799="GL.CASH",L799="financing"),Q799,0)</x:f>
        <x:v>0</x:v>
      </x:c>
    </x:row>
    <x:row r="800" ht="25" customHeight="1">
      <x:c r="A800" s="3" t="str">
        <x:v>ACT/PAYROLL-M05-P07/5</x:v>
      </x:c>
      <x:c r="B800" s="3" t="str">
        <x:v>PAYROLL-M05-P07</x:v>
      </x:c>
      <x:c r="C800" s="21" t="n">
        <x:v>5</x:v>
      </x:c>
      <x:c r="D800" s="39" t="n">
        <x:v>46535</x:v>
      </x:c>
      <x:c r="E800" s="39" t="n">
        <x:v>46508</x:v>
      </x:c>
      <x:c r="F800" s="39" t="n">
        <x:v>46535</x:v>
      </x:c>
      <x:c r="G800" s="3" t="str">
        <x:v>GL.PEOPLE.AV</x:v>
      </x:c>
      <x:c r="H800" s="3" t="str">
        <x:v>PROD</x:v>
      </x:c>
      <x:c r="I800" s="3" t="str">
        <x:v>PAYROLL</x:v>
      </x:c>
      <x:c r="J800" s="3" t="str">
        <x:v>MAP.ACTUAL.PAYROLL.AV.PROD.PAYROLL.PROD</x:v>
      </x:c>
      <x:c r="K800" s="3" t="str">
        <x:v>PPL.AV</x:v>
      </x:c>
      <x:c r="L800" s="3" t="str">
        <x:v>operating</x:v>
      </x:c>
      <x:c r="M800" s="3" t="str">
        <x:v>recurring</x:v>
      </x:c>
      <x:c r="N800" s="3" t="str">
        <x:v>committed</x:v>
      </x:c>
      <x:c r="O800" s="3" t="str">
        <x:v>fixed</x:v>
      </x:c>
      <x:c r="P800" s="30" t="n">
        <x:v>78.49</x:v>
      </x:c>
      <x:c r="Q800" s="30" t="n">
        <x:v>0</x:v>
      </x:c>
      <x:c r="R800" s="19" t="n">
        <x:f>P800-Q800</x:f>
        <x:v>78.49</x:v>
      </x:c>
      <x:c r="S800" s="22" t="n">
        <x:f>'D03_Accounts'!D93</x:f>
        <x:v>1</x:v>
      </x:c>
      <x:c r="T800" s="19" t="n">
        <x:f>R800*S800</x:f>
        <x:v>78.49</x:v>
      </x:c>
      <x:c r="U800" s="20" t="str">
        <x:f>'D03_Mappings'!E166</x:f>
        <x:v>people</x:v>
      </x:c>
      <x:c r="V800" s="19" t="str">
        <x:f>IF(I800="",IF(U800="people","PAYROLL","UNMAPPED"),I800)</x:f>
        <x:v>PAYROLL</x:v>
      </x:c>
      <x:c r="W800" s="19" t="n">
        <x:f>IF(AND(G800="GL.CASH",L800="operating"),Q800,0)</x:f>
        <x:v>0</x:v>
      </x:c>
      <x:c r="X800" s="19" t="n">
        <x:f>IF(AND(G800="GL.CASH",L800="operating"),P800,0)</x:f>
        <x:v>0</x:v>
      </x:c>
      <x:c r="Y800" s="19" t="n">
        <x:f>IF(AND(G800="GL.CASH",L800="investing"),Q800-P800,0)</x:f>
        <x:v>0</x:v>
      </x:c>
      <x:c r="Z800" s="19" t="n">
        <x:f>IF(AND(G800="GL.CASH",L800="financing"),P800,0)</x:f>
        <x:v>0</x:v>
      </x:c>
      <x:c r="AA800" s="19" t="n">
        <x:f>IF(AND(G800="GL.CASH",L800="financing"),Q800,0)</x:f>
        <x:v>0</x:v>
      </x:c>
    </x:row>
    <x:row r="801" ht="25" customHeight="1">
      <x:c r="A801" s="3" t="str">
        <x:v>ACT/PAYROLL-M05-P07/6</x:v>
      </x:c>
      <x:c r="B801" s="3" t="str">
        <x:v>PAYROLL-M05-P07</x:v>
      </x:c>
      <x:c r="C801" s="21" t="n">
        <x:v>5</x:v>
      </x:c>
      <x:c r="D801" s="39" t="n">
        <x:v>46535</x:v>
      </x:c>
      <x:c r="E801" s="39" t="n">
        <x:v>46508</x:v>
      </x:c>
      <x:c r="F801" s="39" t="n">
        <x:v>46535</x:v>
      </x:c>
      <x:c r="G801" s="3" t="str">
        <x:v>GL.CASH</x:v>
      </x:c>
      <x:c r="H801" s="3" t="str">
        <x:v>PROD</x:v>
      </x:c>
      <x:c r="I801" s="3" t="str">
        <x:v>PAYROLL</x:v>
      </x:c>
      <x:c r="J801" s="3" t="str">
        <x:v>MAP.ACTUAL.PAYROLL.AV.PROD.PAYROLL.PROD</x:v>
      </x:c>
      <x:c r="K801" s="3" t="str">
        <x:v>PPL.AV</x:v>
      </x:c>
      <x:c r="L801" s="3" t="str">
        <x:v>operating</x:v>
      </x:c>
      <x:c r="M801" s="3" t="str">
        <x:v>not_applicable</x:v>
      </x:c>
      <x:c r="N801" s="3" t="str">
        <x:v>not_applicable</x:v>
      </x:c>
      <x:c r="O801" s="3" t="str">
        <x:v>not_applicable</x:v>
      </x:c>
      <x:c r="P801" s="30" t="n">
        <x:v>0</x:v>
      </x:c>
      <x:c r="Q801" s="30" t="n">
        <x:v>78.49</x:v>
      </x:c>
      <x:c r="R801" s="19" t="n">
        <x:f>P801-Q801</x:f>
        <x:v>-78.49</x:v>
      </x:c>
      <x:c r="S801" s="22" t="n">
        <x:f>'D03_Accounts'!D11</x:f>
        <x:v>0</x:v>
      </x:c>
      <x:c r="T801" s="19" t="n">
        <x:f>R801*S801</x:f>
        <x:v>0</x:v>
      </x:c>
      <x:c r="U801" s="20" t="str">
        <x:f>'D03_Mappings'!E167</x:f>
        <x:v>cash</x:v>
      </x:c>
      <x:c r="V801" s="19" t="str">
        <x:f>IF(I801="",IF(U801="people","PAYROLL","UNMAPPED"),I801)</x:f>
        <x:v>PAYROLL</x:v>
      </x:c>
      <x:c r="W801" s="19" t="n">
        <x:f>IF(AND(G801="GL.CASH",L801="operating"),Q801,0)</x:f>
        <x:v>78.49</x:v>
      </x:c>
      <x:c r="X801" s="19" t="n">
        <x:f>IF(AND(G801="GL.CASH",L801="operating"),P801,0)</x:f>
        <x:v>0</x:v>
      </x:c>
      <x:c r="Y801" s="19" t="n">
        <x:f>IF(AND(G801="GL.CASH",L801="investing"),Q801-P801,0)</x:f>
        <x:v>0</x:v>
      </x:c>
      <x:c r="Z801" s="19" t="n">
        <x:f>IF(AND(G801="GL.CASH",L801="financing"),P801,0)</x:f>
        <x:v>0</x:v>
      </x:c>
      <x:c r="AA801" s="19" t="n">
        <x:f>IF(AND(G801="GL.CASH",L801="financing"),Q801,0)</x:f>
        <x:v>0</x:v>
      </x:c>
    </x:row>
    <x:row r="802" ht="25" customHeight="1">
      <x:c r="A802" s="3" t="str">
        <x:v>ACT/PAYROLL-M05-P07/7</x:v>
      </x:c>
      <x:c r="B802" s="3" t="str">
        <x:v>PAYROLL-M05-P07</x:v>
      </x:c>
      <x:c r="C802" s="21" t="n">
        <x:v>5</x:v>
      </x:c>
      <x:c r="D802" s="39" t="n">
        <x:v>46535</x:v>
      </x:c>
      <x:c r="E802" s="39" t="n">
        <x:v>46508</x:v>
      </x:c>
      <x:c r="F802" s="39" t="n">
        <x:v>46535</x:v>
      </x:c>
      <x:c r="G802" s="3" t="str">
        <x:v>GL.PEOPLE.KV</x:v>
      </x:c>
      <x:c r="H802" s="3" t="str">
        <x:v>PROD</x:v>
      </x:c>
      <x:c r="I802" s="3" t="str">
        <x:v>PAYROLL</x:v>
      </x:c>
      <x:c r="J802" s="3" t="str">
        <x:v>MAP.ACTUAL.PAYROLL.KV.PROD.PAYROLL.PROD</x:v>
      </x:c>
      <x:c r="K802" s="3" t="str">
        <x:v>PPL.KV</x:v>
      </x:c>
      <x:c r="L802" s="3" t="str">
        <x:v>operating</x:v>
      </x:c>
      <x:c r="M802" s="3" t="str">
        <x:v>recurring</x:v>
      </x:c>
      <x:c r="N802" s="3" t="str">
        <x:v>committed</x:v>
      </x:c>
      <x:c r="O802" s="3" t="str">
        <x:v>fixed</x:v>
      </x:c>
      <x:c r="P802" s="30" t="n">
        <x:v>534.32</x:v>
      </x:c>
      <x:c r="Q802" s="30" t="n">
        <x:v>0</x:v>
      </x:c>
      <x:c r="R802" s="19" t="n">
        <x:f>P802-Q802</x:f>
        <x:v>534.32</x:v>
      </x:c>
      <x:c r="S802" s="22" t="n">
        <x:f>'D03_Accounts'!D94</x:f>
        <x:v>1</x:v>
      </x:c>
      <x:c r="T802" s="19" t="n">
        <x:f>R802*S802</x:f>
        <x:v>534.32</x:v>
      </x:c>
      <x:c r="U802" s="20" t="str">
        <x:f>'D03_Mappings'!E196</x:f>
        <x:v>people</x:v>
      </x:c>
      <x:c r="V802" s="19" t="str">
        <x:f>IF(I802="",IF(U802="people","PAYROLL","UNMAPPED"),I802)</x:f>
        <x:v>PAYROLL</x:v>
      </x:c>
      <x:c r="W802" s="19" t="n">
        <x:f>IF(AND(G802="GL.CASH",L802="operating"),Q802,0)</x:f>
        <x:v>0</x:v>
      </x:c>
      <x:c r="X802" s="19" t="n">
        <x:f>IF(AND(G802="GL.CASH",L802="operating"),P802,0)</x:f>
        <x:v>0</x:v>
      </x:c>
      <x:c r="Y802" s="19" t="n">
        <x:f>IF(AND(G802="GL.CASH",L802="investing"),Q802-P802,0)</x:f>
        <x:v>0</x:v>
      </x:c>
      <x:c r="Z802" s="19" t="n">
        <x:f>IF(AND(G802="GL.CASH",L802="financing"),P802,0)</x:f>
        <x:v>0</x:v>
      </x:c>
      <x:c r="AA802" s="19" t="n">
        <x:f>IF(AND(G802="GL.CASH",L802="financing"),Q802,0)</x:f>
        <x:v>0</x:v>
      </x:c>
    </x:row>
    <x:row r="803" ht="25" customHeight="1">
      <x:c r="A803" s="3" t="str">
        <x:v>ACT/PAYROLL-M05-P07/8</x:v>
      </x:c>
      <x:c r="B803" s="3" t="str">
        <x:v>PAYROLL-M05-P07</x:v>
      </x:c>
      <x:c r="C803" s="21" t="n">
        <x:v>5</x:v>
      </x:c>
      <x:c r="D803" s="39" t="n">
        <x:v>46535</x:v>
      </x:c>
      <x:c r="E803" s="39" t="n">
        <x:v>46508</x:v>
      </x:c>
      <x:c r="F803" s="39" t="n">
        <x:v>46535</x:v>
      </x:c>
      <x:c r="G803" s="3" t="str">
        <x:v>GL.CASH</x:v>
      </x:c>
      <x:c r="H803" s="3" t="str">
        <x:v>PROD</x:v>
      </x:c>
      <x:c r="I803" s="3" t="str">
        <x:v>PAYROLL</x:v>
      </x:c>
      <x:c r="J803" s="3" t="str">
        <x:v>MAP.ACTUAL.PAYROLL.KV.PROD.PAYROLL.PROD</x:v>
      </x:c>
      <x:c r="K803" s="3" t="str">
        <x:v>PPL.KV</x:v>
      </x:c>
      <x:c r="L803" s="3" t="str">
        <x:v>operating</x:v>
      </x:c>
      <x:c r="M803" s="3" t="str">
        <x:v>not_applicable</x:v>
      </x:c>
      <x:c r="N803" s="3" t="str">
        <x:v>not_applicable</x:v>
      </x:c>
      <x:c r="O803" s="3" t="str">
        <x:v>not_applicable</x:v>
      </x:c>
      <x:c r="P803" s="30" t="n">
        <x:v>0</x:v>
      </x:c>
      <x:c r="Q803" s="30" t="n">
        <x:v>534.32</x:v>
      </x:c>
      <x:c r="R803" s="19" t="n">
        <x:f>P803-Q803</x:f>
        <x:v>-534.32</x:v>
      </x:c>
      <x:c r="S803" s="22" t="n">
        <x:f>'D03_Accounts'!D11</x:f>
        <x:v>0</x:v>
      </x:c>
      <x:c r="T803" s="19" t="n">
        <x:f>R803*S803</x:f>
        <x:v>0</x:v>
      </x:c>
      <x:c r="U803" s="20" t="str">
        <x:f>'D03_Mappings'!E197</x:f>
        <x:v>cash</x:v>
      </x:c>
      <x:c r="V803" s="19" t="str">
        <x:f>IF(I803="",IF(U803="people","PAYROLL","UNMAPPED"),I803)</x:f>
        <x:v>PAYROLL</x:v>
      </x:c>
      <x:c r="W803" s="19" t="n">
        <x:f>IF(AND(G803="GL.CASH",L803="operating"),Q803,0)</x:f>
        <x:v>534.32</x:v>
      </x:c>
      <x:c r="X803" s="19" t="n">
        <x:f>IF(AND(G803="GL.CASH",L803="operating"),P803,0)</x:f>
        <x:v>0</x:v>
      </x:c>
      <x:c r="Y803" s="19" t="n">
        <x:f>IF(AND(G803="GL.CASH",L803="investing"),Q803-P803,0)</x:f>
        <x:v>0</x:v>
      </x:c>
      <x:c r="Z803" s="19" t="n">
        <x:f>IF(AND(G803="GL.CASH",L803="financing"),P803,0)</x:f>
        <x:v>0</x:v>
      </x:c>
      <x:c r="AA803" s="19" t="n">
        <x:f>IF(AND(G803="GL.CASH",L803="financing"),Q803,0)</x:f>
        <x:v>0</x:v>
      </x:c>
    </x:row>
    <x:row r="804" ht="25" customHeight="1">
      <x:c r="A804" s="3" t="str">
        <x:v>ACT/PAYROLL-M05-P07/9</x:v>
      </x:c>
      <x:c r="B804" s="3" t="str">
        <x:v>PAYROLL-M05-P07</x:v>
      </x:c>
      <x:c r="C804" s="21" t="n">
        <x:v>5</x:v>
      </x:c>
      <x:c r="D804" s="39" t="n">
        <x:v>46535</x:v>
      </x:c>
      <x:c r="E804" s="39" t="n">
        <x:v>46508</x:v>
      </x:c>
      <x:c r="F804" s="39" t="n">
        <x:v>46535</x:v>
      </x:c>
      <x:c r="G804" s="3" t="str">
        <x:v>GL.PEOPLE.PV</x:v>
      </x:c>
      <x:c r="H804" s="3" t="str">
        <x:v>PROD</x:v>
      </x:c>
      <x:c r="I804" s="3" t="str">
        <x:v>PAYROLL</x:v>
      </x:c>
      <x:c r="J804" s="3" t="str">
        <x:v>MAP.ACTUAL.PAYROLL.PV.PROD.PAYROLL.PROD</x:v>
      </x:c>
      <x:c r="K804" s="3" t="str">
        <x:v>PPL.PV</x:v>
      </x:c>
      <x:c r="L804" s="3" t="str">
        <x:v>operating</x:v>
      </x:c>
      <x:c r="M804" s="3" t="str">
        <x:v>recurring</x:v>
      </x:c>
      <x:c r="N804" s="3" t="str">
        <x:v>committed</x:v>
      </x:c>
      <x:c r="O804" s="3" t="str">
        <x:v>fixed</x:v>
      </x:c>
      <x:c r="P804" s="30" t="n">
        <x:v>108.68</x:v>
      </x:c>
      <x:c r="Q804" s="30" t="n">
        <x:v>0</x:v>
      </x:c>
      <x:c r="R804" s="19" t="n">
        <x:f>P804-Q804</x:f>
        <x:v>108.68</x:v>
      </x:c>
      <x:c r="S804" s="22" t="n">
        <x:f>'D03_Accounts'!D95</x:f>
        <x:v>1</x:v>
      </x:c>
      <x:c r="T804" s="19" t="n">
        <x:f>R804*S804</x:f>
        <x:v>108.68</x:v>
      </x:c>
      <x:c r="U804" s="20" t="str">
        <x:f>'D03_Mappings'!E206</x:f>
        <x:v>people</x:v>
      </x:c>
      <x:c r="V804" s="19" t="str">
        <x:f>IF(I804="",IF(U804="people","PAYROLL","UNMAPPED"),I804)</x:f>
        <x:v>PAYROLL</x:v>
      </x:c>
      <x:c r="W804" s="19" t="n">
        <x:f>IF(AND(G804="GL.CASH",L804="operating"),Q804,0)</x:f>
        <x:v>0</x:v>
      </x:c>
      <x:c r="X804" s="19" t="n">
        <x:f>IF(AND(G804="GL.CASH",L804="operating"),P804,0)</x:f>
        <x:v>0</x:v>
      </x:c>
      <x:c r="Y804" s="19" t="n">
        <x:f>IF(AND(G804="GL.CASH",L804="investing"),Q804-P804,0)</x:f>
        <x:v>0</x:v>
      </x:c>
      <x:c r="Z804" s="19" t="n">
        <x:f>IF(AND(G804="GL.CASH",L804="financing"),P804,0)</x:f>
        <x:v>0</x:v>
      </x:c>
      <x:c r="AA804" s="19" t="n">
        <x:f>IF(AND(G804="GL.CASH",L804="financing"),Q804,0)</x:f>
        <x:v>0</x:v>
      </x:c>
    </x:row>
    <x:row r="805" ht="25" customHeight="1">
      <x:c r="A805" s="3" t="str">
        <x:v>ACT/PAYROLL-M05-P07/10</x:v>
      </x:c>
      <x:c r="B805" s="3" t="str">
        <x:v>PAYROLL-M05-P07</x:v>
      </x:c>
      <x:c r="C805" s="21" t="n">
        <x:v>5</x:v>
      </x:c>
      <x:c r="D805" s="39" t="n">
        <x:v>46535</x:v>
      </x:c>
      <x:c r="E805" s="39" t="n">
        <x:v>46508</x:v>
      </x:c>
      <x:c r="F805" s="39" t="n">
        <x:v>46535</x:v>
      </x:c>
      <x:c r="G805" s="3" t="str">
        <x:v>GL.CASH</x:v>
      </x:c>
      <x:c r="H805" s="3" t="str">
        <x:v>PROD</x:v>
      </x:c>
      <x:c r="I805" s="3" t="str">
        <x:v>PAYROLL</x:v>
      </x:c>
      <x:c r="J805" s="3" t="str">
        <x:v>MAP.ACTUAL.PAYROLL.PV.PROD.PAYROLL.PROD</x:v>
      </x:c>
      <x:c r="K805" s="3" t="str">
        <x:v>PPL.PV</x:v>
      </x:c>
      <x:c r="L805" s="3" t="str">
        <x:v>operating</x:v>
      </x:c>
      <x:c r="M805" s="3" t="str">
        <x:v>not_applicable</x:v>
      </x:c>
      <x:c r="N805" s="3" t="str">
        <x:v>not_applicable</x:v>
      </x:c>
      <x:c r="O805" s="3" t="str">
        <x:v>not_applicable</x:v>
      </x:c>
      <x:c r="P805" s="30" t="n">
        <x:v>0</x:v>
      </x:c>
      <x:c r="Q805" s="30" t="n">
        <x:v>108.68</x:v>
      </x:c>
      <x:c r="R805" s="19" t="n">
        <x:f>P805-Q805</x:f>
        <x:v>-108.68</x:v>
      </x:c>
      <x:c r="S805" s="22" t="n">
        <x:f>'D03_Accounts'!D11</x:f>
        <x:v>0</x:v>
      </x:c>
      <x:c r="T805" s="19" t="n">
        <x:f>R805*S805</x:f>
        <x:v>0</x:v>
      </x:c>
      <x:c r="U805" s="20" t="str">
        <x:f>'D03_Mappings'!E207</x:f>
        <x:v>cash</x:v>
      </x:c>
      <x:c r="V805" s="19" t="str">
        <x:f>IF(I805="",IF(U805="people","PAYROLL","UNMAPPED"),I805)</x:f>
        <x:v>PAYROLL</x:v>
      </x:c>
      <x:c r="W805" s="19" t="n">
        <x:f>IF(AND(G805="GL.CASH",L805="operating"),Q805,0)</x:f>
        <x:v>108.68</x:v>
      </x:c>
      <x:c r="X805" s="19" t="n">
        <x:f>IF(AND(G805="GL.CASH",L805="operating"),P805,0)</x:f>
        <x:v>0</x:v>
      </x:c>
      <x:c r="Y805" s="19" t="n">
        <x:f>IF(AND(G805="GL.CASH",L805="investing"),Q805-P805,0)</x:f>
        <x:v>0</x:v>
      </x:c>
      <x:c r="Z805" s="19" t="n">
        <x:f>IF(AND(G805="GL.CASH",L805="financing"),P805,0)</x:f>
        <x:v>0</x:v>
      </x:c>
      <x:c r="AA805" s="19" t="n">
        <x:f>IF(AND(G805="GL.CASH",L805="financing"),Q805,0)</x:f>
        <x:v>0</x:v>
      </x:c>
    </x:row>
    <x:row r="806" ht="25" customHeight="1">
      <x:c r="A806" s="3" t="str">
        <x:v>ACT/PAYROLL-M05-P07/11</x:v>
      </x:c>
      <x:c r="B806" s="3" t="str">
        <x:v>PAYROLL-M05-P07</x:v>
      </x:c>
      <x:c r="C806" s="21" t="n">
        <x:v>5</x:v>
      </x:c>
      <x:c r="D806" s="39" t="n">
        <x:v>46535</x:v>
      </x:c>
      <x:c r="E806" s="39" t="n">
        <x:v>46508</x:v>
      </x:c>
      <x:c r="F806" s="39" t="n">
        <x:v>46535</x:v>
      </x:c>
      <x:c r="G806" s="3" t="str">
        <x:v>GL.PEOPLE.U1</x:v>
      </x:c>
      <x:c r="H806" s="3" t="str">
        <x:v>PROD</x:v>
      </x:c>
      <x:c r="I806" s="3" t="str">
        <x:v>PAYROLL</x:v>
      </x:c>
      <x:c r="J806" s="3" t="str">
        <x:v>MAP.ACTUAL.PAYROLL.U1.PROD.PAYROLL.PROD</x:v>
      </x:c>
      <x:c r="K806" s="3" t="str">
        <x:v>PPL.U1</x:v>
      </x:c>
      <x:c r="L806" s="3" t="str">
        <x:v>operating</x:v>
      </x:c>
      <x:c r="M806" s="3" t="str">
        <x:v>recurring</x:v>
      </x:c>
      <x:c r="N806" s="3" t="str">
        <x:v>committed</x:v>
      </x:c>
      <x:c r="O806" s="3" t="str">
        <x:v>fixed</x:v>
      </x:c>
      <x:c r="P806" s="30" t="n">
        <x:v>126.79</x:v>
      </x:c>
      <x:c r="Q806" s="30" t="n">
        <x:v>0</x:v>
      </x:c>
      <x:c r="R806" s="19" t="n">
        <x:f>P806-Q806</x:f>
        <x:v>126.79</x:v>
      </x:c>
      <x:c r="S806" s="22" t="n">
        <x:f>'D03_Accounts'!D96</x:f>
        <x:v>1</x:v>
      </x:c>
      <x:c r="T806" s="19" t="n">
        <x:f>R806*S806</x:f>
        <x:v>126.79</x:v>
      </x:c>
      <x:c r="U806" s="20" t="str">
        <x:f>'D03_Mappings'!E236</x:f>
        <x:v>people</x:v>
      </x:c>
      <x:c r="V806" s="19" t="str">
        <x:f>IF(I806="",IF(U806="people","PAYROLL","UNMAPPED"),I806)</x:f>
        <x:v>PAYROLL</x:v>
      </x:c>
      <x:c r="W806" s="19" t="n">
        <x:f>IF(AND(G806="GL.CASH",L806="operating"),Q806,0)</x:f>
        <x:v>0</x:v>
      </x:c>
      <x:c r="X806" s="19" t="n">
        <x:f>IF(AND(G806="GL.CASH",L806="operating"),P806,0)</x:f>
        <x:v>0</x:v>
      </x:c>
      <x:c r="Y806" s="19" t="n">
        <x:f>IF(AND(G806="GL.CASH",L806="investing"),Q806-P806,0)</x:f>
        <x:v>0</x:v>
      </x:c>
      <x:c r="Z806" s="19" t="n">
        <x:f>IF(AND(G806="GL.CASH",L806="financing"),P806,0)</x:f>
        <x:v>0</x:v>
      </x:c>
      <x:c r="AA806" s="19" t="n">
        <x:f>IF(AND(G806="GL.CASH",L806="financing"),Q806,0)</x:f>
        <x:v>0</x:v>
      </x:c>
    </x:row>
    <x:row r="807" ht="25" customHeight="1">
      <x:c r="A807" s="3" t="str">
        <x:v>ACT/PAYROLL-M05-P07/12</x:v>
      </x:c>
      <x:c r="B807" s="3" t="str">
        <x:v>PAYROLL-M05-P07</x:v>
      </x:c>
      <x:c r="C807" s="21" t="n">
        <x:v>5</x:v>
      </x:c>
      <x:c r="D807" s="39" t="n">
        <x:v>46535</x:v>
      </x:c>
      <x:c r="E807" s="39" t="n">
        <x:v>46508</x:v>
      </x:c>
      <x:c r="F807" s="39" t="n">
        <x:v>46535</x:v>
      </x:c>
      <x:c r="G807" s="3" t="str">
        <x:v>GL.CASH</x:v>
      </x:c>
      <x:c r="H807" s="3" t="str">
        <x:v>PROD</x:v>
      </x:c>
      <x:c r="I807" s="3" t="str">
        <x:v>PAYROLL</x:v>
      </x:c>
      <x:c r="J807" s="3" t="str">
        <x:v>MAP.ACTUAL.PAYROLL.U1.PROD.PAYROLL.PROD</x:v>
      </x:c>
      <x:c r="K807" s="3" t="str">
        <x:v>PPL.U1</x:v>
      </x:c>
      <x:c r="L807" s="3" t="str">
        <x:v>operating</x:v>
      </x:c>
      <x:c r="M807" s="3" t="str">
        <x:v>not_applicable</x:v>
      </x:c>
      <x:c r="N807" s="3" t="str">
        <x:v>not_applicable</x:v>
      </x:c>
      <x:c r="O807" s="3" t="str">
        <x:v>not_applicable</x:v>
      </x:c>
      <x:c r="P807" s="30" t="n">
        <x:v>0</x:v>
      </x:c>
      <x:c r="Q807" s="30" t="n">
        <x:v>126.79</x:v>
      </x:c>
      <x:c r="R807" s="19" t="n">
        <x:f>P807-Q807</x:f>
        <x:v>-126.79</x:v>
      </x:c>
      <x:c r="S807" s="22" t="n">
        <x:f>'D03_Accounts'!D11</x:f>
        <x:v>0</x:v>
      </x:c>
      <x:c r="T807" s="19" t="n">
        <x:f>R807*S807</x:f>
        <x:v>0</x:v>
      </x:c>
      <x:c r="U807" s="20" t="str">
        <x:f>'D03_Mappings'!E237</x:f>
        <x:v>cash</x:v>
      </x:c>
      <x:c r="V807" s="19" t="str">
        <x:f>IF(I807="",IF(U807="people","PAYROLL","UNMAPPED"),I807)</x:f>
        <x:v>PAYROLL</x:v>
      </x:c>
      <x:c r="W807" s="19" t="n">
        <x:f>IF(AND(G807="GL.CASH",L807="operating"),Q807,0)</x:f>
        <x:v>126.79</x:v>
      </x:c>
      <x:c r="X807" s="19" t="n">
        <x:f>IF(AND(G807="GL.CASH",L807="operating"),P807,0)</x:f>
        <x:v>0</x:v>
      </x:c>
      <x:c r="Y807" s="19" t="n">
        <x:f>IF(AND(G807="GL.CASH",L807="investing"),Q807-P807,0)</x:f>
        <x:v>0</x:v>
      </x:c>
      <x:c r="Z807" s="19" t="n">
        <x:f>IF(AND(G807="GL.CASH",L807="financing"),P807,0)</x:f>
        <x:v>0</x:v>
      </x:c>
      <x:c r="AA807" s="19" t="n">
        <x:f>IF(AND(G807="GL.CASH",L807="financing"),Q807,0)</x:f>
        <x:v>0</x:v>
      </x:c>
    </x:row>
    <x:row r="808" ht="25" customHeight="1">
      <x:c r="A808" s="3" t="str">
        <x:v>ACT/PAYROLL-M05-P07/13</x:v>
      </x:c>
      <x:c r="B808" s="3" t="str">
        <x:v>PAYROLL-M05-P07</x:v>
      </x:c>
      <x:c r="C808" s="21" t="n">
        <x:v>5</x:v>
      </x:c>
      <x:c r="D808" s="39" t="n">
        <x:v>46535</x:v>
      </x:c>
      <x:c r="E808" s="39" t="n">
        <x:v>46508</x:v>
      </x:c>
      <x:c r="F808" s="39" t="n">
        <x:v>46535</x:v>
      </x:c>
      <x:c r="G808" s="3" t="str">
        <x:v>GL.PEOPLE.U2</x:v>
      </x:c>
      <x:c r="H808" s="3" t="str">
        <x:v>PROD</x:v>
      </x:c>
      <x:c r="I808" s="3" t="str">
        <x:v>PAYROLL</x:v>
      </x:c>
      <x:c r="J808" s="3" t="str">
        <x:v>MAP.ACTUAL.PAYROLL.U2.PROD.PAYROLL.PROD</x:v>
      </x:c>
      <x:c r="K808" s="3" t="str">
        <x:v>PPL.U2</x:v>
      </x:c>
      <x:c r="L808" s="3" t="str">
        <x:v>operating</x:v>
      </x:c>
      <x:c r="M808" s="3" t="str">
        <x:v>recurring</x:v>
      </x:c>
      <x:c r="N808" s="3" t="str">
        <x:v>committed</x:v>
      </x:c>
      <x:c r="O808" s="3" t="str">
        <x:v>fixed</x:v>
      </x:c>
      <x:c r="P808" s="30" t="n">
        <x:v>26.57</x:v>
      </x:c>
      <x:c r="Q808" s="30" t="n">
        <x:v>0</x:v>
      </x:c>
      <x:c r="R808" s="19" t="n">
        <x:f>P808-Q808</x:f>
        <x:v>26.57</x:v>
      </x:c>
      <x:c r="S808" s="22" t="n">
        <x:f>'D03_Accounts'!D97</x:f>
        <x:v>1</x:v>
      </x:c>
      <x:c r="T808" s="19" t="n">
        <x:f>R808*S808</x:f>
        <x:v>26.57</x:v>
      </x:c>
      <x:c r="U808" s="20" t="str">
        <x:f>'D03_Mappings'!E246</x:f>
        <x:v>people</x:v>
      </x:c>
      <x:c r="V808" s="19" t="str">
        <x:f>IF(I808="",IF(U808="people","PAYROLL","UNMAPPED"),I808)</x:f>
        <x:v>PAYROLL</x:v>
      </x:c>
      <x:c r="W808" s="19" t="n">
        <x:f>IF(AND(G808="GL.CASH",L808="operating"),Q808,0)</x:f>
        <x:v>0</x:v>
      </x:c>
      <x:c r="X808" s="19" t="n">
        <x:f>IF(AND(G808="GL.CASH",L808="operating"),P808,0)</x:f>
        <x:v>0</x:v>
      </x:c>
      <x:c r="Y808" s="19" t="n">
        <x:f>IF(AND(G808="GL.CASH",L808="investing"),Q808-P808,0)</x:f>
        <x:v>0</x:v>
      </x:c>
      <x:c r="Z808" s="19" t="n">
        <x:f>IF(AND(G808="GL.CASH",L808="financing"),P808,0)</x:f>
        <x:v>0</x:v>
      </x:c>
      <x:c r="AA808" s="19" t="n">
        <x:f>IF(AND(G808="GL.CASH",L808="financing"),Q808,0)</x:f>
        <x:v>0</x:v>
      </x:c>
    </x:row>
    <x:row r="809" ht="25" customHeight="1">
      <x:c r="A809" s="3" t="str">
        <x:v>ACT/PAYROLL-M05-P07/14</x:v>
      </x:c>
      <x:c r="B809" s="3" t="str">
        <x:v>PAYROLL-M05-P07</x:v>
      </x:c>
      <x:c r="C809" s="21" t="n">
        <x:v>5</x:v>
      </x:c>
      <x:c r="D809" s="39" t="n">
        <x:v>46535</x:v>
      </x:c>
      <x:c r="E809" s="39" t="n">
        <x:v>46508</x:v>
      </x:c>
      <x:c r="F809" s="39" t="n">
        <x:v>46535</x:v>
      </x:c>
      <x:c r="G809" s="3" t="str">
        <x:v>GL.CASH</x:v>
      </x:c>
      <x:c r="H809" s="3" t="str">
        <x:v>PROD</x:v>
      </x:c>
      <x:c r="I809" s="3" t="str">
        <x:v>PAYROLL</x:v>
      </x:c>
      <x:c r="J809" s="3" t="str">
        <x:v>MAP.ACTUAL.PAYROLL.U2.PROD.PAYROLL.PROD</x:v>
      </x:c>
      <x:c r="K809" s="3" t="str">
        <x:v>PPL.U2</x:v>
      </x:c>
      <x:c r="L809" s="3" t="str">
        <x:v>operating</x:v>
      </x:c>
      <x:c r="M809" s="3" t="str">
        <x:v>not_applicable</x:v>
      </x:c>
      <x:c r="N809" s="3" t="str">
        <x:v>not_applicable</x:v>
      </x:c>
      <x:c r="O809" s="3" t="str">
        <x:v>not_applicable</x:v>
      </x:c>
      <x:c r="P809" s="30" t="n">
        <x:v>0</x:v>
      </x:c>
      <x:c r="Q809" s="30" t="n">
        <x:v>26.57</x:v>
      </x:c>
      <x:c r="R809" s="19" t="n">
        <x:f>P809-Q809</x:f>
        <x:v>-26.57</x:v>
      </x:c>
      <x:c r="S809" s="22" t="n">
        <x:f>'D03_Accounts'!D11</x:f>
        <x:v>0</x:v>
      </x:c>
      <x:c r="T809" s="19" t="n">
        <x:f>R809*S809</x:f>
        <x:v>0</x:v>
      </x:c>
      <x:c r="U809" s="20" t="str">
        <x:f>'D03_Mappings'!E247</x:f>
        <x:v>cash</x:v>
      </x:c>
      <x:c r="V809" s="19" t="str">
        <x:f>IF(I809="",IF(U809="people","PAYROLL","UNMAPPED"),I809)</x:f>
        <x:v>PAYROLL</x:v>
      </x:c>
      <x:c r="W809" s="19" t="n">
        <x:f>IF(AND(G809="GL.CASH",L809="operating"),Q809,0)</x:f>
        <x:v>26.57</x:v>
      </x:c>
      <x:c r="X809" s="19" t="n">
        <x:f>IF(AND(G809="GL.CASH",L809="operating"),P809,0)</x:f>
        <x:v>0</x:v>
      </x:c>
      <x:c r="Y809" s="19" t="n">
        <x:f>IF(AND(G809="GL.CASH",L809="investing"),Q809-P809,0)</x:f>
        <x:v>0</x:v>
      </x:c>
      <x:c r="Z809" s="19" t="n">
        <x:f>IF(AND(G809="GL.CASH",L809="financing"),P809,0)</x:f>
        <x:v>0</x:v>
      </x:c>
      <x:c r="AA809" s="19" t="n">
        <x:f>IF(AND(G809="GL.CASH",L809="financing"),Q809,0)</x:f>
        <x:v>0</x:v>
      </x:c>
    </x:row>
    <x:row r="810" ht="25" customHeight="1">
      <x:c r="A810" s="3" t="str">
        <x:v>ACT/PAYROLL-M05-P07/15</x:v>
      </x:c>
      <x:c r="B810" s="3" t="str">
        <x:v>PAYROLL-M05-P07</x:v>
      </x:c>
      <x:c r="C810" s="21" t="n">
        <x:v>5</x:v>
      </x:c>
      <x:c r="D810" s="39" t="n">
        <x:v>46535</x:v>
      </x:c>
      <x:c r="E810" s="39" t="n">
        <x:v>46508</x:v>
      </x:c>
      <x:c r="F810" s="39" t="n">
        <x:v>46535</x:v>
      </x:c>
      <x:c r="G810" s="3" t="str">
        <x:v>GL.PEOPLE.INSOLV</x:v>
      </x:c>
      <x:c r="H810" s="3" t="str">
        <x:v>PROD</x:v>
      </x:c>
      <x:c r="I810" s="3" t="str">
        <x:v>PAYROLL</x:v>
      </x:c>
      <x:c r="J810" s="3" t="str">
        <x:v>MAP.ACTUAL.PAYROLL.INSOLV.PROD.PAYROLL.PROD</x:v>
      </x:c>
      <x:c r="K810" s="3" t="str">
        <x:v>PPL.INSOLV</x:v>
      </x:c>
      <x:c r="L810" s="3" t="str">
        <x:v>operating</x:v>
      </x:c>
      <x:c r="M810" s="3" t="str">
        <x:v>recurring</x:v>
      </x:c>
      <x:c r="N810" s="3" t="str">
        <x:v>committed</x:v>
      </x:c>
      <x:c r="O810" s="3" t="str">
        <x:v>fixed</x:v>
      </x:c>
      <x:c r="P810" s="30" t="n">
        <x:v>9.06</x:v>
      </x:c>
      <x:c r="Q810" s="30" t="n">
        <x:v>0</x:v>
      </x:c>
      <x:c r="R810" s="19" t="n">
        <x:f>P810-Q810</x:f>
        <x:v>9.06</x:v>
      </x:c>
      <x:c r="S810" s="22" t="n">
        <x:f>'D03_Accounts'!D98</x:f>
        <x:v>1</x:v>
      </x:c>
      <x:c r="T810" s="19" t="n">
        <x:f>R810*S810</x:f>
        <x:v>9.06</x:v>
      </x:c>
      <x:c r="U810" s="20" t="str">
        <x:f>'D03_Mappings'!E186</x:f>
        <x:v>people</x:v>
      </x:c>
      <x:c r="V810" s="19" t="str">
        <x:f>IF(I810="",IF(U810="people","PAYROLL","UNMAPPED"),I810)</x:f>
        <x:v>PAYROLL</x:v>
      </x:c>
      <x:c r="W810" s="19" t="n">
        <x:f>IF(AND(G810="GL.CASH",L810="operating"),Q810,0)</x:f>
        <x:v>0</x:v>
      </x:c>
      <x:c r="X810" s="19" t="n">
        <x:f>IF(AND(G810="GL.CASH",L810="operating"),P810,0)</x:f>
        <x:v>0</x:v>
      </x:c>
      <x:c r="Y810" s="19" t="n">
        <x:f>IF(AND(G810="GL.CASH",L810="investing"),Q810-P810,0)</x:f>
        <x:v>0</x:v>
      </x:c>
      <x:c r="Z810" s="19" t="n">
        <x:f>IF(AND(G810="GL.CASH",L810="financing"),P810,0)</x:f>
        <x:v>0</x:v>
      </x:c>
      <x:c r="AA810" s="19" t="n">
        <x:f>IF(AND(G810="GL.CASH",L810="financing"),Q810,0)</x:f>
        <x:v>0</x:v>
      </x:c>
    </x:row>
    <x:row r="811" ht="25" customHeight="1">
      <x:c r="A811" s="3" t="str">
        <x:v>ACT/PAYROLL-M05-P07/16</x:v>
      </x:c>
      <x:c r="B811" s="3" t="str">
        <x:v>PAYROLL-M05-P07</x:v>
      </x:c>
      <x:c r="C811" s="21" t="n">
        <x:v>5</x:v>
      </x:c>
      <x:c r="D811" s="39" t="n">
        <x:v>46535</x:v>
      </x:c>
      <x:c r="E811" s="39" t="n">
        <x:v>46508</x:v>
      </x:c>
      <x:c r="F811" s="39" t="n">
        <x:v>46535</x:v>
      </x:c>
      <x:c r="G811" s="3" t="str">
        <x:v>GL.CASH</x:v>
      </x:c>
      <x:c r="H811" s="3" t="str">
        <x:v>PROD</x:v>
      </x:c>
      <x:c r="I811" s="3" t="str">
        <x:v>PAYROLL</x:v>
      </x:c>
      <x:c r="J811" s="3" t="str">
        <x:v>MAP.ACTUAL.PAYROLL.INSOLV.PROD.PAYROLL.PROD</x:v>
      </x:c>
      <x:c r="K811" s="3" t="str">
        <x:v>PPL.INSOLV</x:v>
      </x:c>
      <x:c r="L811" s="3" t="str">
        <x:v>operating</x:v>
      </x:c>
      <x:c r="M811" s="3" t="str">
        <x:v>not_applicable</x:v>
      </x:c>
      <x:c r="N811" s="3" t="str">
        <x:v>not_applicable</x:v>
      </x:c>
      <x:c r="O811" s="3" t="str">
        <x:v>not_applicable</x:v>
      </x:c>
      <x:c r="P811" s="30" t="n">
        <x:v>0</x:v>
      </x:c>
      <x:c r="Q811" s="30" t="n">
        <x:v>9.06</x:v>
      </x:c>
      <x:c r="R811" s="19" t="n">
        <x:f>P811-Q811</x:f>
        <x:v>-9.06</x:v>
      </x:c>
      <x:c r="S811" s="22" t="n">
        <x:f>'D03_Accounts'!D11</x:f>
        <x:v>0</x:v>
      </x:c>
      <x:c r="T811" s="19" t="n">
        <x:f>R811*S811</x:f>
        <x:v>0</x:v>
      </x:c>
      <x:c r="U811" s="20" t="str">
        <x:f>'D03_Mappings'!E187</x:f>
        <x:v>cash</x:v>
      </x:c>
      <x:c r="V811" s="19" t="str">
        <x:f>IF(I811="",IF(U811="people","PAYROLL","UNMAPPED"),I811)</x:f>
        <x:v>PAYROLL</x:v>
      </x:c>
      <x:c r="W811" s="19" t="n">
        <x:f>IF(AND(G811="GL.CASH",L811="operating"),Q811,0)</x:f>
        <x:v>9.06</x:v>
      </x:c>
      <x:c r="X811" s="19" t="n">
        <x:f>IF(AND(G811="GL.CASH",L811="operating"),P811,0)</x:f>
        <x:v>0</x:v>
      </x:c>
      <x:c r="Y811" s="19" t="n">
        <x:f>IF(AND(G811="GL.CASH",L811="investing"),Q811-P811,0)</x:f>
        <x:v>0</x:v>
      </x:c>
      <x:c r="Z811" s="19" t="n">
        <x:f>IF(AND(G811="GL.CASH",L811="financing"),P811,0)</x:f>
        <x:v>0</x:v>
      </x:c>
      <x:c r="AA811" s="19" t="n">
        <x:f>IF(AND(G811="GL.CASH",L811="financing"),Q811,0)</x:f>
        <x:v>0</x:v>
      </x:c>
    </x:row>
    <x:row r="812" ht="25" customHeight="1">
      <x:c r="A812" s="3" t="str">
        <x:v>ACT/PAYROLL-M05-P07/17</x:v>
      </x:c>
      <x:c r="B812" s="3" t="str">
        <x:v>PAYROLL-M05-P07</x:v>
      </x:c>
      <x:c r="C812" s="21" t="n">
        <x:v>5</x:v>
      </x:c>
      <x:c r="D812" s="39" t="n">
        <x:v>46535</x:v>
      </x:c>
      <x:c r="E812" s="39" t="n">
        <x:v>46508</x:v>
      </x:c>
      <x:c r="F812" s="39" t="n">
        <x:v>46535</x:v>
      </x:c>
      <x:c r="G812" s="3" t="str">
        <x:v>GL.PEOPLE.BG</x:v>
      </x:c>
      <x:c r="H812" s="3" t="str">
        <x:v>PROD</x:v>
      </x:c>
      <x:c r="I812" s="3" t="str">
        <x:v>PAYROLL</x:v>
      </x:c>
      <x:c r="J812" s="3" t="str">
        <x:v>MAP.ACTUAL.PAYROLL.BG.PROD.PAYROLL.PROD</x:v>
      </x:c>
      <x:c r="K812" s="3" t="str">
        <x:v>PPL.BG</x:v>
      </x:c>
      <x:c r="L812" s="3" t="str">
        <x:v>operating</x:v>
      </x:c>
      <x:c r="M812" s="3" t="str">
        <x:v>recurring</x:v>
      </x:c>
      <x:c r="N812" s="3" t="str">
        <x:v>committed</x:v>
      </x:c>
      <x:c r="O812" s="3" t="str">
        <x:v>fixed</x:v>
      </x:c>
      <x:c r="P812" s="30" t="n">
        <x:v>18.11</x:v>
      </x:c>
      <x:c r="Q812" s="30" t="n">
        <x:v>0</x:v>
      </x:c>
      <x:c r="R812" s="19" t="n">
        <x:f>P812-Q812</x:f>
        <x:v>18.11</x:v>
      </x:c>
      <x:c r="S812" s="22" t="n">
        <x:f>'D03_Accounts'!D99</x:f>
        <x:v>1</x:v>
      </x:c>
      <x:c r="T812" s="19" t="n">
        <x:f>R812*S812</x:f>
        <x:v>18.11</x:v>
      </x:c>
      <x:c r="U812" s="20" t="str">
        <x:f>'D03_Mappings'!E176</x:f>
        <x:v>people</x:v>
      </x:c>
      <x:c r="V812" s="19" t="str">
        <x:f>IF(I812="",IF(U812="people","PAYROLL","UNMAPPED"),I812)</x:f>
        <x:v>PAYROLL</x:v>
      </x:c>
      <x:c r="W812" s="19" t="n">
        <x:f>IF(AND(G812="GL.CASH",L812="operating"),Q812,0)</x:f>
        <x:v>0</x:v>
      </x:c>
      <x:c r="X812" s="19" t="n">
        <x:f>IF(AND(G812="GL.CASH",L812="operating"),P812,0)</x:f>
        <x:v>0</x:v>
      </x:c>
      <x:c r="Y812" s="19" t="n">
        <x:f>IF(AND(G812="GL.CASH",L812="investing"),Q812-P812,0)</x:f>
        <x:v>0</x:v>
      </x:c>
      <x:c r="Z812" s="19" t="n">
        <x:f>IF(AND(G812="GL.CASH",L812="financing"),P812,0)</x:f>
        <x:v>0</x:v>
      </x:c>
      <x:c r="AA812" s="19" t="n">
        <x:f>IF(AND(G812="GL.CASH",L812="financing"),Q812,0)</x:f>
        <x:v>0</x:v>
      </x:c>
    </x:row>
    <x:row r="813" ht="25" customHeight="1">
      <x:c r="A813" s="3" t="str">
        <x:v>ACT/PAYROLL-M05-P07/18</x:v>
      </x:c>
      <x:c r="B813" s="3" t="str">
        <x:v>PAYROLL-M05-P07</x:v>
      </x:c>
      <x:c r="C813" s="21" t="n">
        <x:v>5</x:v>
      </x:c>
      <x:c r="D813" s="39" t="n">
        <x:v>46535</x:v>
      </x:c>
      <x:c r="E813" s="39" t="n">
        <x:v>46508</x:v>
      </x:c>
      <x:c r="F813" s="39" t="n">
        <x:v>46535</x:v>
      </x:c>
      <x:c r="G813" s="3" t="str">
        <x:v>GL.CASH</x:v>
      </x:c>
      <x:c r="H813" s="3" t="str">
        <x:v>PROD</x:v>
      </x:c>
      <x:c r="I813" s="3" t="str">
        <x:v>PAYROLL</x:v>
      </x:c>
      <x:c r="J813" s="3" t="str">
        <x:v>MAP.ACTUAL.PAYROLL.BG.PROD.PAYROLL.PROD</x:v>
      </x:c>
      <x:c r="K813" s="3" t="str">
        <x:v>PPL.BG</x:v>
      </x:c>
      <x:c r="L813" s="3" t="str">
        <x:v>operating</x:v>
      </x:c>
      <x:c r="M813" s="3" t="str">
        <x:v>not_applicable</x:v>
      </x:c>
      <x:c r="N813" s="3" t="str">
        <x:v>not_applicable</x:v>
      </x:c>
      <x:c r="O813" s="3" t="str">
        <x:v>not_applicable</x:v>
      </x:c>
      <x:c r="P813" s="30" t="n">
        <x:v>0</x:v>
      </x:c>
      <x:c r="Q813" s="30" t="n">
        <x:v>18.11</x:v>
      </x:c>
      <x:c r="R813" s="19" t="n">
        <x:f>P813-Q813</x:f>
        <x:v>-18.11</x:v>
      </x:c>
      <x:c r="S813" s="22" t="n">
        <x:f>'D03_Accounts'!D11</x:f>
        <x:v>0</x:v>
      </x:c>
      <x:c r="T813" s="19" t="n">
        <x:f>R813*S813</x:f>
        <x:v>0</x:v>
      </x:c>
      <x:c r="U813" s="20" t="str">
        <x:f>'D03_Mappings'!E177</x:f>
        <x:v>cash</x:v>
      </x:c>
      <x:c r="V813" s="19" t="str">
        <x:f>IF(I813="",IF(U813="people","PAYROLL","UNMAPPED"),I813)</x:f>
        <x:v>PAYROLL</x:v>
      </x:c>
      <x:c r="W813" s="19" t="n">
        <x:f>IF(AND(G813="GL.CASH",L813="operating"),Q813,0)</x:f>
        <x:v>18.11</x:v>
      </x:c>
      <x:c r="X813" s="19" t="n">
        <x:f>IF(AND(G813="GL.CASH",L813="operating"),P813,0)</x:f>
        <x:v>0</x:v>
      </x:c>
      <x:c r="Y813" s="19" t="n">
        <x:f>IF(AND(G813="GL.CASH",L813="investing"),Q813-P813,0)</x:f>
        <x:v>0</x:v>
      </x:c>
      <x:c r="Z813" s="19" t="n">
        <x:f>IF(AND(G813="GL.CASH",L813="financing"),P813,0)</x:f>
        <x:v>0</x:v>
      </x:c>
      <x:c r="AA813" s="19" t="n">
        <x:f>IF(AND(G813="GL.CASH",L813="financing"),Q813,0)</x:f>
        <x:v>0</x:v>
      </x:c>
    </x:row>
    <x:row r="814" ht="25" customHeight="1">
      <x:c r="A814" s="3" t="str">
        <x:v>ACT/PAYROLL-M05-P08/1</x:v>
      </x:c>
      <x:c r="B814" s="3" t="str">
        <x:v>PAYROLL-M05-P08</x:v>
      </x:c>
      <x:c r="C814" s="21" t="n">
        <x:v>5</x:v>
      </x:c>
      <x:c r="D814" s="39" t="n">
        <x:v>46535</x:v>
      </x:c>
      <x:c r="E814" s="39" t="n">
        <x:v>46508</x:v>
      </x:c>
      <x:c r="F814" s="39" t="n">
        <x:v>46535</x:v>
      </x:c>
      <x:c r="G814" s="3" t="str">
        <x:v>GL.PEOPLE.SALARY</x:v>
      </x:c>
      <x:c r="H814" s="3" t="str">
        <x:v>ENG</x:v>
      </x:c>
      <x:c r="I814" s="3" t="str">
        <x:v>PAYROLL</x:v>
      </x:c>
      <x:c r="J814" s="3" t="str">
        <x:v>MAP.ACTUAL.PAYROLL.SALARY.ENG.PAYROLL.ENG</x:v>
      </x:c>
      <x:c r="K814" s="3" t="str">
        <x:v>PPL.SALARY</x:v>
      </x:c>
      <x:c r="L814" s="3" t="str">
        <x:v>operating</x:v>
      </x:c>
      <x:c r="M814" s="3" t="str">
        <x:v>recurring</x:v>
      </x:c>
      <x:c r="N814" s="3" t="str">
        <x:v>committed</x:v>
      </x:c>
      <x:c r="O814" s="3" t="str">
        <x:v>fixed</x:v>
      </x:c>
      <x:c r="P814" s="30" t="n">
        <x:v>6900</x:v>
      </x:c>
      <x:c r="Q814" s="30" t="n">
        <x:v>0</x:v>
      </x:c>
      <x:c r="R814" s="19" t="n">
        <x:f>P814-Q814</x:f>
        <x:v>6900</x:v>
      </x:c>
      <x:c r="S814" s="22" t="n">
        <x:f>'D03_Accounts'!D91</x:f>
        <x:v>1</x:v>
      </x:c>
      <x:c r="T814" s="19" t="n">
        <x:f>R814*S814</x:f>
        <x:v>6900</x:v>
      </x:c>
      <x:c r="U814" s="20" t="str">
        <x:f>'D03_Mappings'!E220</x:f>
        <x:v>people</x:v>
      </x:c>
      <x:c r="V814" s="19" t="str">
        <x:f>IF(I814="",IF(U814="people","PAYROLL","UNMAPPED"),I814)</x:f>
        <x:v>PAYROLL</x:v>
      </x:c>
      <x:c r="W814" s="19" t="n">
        <x:f>IF(AND(G814="GL.CASH",L814="operating"),Q814,0)</x:f>
        <x:v>0</x:v>
      </x:c>
      <x:c r="X814" s="19" t="n">
        <x:f>IF(AND(G814="GL.CASH",L814="operating"),P814,0)</x:f>
        <x:v>0</x:v>
      </x:c>
      <x:c r="Y814" s="19" t="n">
        <x:f>IF(AND(G814="GL.CASH",L814="investing"),Q814-P814,0)</x:f>
        <x:v>0</x:v>
      </x:c>
      <x:c r="Z814" s="19" t="n">
        <x:f>IF(AND(G814="GL.CASH",L814="financing"),P814,0)</x:f>
        <x:v>0</x:v>
      </x:c>
      <x:c r="AA814" s="19" t="n">
        <x:f>IF(AND(G814="GL.CASH",L814="financing"),Q814,0)</x:f>
        <x:v>0</x:v>
      </x:c>
    </x:row>
    <x:row r="815" ht="25" customHeight="1">
      <x:c r="A815" s="3" t="str">
        <x:v>ACT/PAYROLL-M05-P08/2</x:v>
      </x:c>
      <x:c r="B815" s="3" t="str">
        <x:v>PAYROLL-M05-P08</x:v>
      </x:c>
      <x:c r="C815" s="21" t="n">
        <x:v>5</x:v>
      </x:c>
      <x:c r="D815" s="39" t="n">
        <x:v>46535</x:v>
      </x:c>
      <x:c r="E815" s="39" t="n">
        <x:v>46508</x:v>
      </x:c>
      <x:c r="F815" s="39" t="n">
        <x:v>46535</x:v>
      </x:c>
      <x:c r="G815" s="3" t="str">
        <x:v>GL.CASH</x:v>
      </x:c>
      <x:c r="H815" s="3" t="str">
        <x:v>ENG</x:v>
      </x:c>
      <x:c r="I815" s="3" t="str">
        <x:v>PAYROLL</x:v>
      </x:c>
      <x:c r="J815" s="3" t="str">
        <x:v>MAP.ACTUAL.PAYROLL.SALARY.ENG.PAYROLL.ENG</x:v>
      </x:c>
      <x:c r="K815" s="3" t="str">
        <x:v>PPL.SALARY</x:v>
      </x:c>
      <x:c r="L815" s="3" t="str">
        <x:v>operating</x:v>
      </x:c>
      <x:c r="M815" s="3" t="str">
        <x:v>not_applicable</x:v>
      </x:c>
      <x:c r="N815" s="3" t="str">
        <x:v>not_applicable</x:v>
      </x:c>
      <x:c r="O815" s="3" t="str">
        <x:v>not_applicable</x:v>
      </x:c>
      <x:c r="P815" s="30" t="n">
        <x:v>0</x:v>
      </x:c>
      <x:c r="Q815" s="30" t="n">
        <x:v>6900</x:v>
      </x:c>
      <x:c r="R815" s="19" t="n">
        <x:f>P815-Q815</x:f>
        <x:v>-6900</x:v>
      </x:c>
      <x:c r="S815" s="22" t="n">
        <x:f>'D03_Accounts'!D11</x:f>
        <x:v>0</x:v>
      </x:c>
      <x:c r="T815" s="19" t="n">
        <x:f>R815*S815</x:f>
        <x:v>0</x:v>
      </x:c>
      <x:c r="U815" s="20" t="str">
        <x:f>'D03_Mappings'!E221</x:f>
        <x:v>cash</x:v>
      </x:c>
      <x:c r="V815" s="19" t="str">
        <x:f>IF(I815="",IF(U815="people","PAYROLL","UNMAPPED"),I815)</x:f>
        <x:v>PAYROLL</x:v>
      </x:c>
      <x:c r="W815" s="19" t="n">
        <x:f>IF(AND(G815="GL.CASH",L815="operating"),Q815,0)</x:f>
        <x:v>6900</x:v>
      </x:c>
      <x:c r="X815" s="19" t="n">
        <x:f>IF(AND(G815="GL.CASH",L815="operating"),P815,0)</x:f>
        <x:v>0</x:v>
      </x:c>
      <x:c r="Y815" s="19" t="n">
        <x:f>IF(AND(G815="GL.CASH",L815="investing"),Q815-P815,0)</x:f>
        <x:v>0</x:v>
      </x:c>
      <x:c r="Z815" s="19" t="n">
        <x:f>IF(AND(G815="GL.CASH",L815="financing"),P815,0)</x:f>
        <x:v>0</x:v>
      </x:c>
      <x:c r="AA815" s="19" t="n">
        <x:f>IF(AND(G815="GL.CASH",L815="financing"),Q815,0)</x:f>
        <x:v>0</x:v>
      </x:c>
    </x:row>
    <x:row r="816" ht="25" customHeight="1">
      <x:c r="A816" s="3" t="str">
        <x:v>ACT/PAYROLL-M05-P08/3</x:v>
      </x:c>
      <x:c r="B816" s="3" t="str">
        <x:v>PAYROLL-M05-P08</x:v>
      </x:c>
      <x:c r="C816" s="21" t="n">
        <x:v>5</x:v>
      </x:c>
      <x:c r="D816" s="39" t="n">
        <x:v>46535</x:v>
      </x:c>
      <x:c r="E816" s="39" t="n">
        <x:v>46508</x:v>
      </x:c>
      <x:c r="F816" s="39" t="n">
        <x:v>46535</x:v>
      </x:c>
      <x:c r="G816" s="3" t="str">
        <x:v>GL.PEOPLE.RV</x:v>
      </x:c>
      <x:c r="H816" s="3" t="str">
        <x:v>ENG</x:v>
      </x:c>
      <x:c r="I816" s="3" t="str">
        <x:v>PAYROLL</x:v>
      </x:c>
      <x:c r="J816" s="3" t="str">
        <x:v>MAP.ACTUAL.PAYROLL.RV.ENG.PAYROLL.ENG</x:v>
      </x:c>
      <x:c r="K816" s="3" t="str">
        <x:v>PPL.RV</x:v>
      </x:c>
      <x:c r="L816" s="3" t="str">
        <x:v>operating</x:v>
      </x:c>
      <x:c r="M816" s="3" t="str">
        <x:v>recurring</x:v>
      </x:c>
      <x:c r="N816" s="3" t="str">
        <x:v>committed</x:v>
      </x:c>
      <x:c r="O816" s="3" t="str">
        <x:v>fixed</x:v>
      </x:c>
      <x:c r="P816" s="30" t="n">
        <x:v>641.7</x:v>
      </x:c>
      <x:c r="Q816" s="30" t="n">
        <x:v>0</x:v>
      </x:c>
      <x:c r="R816" s="19" t="n">
        <x:f>P816-Q816</x:f>
        <x:v>641.7</x:v>
      </x:c>
      <x:c r="S816" s="22" t="n">
        <x:f>'D03_Accounts'!D92</x:f>
        <x:v>1</x:v>
      </x:c>
      <x:c r="T816" s="19" t="n">
        <x:f>R816*S816</x:f>
        <x:v>641.7</x:v>
      </x:c>
      <x:c r="U816" s="20" t="str">
        <x:f>'D03_Mappings'!E210</x:f>
        <x:v>people</x:v>
      </x:c>
      <x:c r="V816" s="19" t="str">
        <x:f>IF(I816="",IF(U816="people","PAYROLL","UNMAPPED"),I816)</x:f>
        <x:v>PAYROLL</x:v>
      </x:c>
      <x:c r="W816" s="19" t="n">
        <x:f>IF(AND(G816="GL.CASH",L816="operating"),Q816,0)</x:f>
        <x:v>0</x:v>
      </x:c>
      <x:c r="X816" s="19" t="n">
        <x:f>IF(AND(G816="GL.CASH",L816="operating"),P816,0)</x:f>
        <x:v>0</x:v>
      </x:c>
      <x:c r="Y816" s="19" t="n">
        <x:f>IF(AND(G816="GL.CASH",L816="investing"),Q816-P816,0)</x:f>
        <x:v>0</x:v>
      </x:c>
      <x:c r="Z816" s="19" t="n">
        <x:f>IF(AND(G816="GL.CASH",L816="financing"),P816,0)</x:f>
        <x:v>0</x:v>
      </x:c>
      <x:c r="AA816" s="19" t="n">
        <x:f>IF(AND(G816="GL.CASH",L816="financing"),Q816,0)</x:f>
        <x:v>0</x:v>
      </x:c>
    </x:row>
    <x:row r="817" ht="25" customHeight="1">
      <x:c r="A817" s="3" t="str">
        <x:v>ACT/PAYROLL-M05-P08/4</x:v>
      </x:c>
      <x:c r="B817" s="3" t="str">
        <x:v>PAYROLL-M05-P08</x:v>
      </x:c>
      <x:c r="C817" s="21" t="n">
        <x:v>5</x:v>
      </x:c>
      <x:c r="D817" s="39" t="n">
        <x:v>46535</x:v>
      </x:c>
      <x:c r="E817" s="39" t="n">
        <x:v>46508</x:v>
      </x:c>
      <x:c r="F817" s="39" t="n">
        <x:v>46535</x:v>
      </x:c>
      <x:c r="G817" s="3" t="str">
        <x:v>GL.CASH</x:v>
      </x:c>
      <x:c r="H817" s="3" t="str">
        <x:v>ENG</x:v>
      </x:c>
      <x:c r="I817" s="3" t="str">
        <x:v>PAYROLL</x:v>
      </x:c>
      <x:c r="J817" s="3" t="str">
        <x:v>MAP.ACTUAL.PAYROLL.RV.ENG.PAYROLL.ENG</x:v>
      </x:c>
      <x:c r="K817" s="3" t="str">
        <x:v>PPL.RV</x:v>
      </x:c>
      <x:c r="L817" s="3" t="str">
        <x:v>operating</x:v>
      </x:c>
      <x:c r="M817" s="3" t="str">
        <x:v>not_applicable</x:v>
      </x:c>
      <x:c r="N817" s="3" t="str">
        <x:v>not_applicable</x:v>
      </x:c>
      <x:c r="O817" s="3" t="str">
        <x:v>not_applicable</x:v>
      </x:c>
      <x:c r="P817" s="30" t="n">
        <x:v>0</x:v>
      </x:c>
      <x:c r="Q817" s="30" t="n">
        <x:v>641.7</x:v>
      </x:c>
      <x:c r="R817" s="19" t="n">
        <x:f>P817-Q817</x:f>
        <x:v>-641.7</x:v>
      </x:c>
      <x:c r="S817" s="22" t="n">
        <x:f>'D03_Accounts'!D11</x:f>
        <x:v>0</x:v>
      </x:c>
      <x:c r="T817" s="19" t="n">
        <x:f>R817*S817</x:f>
        <x:v>0</x:v>
      </x:c>
      <x:c r="U817" s="20" t="str">
        <x:f>'D03_Mappings'!E211</x:f>
        <x:v>cash</x:v>
      </x:c>
      <x:c r="V817" s="19" t="str">
        <x:f>IF(I817="",IF(U817="people","PAYROLL","UNMAPPED"),I817)</x:f>
        <x:v>PAYROLL</x:v>
      </x:c>
      <x:c r="W817" s="19" t="n">
        <x:f>IF(AND(G817="GL.CASH",L817="operating"),Q817,0)</x:f>
        <x:v>641.7</x:v>
      </x:c>
      <x:c r="X817" s="19" t="n">
        <x:f>IF(AND(G817="GL.CASH",L817="operating"),P817,0)</x:f>
        <x:v>0</x:v>
      </x:c>
      <x:c r="Y817" s="19" t="n">
        <x:f>IF(AND(G817="GL.CASH",L817="investing"),Q817-P817,0)</x:f>
        <x:v>0</x:v>
      </x:c>
      <x:c r="Z817" s="19" t="n">
        <x:f>IF(AND(G817="GL.CASH",L817="financing"),P817,0)</x:f>
        <x:v>0</x:v>
      </x:c>
      <x:c r="AA817" s="19" t="n">
        <x:f>IF(AND(G817="GL.CASH",L817="financing"),Q817,0)</x:f>
        <x:v>0</x:v>
      </x:c>
    </x:row>
    <x:row r="818" ht="25" customHeight="1">
      <x:c r="A818" s="3" t="str">
        <x:v>ACT/PAYROLL-M05-P08/5</x:v>
      </x:c>
      <x:c r="B818" s="3" t="str">
        <x:v>PAYROLL-M05-P08</x:v>
      </x:c>
      <x:c r="C818" s="21" t="n">
        <x:v>5</x:v>
      </x:c>
      <x:c r="D818" s="39" t="n">
        <x:v>46535</x:v>
      </x:c>
      <x:c r="E818" s="39" t="n">
        <x:v>46508</x:v>
      </x:c>
      <x:c r="F818" s="39" t="n">
        <x:v>46535</x:v>
      </x:c>
      <x:c r="G818" s="3" t="str">
        <x:v>GL.PEOPLE.AV</x:v>
      </x:c>
      <x:c r="H818" s="3" t="str">
        <x:v>ENG</x:v>
      </x:c>
      <x:c r="I818" s="3" t="str">
        <x:v>PAYROLL</x:v>
      </x:c>
      <x:c r="J818" s="3" t="str">
        <x:v>MAP.ACTUAL.PAYROLL.AV.ENG.PAYROLL.ENG</x:v>
      </x:c>
      <x:c r="K818" s="3" t="str">
        <x:v>PPL.AV</x:v>
      </x:c>
      <x:c r="L818" s="3" t="str">
        <x:v>operating</x:v>
      </x:c>
      <x:c r="M818" s="3" t="str">
        <x:v>recurring</x:v>
      </x:c>
      <x:c r="N818" s="3" t="str">
        <x:v>committed</x:v>
      </x:c>
      <x:c r="O818" s="3" t="str">
        <x:v>fixed</x:v>
      </x:c>
      <x:c r="P818" s="30" t="n">
        <x:v>89.7</x:v>
      </x:c>
      <x:c r="Q818" s="30" t="n">
        <x:v>0</x:v>
      </x:c>
      <x:c r="R818" s="19" t="n">
        <x:f>P818-Q818</x:f>
        <x:v>89.7</x:v>
      </x:c>
      <x:c r="S818" s="22" t="n">
        <x:f>'D03_Accounts'!D93</x:f>
        <x:v>1</x:v>
      </x:c>
      <x:c r="T818" s="19" t="n">
        <x:f>R818*S818</x:f>
        <x:v>89.7</x:v>
      </x:c>
      <x:c r="U818" s="20" t="str">
        <x:f>'D03_Mappings'!E160</x:f>
        <x:v>people</x:v>
      </x:c>
      <x:c r="V818" s="19" t="str">
        <x:f>IF(I818="",IF(U818="people","PAYROLL","UNMAPPED"),I818)</x:f>
        <x:v>PAYROLL</x:v>
      </x:c>
      <x:c r="W818" s="19" t="n">
        <x:f>IF(AND(G818="GL.CASH",L818="operating"),Q818,0)</x:f>
        <x:v>0</x:v>
      </x:c>
      <x:c r="X818" s="19" t="n">
        <x:f>IF(AND(G818="GL.CASH",L818="operating"),P818,0)</x:f>
        <x:v>0</x:v>
      </x:c>
      <x:c r="Y818" s="19" t="n">
        <x:f>IF(AND(G818="GL.CASH",L818="investing"),Q818-P818,0)</x:f>
        <x:v>0</x:v>
      </x:c>
      <x:c r="Z818" s="19" t="n">
        <x:f>IF(AND(G818="GL.CASH",L818="financing"),P818,0)</x:f>
        <x:v>0</x:v>
      </x:c>
      <x:c r="AA818" s="19" t="n">
        <x:f>IF(AND(G818="GL.CASH",L818="financing"),Q818,0)</x:f>
        <x:v>0</x:v>
      </x:c>
    </x:row>
    <x:row r="819" ht="25" customHeight="1">
      <x:c r="A819" s="3" t="str">
        <x:v>ACT/PAYROLL-M05-P08/6</x:v>
      </x:c>
      <x:c r="B819" s="3" t="str">
        <x:v>PAYROLL-M05-P08</x:v>
      </x:c>
      <x:c r="C819" s="21" t="n">
        <x:v>5</x:v>
      </x:c>
      <x:c r="D819" s="39" t="n">
        <x:v>46535</x:v>
      </x:c>
      <x:c r="E819" s="39" t="n">
        <x:v>46508</x:v>
      </x:c>
      <x:c r="F819" s="39" t="n">
        <x:v>46535</x:v>
      </x:c>
      <x:c r="G819" s="3" t="str">
        <x:v>GL.CASH</x:v>
      </x:c>
      <x:c r="H819" s="3" t="str">
        <x:v>ENG</x:v>
      </x:c>
      <x:c r="I819" s="3" t="str">
        <x:v>PAYROLL</x:v>
      </x:c>
      <x:c r="J819" s="3" t="str">
        <x:v>MAP.ACTUAL.PAYROLL.AV.ENG.PAYROLL.ENG</x:v>
      </x:c>
      <x:c r="K819" s="3" t="str">
        <x:v>PPL.AV</x:v>
      </x:c>
      <x:c r="L819" s="3" t="str">
        <x:v>operating</x:v>
      </x:c>
      <x:c r="M819" s="3" t="str">
        <x:v>not_applicable</x:v>
      </x:c>
      <x:c r="N819" s="3" t="str">
        <x:v>not_applicable</x:v>
      </x:c>
      <x:c r="O819" s="3" t="str">
        <x:v>not_applicable</x:v>
      </x:c>
      <x:c r="P819" s="30" t="n">
        <x:v>0</x:v>
      </x:c>
      <x:c r="Q819" s="30" t="n">
        <x:v>89.7</x:v>
      </x:c>
      <x:c r="R819" s="19" t="n">
        <x:f>P819-Q819</x:f>
        <x:v>-89.7</x:v>
      </x:c>
      <x:c r="S819" s="22" t="n">
        <x:f>'D03_Accounts'!D11</x:f>
        <x:v>0</x:v>
      </x:c>
      <x:c r="T819" s="19" t="n">
        <x:f>R819*S819</x:f>
        <x:v>0</x:v>
      </x:c>
      <x:c r="U819" s="20" t="str">
        <x:f>'D03_Mappings'!E161</x:f>
        <x:v>cash</x:v>
      </x:c>
      <x:c r="V819" s="19" t="str">
        <x:f>IF(I819="",IF(U819="people","PAYROLL","UNMAPPED"),I819)</x:f>
        <x:v>PAYROLL</x:v>
      </x:c>
      <x:c r="W819" s="19" t="n">
        <x:f>IF(AND(G819="GL.CASH",L819="operating"),Q819,0)</x:f>
        <x:v>89.7</x:v>
      </x:c>
      <x:c r="X819" s="19" t="n">
        <x:f>IF(AND(G819="GL.CASH",L819="operating"),P819,0)</x:f>
        <x:v>0</x:v>
      </x:c>
      <x:c r="Y819" s="19" t="n">
        <x:f>IF(AND(G819="GL.CASH",L819="investing"),Q819-P819,0)</x:f>
        <x:v>0</x:v>
      </x:c>
      <x:c r="Z819" s="19" t="n">
        <x:f>IF(AND(G819="GL.CASH",L819="financing"),P819,0)</x:f>
        <x:v>0</x:v>
      </x:c>
      <x:c r="AA819" s="19" t="n">
        <x:f>IF(AND(G819="GL.CASH",L819="financing"),Q819,0)</x:f>
        <x:v>0</x:v>
      </x:c>
    </x:row>
    <x:row r="820" ht="25" customHeight="1">
      <x:c r="A820" s="3" t="str">
        <x:v>ACT/PAYROLL-M05-P08/7</x:v>
      </x:c>
      <x:c r="B820" s="3" t="str">
        <x:v>PAYROLL-M05-P08</x:v>
      </x:c>
      <x:c r="C820" s="21" t="n">
        <x:v>5</x:v>
      </x:c>
      <x:c r="D820" s="39" t="n">
        <x:v>46535</x:v>
      </x:c>
      <x:c r="E820" s="39" t="n">
        <x:v>46508</x:v>
      </x:c>
      <x:c r="F820" s="39" t="n">
        <x:v>46535</x:v>
      </x:c>
      <x:c r="G820" s="3" t="str">
        <x:v>GL.PEOPLE.KV</x:v>
      </x:c>
      <x:c r="H820" s="3" t="str">
        <x:v>ENG</x:v>
      </x:c>
      <x:c r="I820" s="3" t="str">
        <x:v>PAYROLL</x:v>
      </x:c>
      <x:c r="J820" s="3" t="str">
        <x:v>MAP.ACTUAL.PAYROLL.KV.ENG.PAYROLL.ENG</x:v>
      </x:c>
      <x:c r="K820" s="3" t="str">
        <x:v>PPL.KV</x:v>
      </x:c>
      <x:c r="L820" s="3" t="str">
        <x:v>operating</x:v>
      </x:c>
      <x:c r="M820" s="3" t="str">
        <x:v>recurring</x:v>
      </x:c>
      <x:c r="N820" s="3" t="str">
        <x:v>committed</x:v>
      </x:c>
      <x:c r="O820" s="3" t="str">
        <x:v>fixed</x:v>
      </x:c>
      <x:c r="P820" s="30" t="n">
        <x:v>564.19</x:v>
      </x:c>
      <x:c r="Q820" s="30" t="n">
        <x:v>0</x:v>
      </x:c>
      <x:c r="R820" s="19" t="n">
        <x:f>P820-Q820</x:f>
        <x:v>564.19</x:v>
      </x:c>
      <x:c r="S820" s="22" t="n">
        <x:f>'D03_Accounts'!D94</x:f>
        <x:v>1</x:v>
      </x:c>
      <x:c r="T820" s="19" t="n">
        <x:f>R820*S820</x:f>
        <x:v>564.19</x:v>
      </x:c>
      <x:c r="U820" s="20" t="str">
        <x:f>'D03_Mappings'!E190</x:f>
        <x:v>people</x:v>
      </x:c>
      <x:c r="V820" s="19" t="str">
        <x:f>IF(I820="",IF(U820="people","PAYROLL","UNMAPPED"),I820)</x:f>
        <x:v>PAYROLL</x:v>
      </x:c>
      <x:c r="W820" s="19" t="n">
        <x:f>IF(AND(G820="GL.CASH",L820="operating"),Q820,0)</x:f>
        <x:v>0</x:v>
      </x:c>
      <x:c r="X820" s="19" t="n">
        <x:f>IF(AND(G820="GL.CASH",L820="operating"),P820,0)</x:f>
        <x:v>0</x:v>
      </x:c>
      <x:c r="Y820" s="19" t="n">
        <x:f>IF(AND(G820="GL.CASH",L820="investing"),Q820-P820,0)</x:f>
        <x:v>0</x:v>
      </x:c>
      <x:c r="Z820" s="19" t="n">
        <x:f>IF(AND(G820="GL.CASH",L820="financing"),P820,0)</x:f>
        <x:v>0</x:v>
      </x:c>
      <x:c r="AA820" s="19" t="n">
        <x:f>IF(AND(G820="GL.CASH",L820="financing"),Q820,0)</x:f>
        <x:v>0</x:v>
      </x:c>
    </x:row>
    <x:row r="821" ht="25" customHeight="1">
      <x:c r="A821" s="3" t="str">
        <x:v>ACT/PAYROLL-M05-P08/8</x:v>
      </x:c>
      <x:c r="B821" s="3" t="str">
        <x:v>PAYROLL-M05-P08</x:v>
      </x:c>
      <x:c r="C821" s="21" t="n">
        <x:v>5</x:v>
      </x:c>
      <x:c r="D821" s="39" t="n">
        <x:v>46535</x:v>
      </x:c>
      <x:c r="E821" s="39" t="n">
        <x:v>46508</x:v>
      </x:c>
      <x:c r="F821" s="39" t="n">
        <x:v>46535</x:v>
      </x:c>
      <x:c r="G821" s="3" t="str">
        <x:v>GL.CASH</x:v>
      </x:c>
      <x:c r="H821" s="3" t="str">
        <x:v>ENG</x:v>
      </x:c>
      <x:c r="I821" s="3" t="str">
        <x:v>PAYROLL</x:v>
      </x:c>
      <x:c r="J821" s="3" t="str">
        <x:v>MAP.ACTUAL.PAYROLL.KV.ENG.PAYROLL.ENG</x:v>
      </x:c>
      <x:c r="K821" s="3" t="str">
        <x:v>PPL.KV</x:v>
      </x:c>
      <x:c r="L821" s="3" t="str">
        <x:v>operating</x:v>
      </x:c>
      <x:c r="M821" s="3" t="str">
        <x:v>not_applicable</x:v>
      </x:c>
      <x:c r="N821" s="3" t="str">
        <x:v>not_applicable</x:v>
      </x:c>
      <x:c r="O821" s="3" t="str">
        <x:v>not_applicable</x:v>
      </x:c>
      <x:c r="P821" s="30" t="n">
        <x:v>0</x:v>
      </x:c>
      <x:c r="Q821" s="30" t="n">
        <x:v>564.19</x:v>
      </x:c>
      <x:c r="R821" s="19" t="n">
        <x:f>P821-Q821</x:f>
        <x:v>-564.19</x:v>
      </x:c>
      <x:c r="S821" s="22" t="n">
        <x:f>'D03_Accounts'!D11</x:f>
        <x:v>0</x:v>
      </x:c>
      <x:c r="T821" s="19" t="n">
        <x:f>R821*S821</x:f>
        <x:v>0</x:v>
      </x:c>
      <x:c r="U821" s="20" t="str">
        <x:f>'D03_Mappings'!E191</x:f>
        <x:v>cash</x:v>
      </x:c>
      <x:c r="V821" s="19" t="str">
        <x:f>IF(I821="",IF(U821="people","PAYROLL","UNMAPPED"),I821)</x:f>
        <x:v>PAYROLL</x:v>
      </x:c>
      <x:c r="W821" s="19" t="n">
        <x:f>IF(AND(G821="GL.CASH",L821="operating"),Q821,0)</x:f>
        <x:v>564.19</x:v>
      </x:c>
      <x:c r="X821" s="19" t="n">
        <x:f>IF(AND(G821="GL.CASH",L821="operating"),P821,0)</x:f>
        <x:v>0</x:v>
      </x:c>
      <x:c r="Y821" s="19" t="n">
        <x:f>IF(AND(G821="GL.CASH",L821="investing"),Q821-P821,0)</x:f>
        <x:v>0</x:v>
      </x:c>
      <x:c r="Z821" s="19" t="n">
        <x:f>IF(AND(G821="GL.CASH",L821="financing"),P821,0)</x:f>
        <x:v>0</x:v>
      </x:c>
      <x:c r="AA821" s="19" t="n">
        <x:f>IF(AND(G821="GL.CASH",L821="financing"),Q821,0)</x:f>
        <x:v>0</x:v>
      </x:c>
    </x:row>
    <x:row r="822" ht="25" customHeight="1">
      <x:c r="A822" s="3" t="str">
        <x:v>ACT/PAYROLL-M05-P08/9</x:v>
      </x:c>
      <x:c r="B822" s="3" t="str">
        <x:v>PAYROLL-M05-P08</x:v>
      </x:c>
      <x:c r="C822" s="21" t="n">
        <x:v>5</x:v>
      </x:c>
      <x:c r="D822" s="39" t="n">
        <x:v>46535</x:v>
      </x:c>
      <x:c r="E822" s="39" t="n">
        <x:v>46508</x:v>
      </x:c>
      <x:c r="F822" s="39" t="n">
        <x:v>46535</x:v>
      </x:c>
      <x:c r="G822" s="3" t="str">
        <x:v>GL.PEOPLE.PV</x:v>
      </x:c>
      <x:c r="H822" s="3" t="str">
        <x:v>ENG</x:v>
      </x:c>
      <x:c r="I822" s="3" t="str">
        <x:v>PAYROLL</x:v>
      </x:c>
      <x:c r="J822" s="3" t="str">
        <x:v>MAP.ACTUAL.PAYROLL.PV.ENG.PAYROLL.ENG</x:v>
      </x:c>
      <x:c r="K822" s="3" t="str">
        <x:v>PPL.PV</x:v>
      </x:c>
      <x:c r="L822" s="3" t="str">
        <x:v>operating</x:v>
      </x:c>
      <x:c r="M822" s="3" t="str">
        <x:v>recurring</x:v>
      </x:c>
      <x:c r="N822" s="3" t="str">
        <x:v>committed</x:v>
      </x:c>
      <x:c r="O822" s="3" t="str">
        <x:v>fixed</x:v>
      </x:c>
      <x:c r="P822" s="30" t="n">
        <x:v>114.75</x:v>
      </x:c>
      <x:c r="Q822" s="30" t="n">
        <x:v>0</x:v>
      </x:c>
      <x:c r="R822" s="19" t="n">
        <x:f>P822-Q822</x:f>
        <x:v>114.75</x:v>
      </x:c>
      <x:c r="S822" s="22" t="n">
        <x:f>'D03_Accounts'!D95</x:f>
        <x:v>1</x:v>
      </x:c>
      <x:c r="T822" s="19" t="n">
        <x:f>R822*S822</x:f>
        <x:v>114.75</x:v>
      </x:c>
      <x:c r="U822" s="20" t="str">
        <x:f>'D03_Mappings'!E200</x:f>
        <x:v>people</x:v>
      </x:c>
      <x:c r="V822" s="19" t="str">
        <x:f>IF(I822="",IF(U822="people","PAYROLL","UNMAPPED"),I822)</x:f>
        <x:v>PAYROLL</x:v>
      </x:c>
      <x:c r="W822" s="19" t="n">
        <x:f>IF(AND(G822="GL.CASH",L822="operating"),Q822,0)</x:f>
        <x:v>0</x:v>
      </x:c>
      <x:c r="X822" s="19" t="n">
        <x:f>IF(AND(G822="GL.CASH",L822="operating"),P822,0)</x:f>
        <x:v>0</x:v>
      </x:c>
      <x:c r="Y822" s="19" t="n">
        <x:f>IF(AND(G822="GL.CASH",L822="investing"),Q822-P822,0)</x:f>
        <x:v>0</x:v>
      </x:c>
      <x:c r="Z822" s="19" t="n">
        <x:f>IF(AND(G822="GL.CASH",L822="financing"),P822,0)</x:f>
        <x:v>0</x:v>
      </x:c>
      <x:c r="AA822" s="19" t="n">
        <x:f>IF(AND(G822="GL.CASH",L822="financing"),Q822,0)</x:f>
        <x:v>0</x:v>
      </x:c>
    </x:row>
    <x:row r="823" ht="25" customHeight="1">
      <x:c r="A823" s="3" t="str">
        <x:v>ACT/PAYROLL-M05-P08/10</x:v>
      </x:c>
      <x:c r="B823" s="3" t="str">
        <x:v>PAYROLL-M05-P08</x:v>
      </x:c>
      <x:c r="C823" s="21" t="n">
        <x:v>5</x:v>
      </x:c>
      <x:c r="D823" s="39" t="n">
        <x:v>46535</x:v>
      </x:c>
      <x:c r="E823" s="39" t="n">
        <x:v>46508</x:v>
      </x:c>
      <x:c r="F823" s="39" t="n">
        <x:v>46535</x:v>
      </x:c>
      <x:c r="G823" s="3" t="str">
        <x:v>GL.CASH</x:v>
      </x:c>
      <x:c r="H823" s="3" t="str">
        <x:v>ENG</x:v>
      </x:c>
      <x:c r="I823" s="3" t="str">
        <x:v>PAYROLL</x:v>
      </x:c>
      <x:c r="J823" s="3" t="str">
        <x:v>MAP.ACTUAL.PAYROLL.PV.ENG.PAYROLL.ENG</x:v>
      </x:c>
      <x:c r="K823" s="3" t="str">
        <x:v>PPL.PV</x:v>
      </x:c>
      <x:c r="L823" s="3" t="str">
        <x:v>operating</x:v>
      </x:c>
      <x:c r="M823" s="3" t="str">
        <x:v>not_applicable</x:v>
      </x:c>
      <x:c r="N823" s="3" t="str">
        <x:v>not_applicable</x:v>
      </x:c>
      <x:c r="O823" s="3" t="str">
        <x:v>not_applicable</x:v>
      </x:c>
      <x:c r="P823" s="30" t="n">
        <x:v>0</x:v>
      </x:c>
      <x:c r="Q823" s="30" t="n">
        <x:v>114.75</x:v>
      </x:c>
      <x:c r="R823" s="19" t="n">
        <x:f>P823-Q823</x:f>
        <x:v>-114.75</x:v>
      </x:c>
      <x:c r="S823" s="22" t="n">
        <x:f>'D03_Accounts'!D11</x:f>
        <x:v>0</x:v>
      </x:c>
      <x:c r="T823" s="19" t="n">
        <x:f>R823*S823</x:f>
        <x:v>0</x:v>
      </x:c>
      <x:c r="U823" s="20" t="str">
        <x:f>'D03_Mappings'!E201</x:f>
        <x:v>cash</x:v>
      </x:c>
      <x:c r="V823" s="19" t="str">
        <x:f>IF(I823="",IF(U823="people","PAYROLL","UNMAPPED"),I823)</x:f>
        <x:v>PAYROLL</x:v>
      </x:c>
      <x:c r="W823" s="19" t="n">
        <x:f>IF(AND(G823="GL.CASH",L823="operating"),Q823,0)</x:f>
        <x:v>114.75</x:v>
      </x:c>
      <x:c r="X823" s="19" t="n">
        <x:f>IF(AND(G823="GL.CASH",L823="operating"),P823,0)</x:f>
        <x:v>0</x:v>
      </x:c>
      <x:c r="Y823" s="19" t="n">
        <x:f>IF(AND(G823="GL.CASH",L823="investing"),Q823-P823,0)</x:f>
        <x:v>0</x:v>
      </x:c>
      <x:c r="Z823" s="19" t="n">
        <x:f>IF(AND(G823="GL.CASH",L823="financing"),P823,0)</x:f>
        <x:v>0</x:v>
      </x:c>
      <x:c r="AA823" s="19" t="n">
        <x:f>IF(AND(G823="GL.CASH",L823="financing"),Q823,0)</x:f>
        <x:v>0</x:v>
      </x:c>
    </x:row>
    <x:row r="824" ht="25" customHeight="1">
      <x:c r="A824" s="3" t="str">
        <x:v>ACT/PAYROLL-M05-P08/11</x:v>
      </x:c>
      <x:c r="B824" s="3" t="str">
        <x:v>PAYROLL-M05-P08</x:v>
      </x:c>
      <x:c r="C824" s="21" t="n">
        <x:v>5</x:v>
      </x:c>
      <x:c r="D824" s="39" t="n">
        <x:v>46535</x:v>
      </x:c>
      <x:c r="E824" s="39" t="n">
        <x:v>46508</x:v>
      </x:c>
      <x:c r="F824" s="39" t="n">
        <x:v>46535</x:v>
      </x:c>
      <x:c r="G824" s="3" t="str">
        <x:v>GL.PEOPLE.U1</x:v>
      </x:c>
      <x:c r="H824" s="3" t="str">
        <x:v>ENG</x:v>
      </x:c>
      <x:c r="I824" s="3" t="str">
        <x:v>PAYROLL</x:v>
      </x:c>
      <x:c r="J824" s="3" t="str">
        <x:v>MAP.ACTUAL.PAYROLL.U1.ENG.PAYROLL.ENG</x:v>
      </x:c>
      <x:c r="K824" s="3" t="str">
        <x:v>PPL.U1</x:v>
      </x:c>
      <x:c r="L824" s="3" t="str">
        <x:v>operating</x:v>
      </x:c>
      <x:c r="M824" s="3" t="str">
        <x:v>recurring</x:v>
      </x:c>
      <x:c r="N824" s="3" t="str">
        <x:v>committed</x:v>
      </x:c>
      <x:c r="O824" s="3" t="str">
        <x:v>fixed</x:v>
      </x:c>
      <x:c r="P824" s="30" t="n">
        <x:v>144.9</x:v>
      </x:c>
      <x:c r="Q824" s="30" t="n">
        <x:v>0</x:v>
      </x:c>
      <x:c r="R824" s="19" t="n">
        <x:f>P824-Q824</x:f>
        <x:v>144.9</x:v>
      </x:c>
      <x:c r="S824" s="22" t="n">
        <x:f>'D03_Accounts'!D96</x:f>
        <x:v>1</x:v>
      </x:c>
      <x:c r="T824" s="19" t="n">
        <x:f>R824*S824</x:f>
        <x:v>144.9</x:v>
      </x:c>
      <x:c r="U824" s="20" t="str">
        <x:f>'D03_Mappings'!E230</x:f>
        <x:v>people</x:v>
      </x:c>
      <x:c r="V824" s="19" t="str">
        <x:f>IF(I824="",IF(U824="people","PAYROLL","UNMAPPED"),I824)</x:f>
        <x:v>PAYROLL</x:v>
      </x:c>
      <x:c r="W824" s="19" t="n">
        <x:f>IF(AND(G824="GL.CASH",L824="operating"),Q824,0)</x:f>
        <x:v>0</x:v>
      </x:c>
      <x:c r="X824" s="19" t="n">
        <x:f>IF(AND(G824="GL.CASH",L824="operating"),P824,0)</x:f>
        <x:v>0</x:v>
      </x:c>
      <x:c r="Y824" s="19" t="n">
        <x:f>IF(AND(G824="GL.CASH",L824="investing"),Q824-P824,0)</x:f>
        <x:v>0</x:v>
      </x:c>
      <x:c r="Z824" s="19" t="n">
        <x:f>IF(AND(G824="GL.CASH",L824="financing"),P824,0)</x:f>
        <x:v>0</x:v>
      </x:c>
      <x:c r="AA824" s="19" t="n">
        <x:f>IF(AND(G824="GL.CASH",L824="financing"),Q824,0)</x:f>
        <x:v>0</x:v>
      </x:c>
    </x:row>
    <x:row r="825" ht="25" customHeight="1">
      <x:c r="A825" s="3" t="str">
        <x:v>ACT/PAYROLL-M05-P08/12</x:v>
      </x:c>
      <x:c r="B825" s="3" t="str">
        <x:v>PAYROLL-M05-P08</x:v>
      </x:c>
      <x:c r="C825" s="21" t="n">
        <x:v>5</x:v>
      </x:c>
      <x:c r="D825" s="39" t="n">
        <x:v>46535</x:v>
      </x:c>
      <x:c r="E825" s="39" t="n">
        <x:v>46508</x:v>
      </x:c>
      <x:c r="F825" s="39" t="n">
        <x:v>46535</x:v>
      </x:c>
      <x:c r="G825" s="3" t="str">
        <x:v>GL.CASH</x:v>
      </x:c>
      <x:c r="H825" s="3" t="str">
        <x:v>ENG</x:v>
      </x:c>
      <x:c r="I825" s="3" t="str">
        <x:v>PAYROLL</x:v>
      </x:c>
      <x:c r="J825" s="3" t="str">
        <x:v>MAP.ACTUAL.PAYROLL.U1.ENG.PAYROLL.ENG</x:v>
      </x:c>
      <x:c r="K825" s="3" t="str">
        <x:v>PPL.U1</x:v>
      </x:c>
      <x:c r="L825" s="3" t="str">
        <x:v>operating</x:v>
      </x:c>
      <x:c r="M825" s="3" t="str">
        <x:v>not_applicable</x:v>
      </x:c>
      <x:c r="N825" s="3" t="str">
        <x:v>not_applicable</x:v>
      </x:c>
      <x:c r="O825" s="3" t="str">
        <x:v>not_applicable</x:v>
      </x:c>
      <x:c r="P825" s="30" t="n">
        <x:v>0</x:v>
      </x:c>
      <x:c r="Q825" s="30" t="n">
        <x:v>144.9</x:v>
      </x:c>
      <x:c r="R825" s="19" t="n">
        <x:f>P825-Q825</x:f>
        <x:v>-144.9</x:v>
      </x:c>
      <x:c r="S825" s="22" t="n">
        <x:f>'D03_Accounts'!D11</x:f>
        <x:v>0</x:v>
      </x:c>
      <x:c r="T825" s="19" t="n">
        <x:f>R825*S825</x:f>
        <x:v>0</x:v>
      </x:c>
      <x:c r="U825" s="20" t="str">
        <x:f>'D03_Mappings'!E231</x:f>
        <x:v>cash</x:v>
      </x:c>
      <x:c r="V825" s="19" t="str">
        <x:f>IF(I825="",IF(U825="people","PAYROLL","UNMAPPED"),I825)</x:f>
        <x:v>PAYROLL</x:v>
      </x:c>
      <x:c r="W825" s="19" t="n">
        <x:f>IF(AND(G825="GL.CASH",L825="operating"),Q825,0)</x:f>
        <x:v>144.9</x:v>
      </x:c>
      <x:c r="X825" s="19" t="n">
        <x:f>IF(AND(G825="GL.CASH",L825="operating"),P825,0)</x:f>
        <x:v>0</x:v>
      </x:c>
      <x:c r="Y825" s="19" t="n">
        <x:f>IF(AND(G825="GL.CASH",L825="investing"),Q825-P825,0)</x:f>
        <x:v>0</x:v>
      </x:c>
      <x:c r="Z825" s="19" t="n">
        <x:f>IF(AND(G825="GL.CASH",L825="financing"),P825,0)</x:f>
        <x:v>0</x:v>
      </x:c>
      <x:c r="AA825" s="19" t="n">
        <x:f>IF(AND(G825="GL.CASH",L825="financing"),Q825,0)</x:f>
        <x:v>0</x:v>
      </x:c>
    </x:row>
    <x:row r="826" ht="25" customHeight="1">
      <x:c r="A826" s="3" t="str">
        <x:v>ACT/PAYROLL-M05-P08/13</x:v>
      </x:c>
      <x:c r="B826" s="3" t="str">
        <x:v>PAYROLL-M05-P08</x:v>
      </x:c>
      <x:c r="C826" s="21" t="n">
        <x:v>5</x:v>
      </x:c>
      <x:c r="D826" s="39" t="n">
        <x:v>46535</x:v>
      </x:c>
      <x:c r="E826" s="39" t="n">
        <x:v>46508</x:v>
      </x:c>
      <x:c r="F826" s="39" t="n">
        <x:v>46535</x:v>
      </x:c>
      <x:c r="G826" s="3" t="str">
        <x:v>GL.PEOPLE.U2</x:v>
      </x:c>
      <x:c r="H826" s="3" t="str">
        <x:v>ENG</x:v>
      </x:c>
      <x:c r="I826" s="3" t="str">
        <x:v>PAYROLL</x:v>
      </x:c>
      <x:c r="J826" s="3" t="str">
        <x:v>MAP.ACTUAL.PAYROLL.U2.ENG.PAYROLL.ENG</x:v>
      </x:c>
      <x:c r="K826" s="3" t="str">
        <x:v>PPL.U2</x:v>
      </x:c>
      <x:c r="L826" s="3" t="str">
        <x:v>operating</x:v>
      </x:c>
      <x:c r="M826" s="3" t="str">
        <x:v>recurring</x:v>
      </x:c>
      <x:c r="N826" s="3" t="str">
        <x:v>committed</x:v>
      </x:c>
      <x:c r="O826" s="3" t="str">
        <x:v>fixed</x:v>
      </x:c>
      <x:c r="P826" s="30" t="n">
        <x:v>30.36</x:v>
      </x:c>
      <x:c r="Q826" s="30" t="n">
        <x:v>0</x:v>
      </x:c>
      <x:c r="R826" s="19" t="n">
        <x:f>P826-Q826</x:f>
        <x:v>30.36</x:v>
      </x:c>
      <x:c r="S826" s="22" t="n">
        <x:f>'D03_Accounts'!D97</x:f>
        <x:v>1</x:v>
      </x:c>
      <x:c r="T826" s="19" t="n">
        <x:f>R826*S826</x:f>
        <x:v>30.36</x:v>
      </x:c>
      <x:c r="U826" s="20" t="str">
        <x:f>'D03_Mappings'!E240</x:f>
        <x:v>people</x:v>
      </x:c>
      <x:c r="V826" s="19" t="str">
        <x:f>IF(I826="",IF(U826="people","PAYROLL","UNMAPPED"),I826)</x:f>
        <x:v>PAYROLL</x:v>
      </x:c>
      <x:c r="W826" s="19" t="n">
        <x:f>IF(AND(G826="GL.CASH",L826="operating"),Q826,0)</x:f>
        <x:v>0</x:v>
      </x:c>
      <x:c r="X826" s="19" t="n">
        <x:f>IF(AND(G826="GL.CASH",L826="operating"),P826,0)</x:f>
        <x:v>0</x:v>
      </x:c>
      <x:c r="Y826" s="19" t="n">
        <x:f>IF(AND(G826="GL.CASH",L826="investing"),Q826-P826,0)</x:f>
        <x:v>0</x:v>
      </x:c>
      <x:c r="Z826" s="19" t="n">
        <x:f>IF(AND(G826="GL.CASH",L826="financing"),P826,0)</x:f>
        <x:v>0</x:v>
      </x:c>
      <x:c r="AA826" s="19" t="n">
        <x:f>IF(AND(G826="GL.CASH",L826="financing"),Q826,0)</x:f>
        <x:v>0</x:v>
      </x:c>
    </x:row>
    <x:row r="827" ht="25" customHeight="1">
      <x:c r="A827" s="3" t="str">
        <x:v>ACT/PAYROLL-M05-P08/14</x:v>
      </x:c>
      <x:c r="B827" s="3" t="str">
        <x:v>PAYROLL-M05-P08</x:v>
      </x:c>
      <x:c r="C827" s="21" t="n">
        <x:v>5</x:v>
      </x:c>
      <x:c r="D827" s="39" t="n">
        <x:v>46535</x:v>
      </x:c>
      <x:c r="E827" s="39" t="n">
        <x:v>46508</x:v>
      </x:c>
      <x:c r="F827" s="39" t="n">
        <x:v>46535</x:v>
      </x:c>
      <x:c r="G827" s="3" t="str">
        <x:v>GL.CASH</x:v>
      </x:c>
      <x:c r="H827" s="3" t="str">
        <x:v>ENG</x:v>
      </x:c>
      <x:c r="I827" s="3" t="str">
        <x:v>PAYROLL</x:v>
      </x:c>
      <x:c r="J827" s="3" t="str">
        <x:v>MAP.ACTUAL.PAYROLL.U2.ENG.PAYROLL.ENG</x:v>
      </x:c>
      <x:c r="K827" s="3" t="str">
        <x:v>PPL.U2</x:v>
      </x:c>
      <x:c r="L827" s="3" t="str">
        <x:v>operating</x:v>
      </x:c>
      <x:c r="M827" s="3" t="str">
        <x:v>not_applicable</x:v>
      </x:c>
      <x:c r="N827" s="3" t="str">
        <x:v>not_applicable</x:v>
      </x:c>
      <x:c r="O827" s="3" t="str">
        <x:v>not_applicable</x:v>
      </x:c>
      <x:c r="P827" s="30" t="n">
        <x:v>0</x:v>
      </x:c>
      <x:c r="Q827" s="30" t="n">
        <x:v>30.36</x:v>
      </x:c>
      <x:c r="R827" s="19" t="n">
        <x:f>P827-Q827</x:f>
        <x:v>-30.36</x:v>
      </x:c>
      <x:c r="S827" s="22" t="n">
        <x:f>'D03_Accounts'!D11</x:f>
        <x:v>0</x:v>
      </x:c>
      <x:c r="T827" s="19" t="n">
        <x:f>R827*S827</x:f>
        <x:v>0</x:v>
      </x:c>
      <x:c r="U827" s="20" t="str">
        <x:f>'D03_Mappings'!E241</x:f>
        <x:v>cash</x:v>
      </x:c>
      <x:c r="V827" s="19" t="str">
        <x:f>IF(I827="",IF(U827="people","PAYROLL","UNMAPPED"),I827)</x:f>
        <x:v>PAYROLL</x:v>
      </x:c>
      <x:c r="W827" s="19" t="n">
        <x:f>IF(AND(G827="GL.CASH",L827="operating"),Q827,0)</x:f>
        <x:v>30.36</x:v>
      </x:c>
      <x:c r="X827" s="19" t="n">
        <x:f>IF(AND(G827="GL.CASH",L827="operating"),P827,0)</x:f>
        <x:v>0</x:v>
      </x:c>
      <x:c r="Y827" s="19" t="n">
        <x:f>IF(AND(G827="GL.CASH",L827="investing"),Q827-P827,0)</x:f>
        <x:v>0</x:v>
      </x:c>
      <x:c r="Z827" s="19" t="n">
        <x:f>IF(AND(G827="GL.CASH",L827="financing"),P827,0)</x:f>
        <x:v>0</x:v>
      </x:c>
      <x:c r="AA827" s="19" t="n">
        <x:f>IF(AND(G827="GL.CASH",L827="financing"),Q827,0)</x:f>
        <x:v>0</x:v>
      </x:c>
    </x:row>
    <x:row r="828" ht="25" customHeight="1">
      <x:c r="A828" s="3" t="str">
        <x:v>ACT/PAYROLL-M05-P08/15</x:v>
      </x:c>
      <x:c r="B828" s="3" t="str">
        <x:v>PAYROLL-M05-P08</x:v>
      </x:c>
      <x:c r="C828" s="21" t="n">
        <x:v>5</x:v>
      </x:c>
      <x:c r="D828" s="39" t="n">
        <x:v>46535</x:v>
      </x:c>
      <x:c r="E828" s="39" t="n">
        <x:v>46508</x:v>
      </x:c>
      <x:c r="F828" s="39" t="n">
        <x:v>46535</x:v>
      </x:c>
      <x:c r="G828" s="3" t="str">
        <x:v>GL.PEOPLE.INSOLV</x:v>
      </x:c>
      <x:c r="H828" s="3" t="str">
        <x:v>ENG</x:v>
      </x:c>
      <x:c r="I828" s="3" t="str">
        <x:v>PAYROLL</x:v>
      </x:c>
      <x:c r="J828" s="3" t="str">
        <x:v>MAP.ACTUAL.PAYROLL.INSOLV.ENG.PAYROLL.ENG</x:v>
      </x:c>
      <x:c r="K828" s="3" t="str">
        <x:v>PPL.INSOLV</x:v>
      </x:c>
      <x:c r="L828" s="3" t="str">
        <x:v>operating</x:v>
      </x:c>
      <x:c r="M828" s="3" t="str">
        <x:v>recurring</x:v>
      </x:c>
      <x:c r="N828" s="3" t="str">
        <x:v>committed</x:v>
      </x:c>
      <x:c r="O828" s="3" t="str">
        <x:v>fixed</x:v>
      </x:c>
      <x:c r="P828" s="30" t="n">
        <x:v>10.35</x:v>
      </x:c>
      <x:c r="Q828" s="30" t="n">
        <x:v>0</x:v>
      </x:c>
      <x:c r="R828" s="19" t="n">
        <x:f>P828-Q828</x:f>
        <x:v>10.35</x:v>
      </x:c>
      <x:c r="S828" s="22" t="n">
        <x:f>'D03_Accounts'!D98</x:f>
        <x:v>1</x:v>
      </x:c>
      <x:c r="T828" s="19" t="n">
        <x:f>R828*S828</x:f>
        <x:v>10.35</x:v>
      </x:c>
      <x:c r="U828" s="20" t="str">
        <x:f>'D03_Mappings'!E180</x:f>
        <x:v>people</x:v>
      </x:c>
      <x:c r="V828" s="19" t="str">
        <x:f>IF(I828="",IF(U828="people","PAYROLL","UNMAPPED"),I828)</x:f>
        <x:v>PAYROLL</x:v>
      </x:c>
      <x:c r="W828" s="19" t="n">
        <x:f>IF(AND(G828="GL.CASH",L828="operating"),Q828,0)</x:f>
        <x:v>0</x:v>
      </x:c>
      <x:c r="X828" s="19" t="n">
        <x:f>IF(AND(G828="GL.CASH",L828="operating"),P828,0)</x:f>
        <x:v>0</x:v>
      </x:c>
      <x:c r="Y828" s="19" t="n">
        <x:f>IF(AND(G828="GL.CASH",L828="investing"),Q828-P828,0)</x:f>
        <x:v>0</x:v>
      </x:c>
      <x:c r="Z828" s="19" t="n">
        <x:f>IF(AND(G828="GL.CASH",L828="financing"),P828,0)</x:f>
        <x:v>0</x:v>
      </x:c>
      <x:c r="AA828" s="19" t="n">
        <x:f>IF(AND(G828="GL.CASH",L828="financing"),Q828,0)</x:f>
        <x:v>0</x:v>
      </x:c>
    </x:row>
    <x:row r="829" ht="25" customHeight="1">
      <x:c r="A829" s="3" t="str">
        <x:v>ACT/PAYROLL-M05-P08/16</x:v>
      </x:c>
      <x:c r="B829" s="3" t="str">
        <x:v>PAYROLL-M05-P08</x:v>
      </x:c>
      <x:c r="C829" s="21" t="n">
        <x:v>5</x:v>
      </x:c>
      <x:c r="D829" s="39" t="n">
        <x:v>46535</x:v>
      </x:c>
      <x:c r="E829" s="39" t="n">
        <x:v>46508</x:v>
      </x:c>
      <x:c r="F829" s="39" t="n">
        <x:v>46535</x:v>
      </x:c>
      <x:c r="G829" s="3" t="str">
        <x:v>GL.CASH</x:v>
      </x:c>
      <x:c r="H829" s="3" t="str">
        <x:v>ENG</x:v>
      </x:c>
      <x:c r="I829" s="3" t="str">
        <x:v>PAYROLL</x:v>
      </x:c>
      <x:c r="J829" s="3" t="str">
        <x:v>MAP.ACTUAL.PAYROLL.INSOLV.ENG.PAYROLL.ENG</x:v>
      </x:c>
      <x:c r="K829" s="3" t="str">
        <x:v>PPL.INSOLV</x:v>
      </x:c>
      <x:c r="L829" s="3" t="str">
        <x:v>operating</x:v>
      </x:c>
      <x:c r="M829" s="3" t="str">
        <x:v>not_applicable</x:v>
      </x:c>
      <x:c r="N829" s="3" t="str">
        <x:v>not_applicable</x:v>
      </x:c>
      <x:c r="O829" s="3" t="str">
        <x:v>not_applicable</x:v>
      </x:c>
      <x:c r="P829" s="30" t="n">
        <x:v>0</x:v>
      </x:c>
      <x:c r="Q829" s="30" t="n">
        <x:v>10.35</x:v>
      </x:c>
      <x:c r="R829" s="19" t="n">
        <x:f>P829-Q829</x:f>
        <x:v>-10.35</x:v>
      </x:c>
      <x:c r="S829" s="22" t="n">
        <x:f>'D03_Accounts'!D11</x:f>
        <x:v>0</x:v>
      </x:c>
      <x:c r="T829" s="19" t="n">
        <x:f>R829*S829</x:f>
        <x:v>0</x:v>
      </x:c>
      <x:c r="U829" s="20" t="str">
        <x:f>'D03_Mappings'!E181</x:f>
        <x:v>cash</x:v>
      </x:c>
      <x:c r="V829" s="19" t="str">
        <x:f>IF(I829="",IF(U829="people","PAYROLL","UNMAPPED"),I829)</x:f>
        <x:v>PAYROLL</x:v>
      </x:c>
      <x:c r="W829" s="19" t="n">
        <x:f>IF(AND(G829="GL.CASH",L829="operating"),Q829,0)</x:f>
        <x:v>10.35</x:v>
      </x:c>
      <x:c r="X829" s="19" t="n">
        <x:f>IF(AND(G829="GL.CASH",L829="operating"),P829,0)</x:f>
        <x:v>0</x:v>
      </x:c>
      <x:c r="Y829" s="19" t="n">
        <x:f>IF(AND(G829="GL.CASH",L829="investing"),Q829-P829,0)</x:f>
        <x:v>0</x:v>
      </x:c>
      <x:c r="Z829" s="19" t="n">
        <x:f>IF(AND(G829="GL.CASH",L829="financing"),P829,0)</x:f>
        <x:v>0</x:v>
      </x:c>
      <x:c r="AA829" s="19" t="n">
        <x:f>IF(AND(G829="GL.CASH",L829="financing"),Q829,0)</x:f>
        <x:v>0</x:v>
      </x:c>
    </x:row>
    <x:row r="830" ht="25" customHeight="1">
      <x:c r="A830" s="3" t="str">
        <x:v>ACT/PAYROLL-M05-P08/17</x:v>
      </x:c>
      <x:c r="B830" s="3" t="str">
        <x:v>PAYROLL-M05-P08</x:v>
      </x:c>
      <x:c r="C830" s="21" t="n">
        <x:v>5</x:v>
      </x:c>
      <x:c r="D830" s="39" t="n">
        <x:v>46535</x:v>
      </x:c>
      <x:c r="E830" s="39" t="n">
        <x:v>46508</x:v>
      </x:c>
      <x:c r="F830" s="39" t="n">
        <x:v>46535</x:v>
      </x:c>
      <x:c r="G830" s="3" t="str">
        <x:v>GL.PEOPLE.BG</x:v>
      </x:c>
      <x:c r="H830" s="3" t="str">
        <x:v>ENG</x:v>
      </x:c>
      <x:c r="I830" s="3" t="str">
        <x:v>PAYROLL</x:v>
      </x:c>
      <x:c r="J830" s="3" t="str">
        <x:v>MAP.ACTUAL.PAYROLL.BG.ENG.PAYROLL.ENG</x:v>
      </x:c>
      <x:c r="K830" s="3" t="str">
        <x:v>PPL.BG</x:v>
      </x:c>
      <x:c r="L830" s="3" t="str">
        <x:v>operating</x:v>
      </x:c>
      <x:c r="M830" s="3" t="str">
        <x:v>recurring</x:v>
      </x:c>
      <x:c r="N830" s="3" t="str">
        <x:v>committed</x:v>
      </x:c>
      <x:c r="O830" s="3" t="str">
        <x:v>fixed</x:v>
      </x:c>
      <x:c r="P830" s="30" t="n">
        <x:v>20.7</x:v>
      </x:c>
      <x:c r="Q830" s="30" t="n">
        <x:v>0</x:v>
      </x:c>
      <x:c r="R830" s="19" t="n">
        <x:f>P830-Q830</x:f>
        <x:v>20.7</x:v>
      </x:c>
      <x:c r="S830" s="22" t="n">
        <x:f>'D03_Accounts'!D99</x:f>
        <x:v>1</x:v>
      </x:c>
      <x:c r="T830" s="19" t="n">
        <x:f>R830*S830</x:f>
        <x:v>20.7</x:v>
      </x:c>
      <x:c r="U830" s="20" t="str">
        <x:f>'D03_Mappings'!E170</x:f>
        <x:v>people</x:v>
      </x:c>
      <x:c r="V830" s="19" t="str">
        <x:f>IF(I830="",IF(U830="people","PAYROLL","UNMAPPED"),I830)</x:f>
        <x:v>PAYROLL</x:v>
      </x:c>
      <x:c r="W830" s="19" t="n">
        <x:f>IF(AND(G830="GL.CASH",L830="operating"),Q830,0)</x:f>
        <x:v>0</x:v>
      </x:c>
      <x:c r="X830" s="19" t="n">
        <x:f>IF(AND(G830="GL.CASH",L830="operating"),P830,0)</x:f>
        <x:v>0</x:v>
      </x:c>
      <x:c r="Y830" s="19" t="n">
        <x:f>IF(AND(G830="GL.CASH",L830="investing"),Q830-P830,0)</x:f>
        <x:v>0</x:v>
      </x:c>
      <x:c r="Z830" s="19" t="n">
        <x:f>IF(AND(G830="GL.CASH",L830="financing"),P830,0)</x:f>
        <x:v>0</x:v>
      </x:c>
      <x:c r="AA830" s="19" t="n">
        <x:f>IF(AND(G830="GL.CASH",L830="financing"),Q830,0)</x:f>
        <x:v>0</x:v>
      </x:c>
    </x:row>
    <x:row r="831" ht="25" customHeight="1">
      <x:c r="A831" s="3" t="str">
        <x:v>ACT/PAYROLL-M05-P08/18</x:v>
      </x:c>
      <x:c r="B831" s="3" t="str">
        <x:v>PAYROLL-M05-P08</x:v>
      </x:c>
      <x:c r="C831" s="21" t="n">
        <x:v>5</x:v>
      </x:c>
      <x:c r="D831" s="39" t="n">
        <x:v>46535</x:v>
      </x:c>
      <x:c r="E831" s="39" t="n">
        <x:v>46508</x:v>
      </x:c>
      <x:c r="F831" s="39" t="n">
        <x:v>46535</x:v>
      </x:c>
      <x:c r="G831" s="3" t="str">
        <x:v>GL.CASH</x:v>
      </x:c>
      <x:c r="H831" s="3" t="str">
        <x:v>ENG</x:v>
      </x:c>
      <x:c r="I831" s="3" t="str">
        <x:v>PAYROLL</x:v>
      </x:c>
      <x:c r="J831" s="3" t="str">
        <x:v>MAP.ACTUAL.PAYROLL.BG.ENG.PAYROLL.ENG</x:v>
      </x:c>
      <x:c r="K831" s="3" t="str">
        <x:v>PPL.BG</x:v>
      </x:c>
      <x:c r="L831" s="3" t="str">
        <x:v>operating</x:v>
      </x:c>
      <x:c r="M831" s="3" t="str">
        <x:v>not_applicable</x:v>
      </x:c>
      <x:c r="N831" s="3" t="str">
        <x:v>not_applicable</x:v>
      </x:c>
      <x:c r="O831" s="3" t="str">
        <x:v>not_applicable</x:v>
      </x:c>
      <x:c r="P831" s="30" t="n">
        <x:v>0</x:v>
      </x:c>
      <x:c r="Q831" s="30" t="n">
        <x:v>20.7</x:v>
      </x:c>
      <x:c r="R831" s="19" t="n">
        <x:f>P831-Q831</x:f>
        <x:v>-20.7</x:v>
      </x:c>
      <x:c r="S831" s="22" t="n">
        <x:f>'D03_Accounts'!D11</x:f>
        <x:v>0</x:v>
      </x:c>
      <x:c r="T831" s="19" t="n">
        <x:f>R831*S831</x:f>
        <x:v>0</x:v>
      </x:c>
      <x:c r="U831" s="20" t="str">
        <x:f>'D03_Mappings'!E171</x:f>
        <x:v>cash</x:v>
      </x:c>
      <x:c r="V831" s="19" t="str">
        <x:f>IF(I831="",IF(U831="people","PAYROLL","UNMAPPED"),I831)</x:f>
        <x:v>PAYROLL</x:v>
      </x:c>
      <x:c r="W831" s="19" t="n">
        <x:f>IF(AND(G831="GL.CASH",L831="operating"),Q831,0)</x:f>
        <x:v>20.7</x:v>
      </x:c>
      <x:c r="X831" s="19" t="n">
        <x:f>IF(AND(G831="GL.CASH",L831="operating"),P831,0)</x:f>
        <x:v>0</x:v>
      </x:c>
      <x:c r="Y831" s="19" t="n">
        <x:f>IF(AND(G831="GL.CASH",L831="investing"),Q831-P831,0)</x:f>
        <x:v>0</x:v>
      </x:c>
      <x:c r="Z831" s="19" t="n">
        <x:f>IF(AND(G831="GL.CASH",L831="financing"),P831,0)</x:f>
        <x:v>0</x:v>
      </x:c>
      <x:c r="AA831" s="19" t="n">
        <x:f>IF(AND(G831="GL.CASH",L831="financing"),Q831,0)</x:f>
        <x:v>0</x:v>
      </x:c>
    </x:row>
    <x:row r="832" ht="25" customHeight="1">
      <x:c r="A832" s="3" t="str">
        <x:v>ACT/BANK-FEE-M05/1</x:v>
      </x:c>
      <x:c r="B832" s="3" t="str">
        <x:v>BANK-FEE-M05</x:v>
      </x:c>
      <x:c r="C832" s="21" t="n">
        <x:v>5</x:v>
      </x:c>
      <x:c r="D832" s="39" t="n">
        <x:v>46538</x:v>
      </x:c>
      <x:c r="E832" s="39" t="n">
        <x:v>46538</x:v>
      </x:c>
      <x:c r="F832" s="39" t="n">
        <x:v>46538</x:v>
      </x:c>
      <x:c r="G832" s="3" t="str">
        <x:v>GL.OPEX.OPX.MISC</x:v>
      </x:c>
      <x:c r="H832" s="3" t="str">
        <x:v>FIN</x:v>
      </x:c>
      <x:c r="I832" s="3" t="str">
        <x:v>V.BANK</x:v>
      </x:c>
      <x:c r="J832" s="3" t="str">
        <x:v>MAP.ACTUAL.BANK_FEES</x:v>
      </x:c>
      <x:c r="K832" s="3" t="str">
        <x:v>OPX.MISC</x:v>
      </x:c>
      <x:c r="L832" s="3" t="str">
        <x:v>operating</x:v>
      </x:c>
      <x:c r="M832" s="3" t="str">
        <x:v>recurring</x:v>
      </x:c>
      <x:c r="N832" s="3" t="str">
        <x:v>committed</x:v>
      </x:c>
      <x:c r="O832" s="3" t="str">
        <x:v>fixed</x:v>
      </x:c>
      <x:c r="P832" s="30" t="n">
        <x:v>33.4</x:v>
      </x:c>
      <x:c r="Q832" s="30" t="n">
        <x:v>0</x:v>
      </x:c>
      <x:c r="R832" s="19" t="n">
        <x:f>P832-Q832</x:f>
        <x:v>33.4</x:v>
      </x:c>
      <x:c r="S832" s="22" t="n">
        <x:f>'D03_Accounts'!D63</x:f>
        <x:v>1</x:v>
      </x:c>
      <x:c r="T832" s="19" t="n">
        <x:f>R832*S832</x:f>
        <x:v>33.4</x:v>
      </x:c>
      <x:c r="U832" s="20" t="str">
        <x:f>'D03_Mappings'!E11</x:f>
        <x:v>operating_expense</x:v>
      </x:c>
      <x:c r="V832" s="19" t="str">
        <x:f>IF(I832="",IF(U832="people","PAYROLL","UNMAPPED"),I832)</x:f>
        <x:v>V.BANK</x:v>
      </x:c>
      <x:c r="W832" s="19" t="n">
        <x:f>IF(AND(G832="GL.CASH",L832="operating"),Q832,0)</x:f>
        <x:v>0</x:v>
      </x:c>
      <x:c r="X832" s="19" t="n">
        <x:f>IF(AND(G832="GL.CASH",L832="operating"),P832,0)</x:f>
        <x:v>0</x:v>
      </x:c>
      <x:c r="Y832" s="19" t="n">
        <x:f>IF(AND(G832="GL.CASH",L832="investing"),Q832-P832,0)</x:f>
        <x:v>0</x:v>
      </x:c>
      <x:c r="Z832" s="19" t="n">
        <x:f>IF(AND(G832="GL.CASH",L832="financing"),P832,0)</x:f>
        <x:v>0</x:v>
      </x:c>
      <x:c r="AA832" s="19" t="n">
        <x:f>IF(AND(G832="GL.CASH",L832="financing"),Q832,0)</x:f>
        <x:v>0</x:v>
      </x:c>
    </x:row>
    <x:row r="833" ht="25" customHeight="1">
      <x:c r="A833" s="3" t="str">
        <x:v>ACT/BANK-FEE-M05/2</x:v>
      </x:c>
      <x:c r="B833" s="3" t="str">
        <x:v>BANK-FEE-M05</x:v>
      </x:c>
      <x:c r="C833" s="21" t="n">
        <x:v>5</x:v>
      </x:c>
      <x:c r="D833" s="39" t="n">
        <x:v>46538</x:v>
      </x:c>
      <x:c r="E833" s="39" t="n">
        <x:v>46538</x:v>
      </x:c>
      <x:c r="F833" s="39" t="n">
        <x:v>46538</x:v>
      </x:c>
      <x:c r="G833" s="3" t="str">
        <x:v>GL.CASH</x:v>
      </x:c>
      <x:c r="H833" s="3" t="str">
        <x:v>FIN</x:v>
      </x:c>
      <x:c r="I833" s="3" t="str">
        <x:v>V.BANK</x:v>
      </x:c>
      <x:c r="J833" s="3" t="str">
        <x:v>MAP.ACTUAL.BANK_FEES</x:v>
      </x:c>
      <x:c r="K833" s="3" t="str">
        <x:v>OPX.MISC</x:v>
      </x:c>
      <x:c r="L833" s="3" t="str">
        <x:v>operating</x:v>
      </x:c>
      <x:c r="M833" s="3" t="str">
        <x:v>not_applicable</x:v>
      </x:c>
      <x:c r="N833" s="3" t="str">
        <x:v>not_applicable</x:v>
      </x:c>
      <x:c r="O833" s="3" t="str">
        <x:v>not_applicable</x:v>
      </x:c>
      <x:c r="P833" s="30" t="n">
        <x:v>0</x:v>
      </x:c>
      <x:c r="Q833" s="30" t="n">
        <x:v>33.4</x:v>
      </x:c>
      <x:c r="R833" s="19" t="n">
        <x:f>P833-Q833</x:f>
        <x:v>-33.4</x:v>
      </x:c>
      <x:c r="S833" s="22" t="n">
        <x:f>'D03_Accounts'!D11</x:f>
        <x:v>0</x:v>
      </x:c>
      <x:c r="T833" s="19" t="n">
        <x:f>R833*S833</x:f>
        <x:v>0</x:v>
      </x:c>
      <x:c r="U833" s="20" t="str">
        <x:f>'D03_Mappings'!E12</x:f>
        <x:v>cash</x:v>
      </x:c>
      <x:c r="V833" s="19" t="str">
        <x:f>IF(I833="",IF(U833="people","PAYROLL","UNMAPPED"),I833)</x:f>
        <x:v>V.BANK</x:v>
      </x:c>
      <x:c r="W833" s="19" t="n">
        <x:f>IF(AND(G833="GL.CASH",L833="operating"),Q833,0)</x:f>
        <x:v>33.4</x:v>
      </x:c>
      <x:c r="X833" s="19" t="n">
        <x:f>IF(AND(G833="GL.CASH",L833="operating"),P833,0)</x:f>
        <x:v>0</x:v>
      </x:c>
      <x:c r="Y833" s="19" t="n">
        <x:f>IF(AND(G833="GL.CASH",L833="investing"),Q833-P833,0)</x:f>
        <x:v>0</x:v>
      </x:c>
      <x:c r="Z833" s="19" t="n">
        <x:f>IF(AND(G833="GL.CASH",L833="financing"),P833,0)</x:f>
        <x:v>0</x:v>
      </x:c>
      <x:c r="AA833" s="19" t="n">
        <x:f>IF(AND(G833="GL.CASH",L833="financing"),Q833,0)</x:f>
        <x:v>0</x:v>
      </x:c>
    </x:row>
    <x:row r="834" ht="25" customHeight="1">
      <x:c r="A834" s="3" t="str">
        <x:v>ACT/DEP-IT.P01.01-M05/1</x:v>
      </x:c>
      <x:c r="B834" s="3" t="str">
        <x:v>DEP-IT.P01.01-M05</x:v>
      </x:c>
      <x:c r="C834" s="21" t="n">
        <x:v>5</x:v>
      </x:c>
      <x:c r="D834" s="39" t="n">
        <x:v>46538</x:v>
      </x:c>
      <x:c r="E834" s="39" t="n">
        <x:v>46508</x:v>
      </x:c>
      <x:c r="F834" s="39"/>
      <x:c r="G834" s="3" t="str">
        <x:v>GL.DEPR.IT</x:v>
      </x:c>
      <x:c r="H834" s="3" t="str">
        <x:v>MGMT</x:v>
      </x:c>
      <x:c r="I834" s="3" t="str">
        <x:v>V.EQUIPMENT</x:v>
      </x:c>
      <x:c r="J834" s="3" t="str">
        <x:v>MAP.ACTUAL.DEPR.IT.MGMT.V.EQUIPMENT.MGMT</x:v>
      </x:c>
      <x:c r="K834" s="3" t="str">
        <x:v>CAP.DEPRECIATION</x:v>
      </x:c>
      <x:c r="L834" s="3" t="str">
        <x:v>noncash</x:v>
      </x:c>
      <x:c r="M834" s="3" t="str">
        <x:v>recurring</x:v>
      </x:c>
      <x:c r="N834" s="3" t="str">
        <x:v>committed</x:v>
      </x:c>
      <x:c r="O834" s="3" t="str">
        <x:v>fixed</x:v>
      </x:c>
      <x:c r="P834" s="30" t="n">
        <x:v>69.44</x:v>
      </x:c>
      <x:c r="Q834" s="30" t="n">
        <x:v>0</x:v>
      </x:c>
      <x:c r="R834" s="19" t="n">
        <x:f>P834-Q834</x:f>
        <x:v>69.44</x:v>
      </x:c>
      <x:c r="S834" s="22" t="n">
        <x:f>'D03_Accounts'!D100</x:f>
        <x:v>1</x:v>
      </x:c>
      <x:c r="T834" s="19" t="n">
        <x:f>R834*S834</x:f>
        <x:v>69.44</x:v>
      </x:c>
      <x:c r="U834" s="20" t="str">
        <x:f>'D03_Mappings'!E145</x:f>
        <x:v>depreciation</x:v>
      </x:c>
      <x:c r="V834" s="19" t="str">
        <x:f>IF(I834="",IF(U834="people","PAYROLL","UNMAPPED"),I834)</x:f>
        <x:v>V.EQUIPMENT</x:v>
      </x:c>
      <x:c r="W834" s="19" t="n">
        <x:f>IF(AND(G834="GL.CASH",L834="operating"),Q834,0)</x:f>
        <x:v>0</x:v>
      </x:c>
      <x:c r="X834" s="19" t="n">
        <x:f>IF(AND(G834="GL.CASH",L834="operating"),P834,0)</x:f>
        <x:v>0</x:v>
      </x:c>
      <x:c r="Y834" s="19" t="n">
        <x:f>IF(AND(G834="GL.CASH",L834="investing"),Q834-P834,0)</x:f>
        <x:v>0</x:v>
      </x:c>
      <x:c r="Z834" s="19" t="n">
        <x:f>IF(AND(G834="GL.CASH",L834="financing"),P834,0)</x:f>
        <x:v>0</x:v>
      </x:c>
      <x:c r="AA834" s="19" t="n">
        <x:f>IF(AND(G834="GL.CASH",L834="financing"),Q834,0)</x:f>
        <x:v>0</x:v>
      </x:c>
    </x:row>
    <x:row r="835" ht="25" customHeight="1">
      <x:c r="A835" s="3" t="str">
        <x:v>ACT/DEP-IT.P01.01-M05/2</x:v>
      </x:c>
      <x:c r="B835" s="3" t="str">
        <x:v>DEP-IT.P01.01-M05</x:v>
      </x:c>
      <x:c r="C835" s="21" t="n">
        <x:v>5</x:v>
      </x:c>
      <x:c r="D835" s="39" t="n">
        <x:v>46538</x:v>
      </x:c>
      <x:c r="E835" s="39" t="n">
        <x:v>46508</x:v>
      </x:c>
      <x:c r="F835" s="39"/>
      <x:c r="G835" s="3" t="str">
        <x:v>GL.ACCDEP.IT</x:v>
      </x:c>
      <x:c r="H835" s="3" t="str">
        <x:v>MGMT</x:v>
      </x:c>
      <x:c r="I835" s="3" t="str">
        <x:v>V.EQUIPMENT</x:v>
      </x:c>
      <x:c r="J835" s="3" t="str">
        <x:v>MAP.ACTUAL.DEPR.IT.MGMT.V.EQUIPMENT.MGMT</x:v>
      </x:c>
      <x:c r="K835" s="3" t="str">
        <x:v>CAP.DEPRECIATION</x:v>
      </x:c>
      <x:c r="L835" s="3" t="str">
        <x:v>noncash</x:v>
      </x:c>
      <x:c r="M835" s="3" t="str">
        <x:v>not_applicable</x:v>
      </x:c>
      <x:c r="N835" s="3" t="str">
        <x:v>not_applicable</x:v>
      </x:c>
      <x:c r="O835" s="3" t="str">
        <x:v>not_applicable</x:v>
      </x:c>
      <x:c r="P835" s="30" t="n">
        <x:v>0</x:v>
      </x:c>
      <x:c r="Q835" s="30" t="n">
        <x:v>69.44</x:v>
      </x:c>
      <x:c r="R835" s="19" t="n">
        <x:f>P835-Q835</x:f>
        <x:v>-69.44</x:v>
      </x:c>
      <x:c r="S835" s="22" t="n">
        <x:f>'D03_Accounts'!D21</x:f>
        <x:v>0</x:v>
      </x:c>
      <x:c r="T835" s="19" t="n">
        <x:f>R835*S835</x:f>
        <x:v>0</x:v>
      </x:c>
      <x:c r="U835" s="20" t="str">
        <x:f>'D03_Mappings'!E146</x:f>
        <x:v>acc_dep</x:v>
      </x:c>
      <x:c r="V835" s="19" t="str">
        <x:f>IF(I835="",IF(U835="people","PAYROLL","UNMAPPED"),I835)</x:f>
        <x:v>V.EQUIPMENT</x:v>
      </x:c>
      <x:c r="W835" s="19" t="n">
        <x:f>IF(AND(G835="GL.CASH",L835="operating"),Q835,0)</x:f>
        <x:v>0</x:v>
      </x:c>
      <x:c r="X835" s="19" t="n">
        <x:f>IF(AND(G835="GL.CASH",L835="operating"),P835,0)</x:f>
        <x:v>0</x:v>
      </x:c>
      <x:c r="Y835" s="19" t="n">
        <x:f>IF(AND(G835="GL.CASH",L835="investing"),Q835-P835,0)</x:f>
        <x:v>0</x:v>
      </x:c>
      <x:c r="Z835" s="19" t="n">
        <x:f>IF(AND(G835="GL.CASH",L835="financing"),P835,0)</x:f>
        <x:v>0</x:v>
      </x:c>
      <x:c r="AA835" s="19" t="n">
        <x:f>IF(AND(G835="GL.CASH",L835="financing"),Q835,0)</x:f>
        <x:v>0</x:v>
      </x:c>
    </x:row>
    <x:row r="836" ht="25" customHeight="1">
      <x:c r="A836" s="3" t="str">
        <x:v>ACT/DEP-IT.P02.01-M05/1</x:v>
      </x:c>
      <x:c r="B836" s="3" t="str">
        <x:v>DEP-IT.P02.01-M05</x:v>
      </x:c>
      <x:c r="C836" s="21" t="n">
        <x:v>5</x:v>
      </x:c>
      <x:c r="D836" s="39" t="n">
        <x:v>46538</x:v>
      </x:c>
      <x:c r="E836" s="39" t="n">
        <x:v>46508</x:v>
      </x:c>
      <x:c r="F836" s="39"/>
      <x:c r="G836" s="3" t="str">
        <x:v>GL.DEPR.IT</x:v>
      </x:c>
      <x:c r="H836" s="3" t="str">
        <x:v>ENG</x:v>
      </x:c>
      <x:c r="I836" s="3" t="str">
        <x:v>V.EQUIPMENT</x:v>
      </x:c>
      <x:c r="J836" s="3" t="str">
        <x:v>MAP.ACTUAL.DEPR.IT.ENG.V.EQUIPMENT.ENG</x:v>
      </x:c>
      <x:c r="K836" s="3" t="str">
        <x:v>CAP.DEPRECIATION</x:v>
      </x:c>
      <x:c r="L836" s="3" t="str">
        <x:v>noncash</x:v>
      </x:c>
      <x:c r="M836" s="3" t="str">
        <x:v>recurring</x:v>
      </x:c>
      <x:c r="N836" s="3" t="str">
        <x:v>committed</x:v>
      </x:c>
      <x:c r="O836" s="3" t="str">
        <x:v>fixed</x:v>
      </x:c>
      <x:c r="P836" s="30" t="n">
        <x:v>69.44</x:v>
      </x:c>
      <x:c r="Q836" s="30" t="n">
        <x:v>0</x:v>
      </x:c>
      <x:c r="R836" s="19" t="n">
        <x:f>P836-Q836</x:f>
        <x:v>69.44</x:v>
      </x:c>
      <x:c r="S836" s="22" t="n">
        <x:f>'D03_Accounts'!D100</x:f>
        <x:v>1</x:v>
      </x:c>
      <x:c r="T836" s="19" t="n">
        <x:f>R836*S836</x:f>
        <x:v>69.44</x:v>
      </x:c>
      <x:c r="U836" s="20" t="str">
        <x:f>'D03_Mappings'!E143</x:f>
        <x:v>depreciation</x:v>
      </x:c>
      <x:c r="V836" s="19" t="str">
        <x:f>IF(I836="",IF(U836="people","PAYROLL","UNMAPPED"),I836)</x:f>
        <x:v>V.EQUIPMENT</x:v>
      </x:c>
      <x:c r="W836" s="19" t="n">
        <x:f>IF(AND(G836="GL.CASH",L836="operating"),Q836,0)</x:f>
        <x:v>0</x:v>
      </x:c>
      <x:c r="X836" s="19" t="n">
        <x:f>IF(AND(G836="GL.CASH",L836="operating"),P836,0)</x:f>
        <x:v>0</x:v>
      </x:c>
      <x:c r="Y836" s="19" t="n">
        <x:f>IF(AND(G836="GL.CASH",L836="investing"),Q836-P836,0)</x:f>
        <x:v>0</x:v>
      </x:c>
      <x:c r="Z836" s="19" t="n">
        <x:f>IF(AND(G836="GL.CASH",L836="financing"),P836,0)</x:f>
        <x:v>0</x:v>
      </x:c>
      <x:c r="AA836" s="19" t="n">
        <x:f>IF(AND(G836="GL.CASH",L836="financing"),Q836,0)</x:f>
        <x:v>0</x:v>
      </x:c>
    </x:row>
    <x:row r="837" ht="25" customHeight="1">
      <x:c r="A837" s="3" t="str">
        <x:v>ACT/DEP-IT.P02.01-M05/2</x:v>
      </x:c>
      <x:c r="B837" s="3" t="str">
        <x:v>DEP-IT.P02.01-M05</x:v>
      </x:c>
      <x:c r="C837" s="21" t="n">
        <x:v>5</x:v>
      </x:c>
      <x:c r="D837" s="39" t="n">
        <x:v>46538</x:v>
      </x:c>
      <x:c r="E837" s="39" t="n">
        <x:v>46508</x:v>
      </x:c>
      <x:c r="F837" s="39"/>
      <x:c r="G837" s="3" t="str">
        <x:v>GL.ACCDEP.IT</x:v>
      </x:c>
      <x:c r="H837" s="3" t="str">
        <x:v>ENG</x:v>
      </x:c>
      <x:c r="I837" s="3" t="str">
        <x:v>V.EQUIPMENT</x:v>
      </x:c>
      <x:c r="J837" s="3" t="str">
        <x:v>MAP.ACTUAL.DEPR.IT.ENG.V.EQUIPMENT.ENG</x:v>
      </x:c>
      <x:c r="K837" s="3" t="str">
        <x:v>CAP.DEPRECIATION</x:v>
      </x:c>
      <x:c r="L837" s="3" t="str">
        <x:v>noncash</x:v>
      </x:c>
      <x:c r="M837" s="3" t="str">
        <x:v>not_applicable</x:v>
      </x:c>
      <x:c r="N837" s="3" t="str">
        <x:v>not_applicable</x:v>
      </x:c>
      <x:c r="O837" s="3" t="str">
        <x:v>not_applicable</x:v>
      </x:c>
      <x:c r="P837" s="30" t="n">
        <x:v>0</x:v>
      </x:c>
      <x:c r="Q837" s="30" t="n">
        <x:v>69.44</x:v>
      </x:c>
      <x:c r="R837" s="19" t="n">
        <x:f>P837-Q837</x:f>
        <x:v>-69.44</x:v>
      </x:c>
      <x:c r="S837" s="22" t="n">
        <x:f>'D03_Accounts'!D21</x:f>
        <x:v>0</x:v>
      </x:c>
      <x:c r="T837" s="19" t="n">
        <x:f>R837*S837</x:f>
        <x:v>0</x:v>
      </x:c>
      <x:c r="U837" s="20" t="str">
        <x:f>'D03_Mappings'!E144</x:f>
        <x:v>acc_dep</x:v>
      </x:c>
      <x:c r="V837" s="19" t="str">
        <x:f>IF(I837="",IF(U837="people","PAYROLL","UNMAPPED"),I837)</x:f>
        <x:v>V.EQUIPMENT</x:v>
      </x:c>
      <x:c r="W837" s="19" t="n">
        <x:f>IF(AND(G837="GL.CASH",L837="operating"),Q837,0)</x:f>
        <x:v>0</x:v>
      </x:c>
      <x:c r="X837" s="19" t="n">
        <x:f>IF(AND(G837="GL.CASH",L837="operating"),P837,0)</x:f>
        <x:v>0</x:v>
      </x:c>
      <x:c r="Y837" s="19" t="n">
        <x:f>IF(AND(G837="GL.CASH",L837="investing"),Q837-P837,0)</x:f>
        <x:v>0</x:v>
      </x:c>
      <x:c r="Z837" s="19" t="n">
        <x:f>IF(AND(G837="GL.CASH",L837="financing"),P837,0)</x:f>
        <x:v>0</x:v>
      </x:c>
      <x:c r="AA837" s="19" t="n">
        <x:f>IF(AND(G837="GL.CASH",L837="financing"),Q837,0)</x:f>
        <x:v>0</x:v>
      </x:c>
    </x:row>
    <x:row r="838" ht="25" customHeight="1">
      <x:c r="A838" s="3" t="str">
        <x:v>ACT/DEP-IT.P03.01-M05/1</x:v>
      </x:c>
      <x:c r="B838" s="3" t="str">
        <x:v>DEP-IT.P03.01-M05</x:v>
      </x:c>
      <x:c r="C838" s="21" t="n">
        <x:v>5</x:v>
      </x:c>
      <x:c r="D838" s="39" t="n">
        <x:v>46538</x:v>
      </x:c>
      <x:c r="E838" s="39" t="n">
        <x:v>46508</x:v>
      </x:c>
      <x:c r="F838" s="39"/>
      <x:c r="G838" s="3" t="str">
        <x:v>GL.DEPR.IT</x:v>
      </x:c>
      <x:c r="H838" s="3" t="str">
        <x:v>ENG</x:v>
      </x:c>
      <x:c r="I838" s="3" t="str">
        <x:v>V.EQUIPMENT</x:v>
      </x:c>
      <x:c r="J838" s="3" t="str">
        <x:v>MAP.ACTUAL.DEPR.IT.ENG.V.EQUIPMENT.ENG</x:v>
      </x:c>
      <x:c r="K838" s="3" t="str">
        <x:v>CAP.DEPRECIATION</x:v>
      </x:c>
      <x:c r="L838" s="3" t="str">
        <x:v>noncash</x:v>
      </x:c>
      <x:c r="M838" s="3" t="str">
        <x:v>recurring</x:v>
      </x:c>
      <x:c r="N838" s="3" t="str">
        <x:v>committed</x:v>
      </x:c>
      <x:c r="O838" s="3" t="str">
        <x:v>fixed</x:v>
      </x:c>
      <x:c r="P838" s="30" t="n">
        <x:v>69.44</x:v>
      </x:c>
      <x:c r="Q838" s="30" t="n">
        <x:v>0</x:v>
      </x:c>
      <x:c r="R838" s="19" t="n">
        <x:f>P838-Q838</x:f>
        <x:v>69.44</x:v>
      </x:c>
      <x:c r="S838" s="22" t="n">
        <x:f>'D03_Accounts'!D100</x:f>
        <x:v>1</x:v>
      </x:c>
      <x:c r="T838" s="19" t="n">
        <x:f>R838*S838</x:f>
        <x:v>69.44</x:v>
      </x:c>
      <x:c r="U838" s="20" t="str">
        <x:f>'D03_Mappings'!E143</x:f>
        <x:v>depreciation</x:v>
      </x:c>
      <x:c r="V838" s="19" t="str">
        <x:f>IF(I838="",IF(U838="people","PAYROLL","UNMAPPED"),I838)</x:f>
        <x:v>V.EQUIPMENT</x:v>
      </x:c>
      <x:c r="W838" s="19" t="n">
        <x:f>IF(AND(G838="GL.CASH",L838="operating"),Q838,0)</x:f>
        <x:v>0</x:v>
      </x:c>
      <x:c r="X838" s="19" t="n">
        <x:f>IF(AND(G838="GL.CASH",L838="operating"),P838,0)</x:f>
        <x:v>0</x:v>
      </x:c>
      <x:c r="Y838" s="19" t="n">
        <x:f>IF(AND(G838="GL.CASH",L838="investing"),Q838-P838,0)</x:f>
        <x:v>0</x:v>
      </x:c>
      <x:c r="Z838" s="19" t="n">
        <x:f>IF(AND(G838="GL.CASH",L838="financing"),P838,0)</x:f>
        <x:v>0</x:v>
      </x:c>
      <x:c r="AA838" s="19" t="n">
        <x:f>IF(AND(G838="GL.CASH",L838="financing"),Q838,0)</x:f>
        <x:v>0</x:v>
      </x:c>
    </x:row>
    <x:row r="839" ht="25" customHeight="1">
      <x:c r="A839" s="3" t="str">
        <x:v>ACT/DEP-IT.P03.01-M05/2</x:v>
      </x:c>
      <x:c r="B839" s="3" t="str">
        <x:v>DEP-IT.P03.01-M05</x:v>
      </x:c>
      <x:c r="C839" s="21" t="n">
        <x:v>5</x:v>
      </x:c>
      <x:c r="D839" s="39" t="n">
        <x:v>46538</x:v>
      </x:c>
      <x:c r="E839" s="39" t="n">
        <x:v>46508</x:v>
      </x:c>
      <x:c r="F839" s="39"/>
      <x:c r="G839" s="3" t="str">
        <x:v>GL.ACCDEP.IT</x:v>
      </x:c>
      <x:c r="H839" s="3" t="str">
        <x:v>ENG</x:v>
      </x:c>
      <x:c r="I839" s="3" t="str">
        <x:v>V.EQUIPMENT</x:v>
      </x:c>
      <x:c r="J839" s="3" t="str">
        <x:v>MAP.ACTUAL.DEPR.IT.ENG.V.EQUIPMENT.ENG</x:v>
      </x:c>
      <x:c r="K839" s="3" t="str">
        <x:v>CAP.DEPRECIATION</x:v>
      </x:c>
      <x:c r="L839" s="3" t="str">
        <x:v>noncash</x:v>
      </x:c>
      <x:c r="M839" s="3" t="str">
        <x:v>not_applicable</x:v>
      </x:c>
      <x:c r="N839" s="3" t="str">
        <x:v>not_applicable</x:v>
      </x:c>
      <x:c r="O839" s="3" t="str">
        <x:v>not_applicable</x:v>
      </x:c>
      <x:c r="P839" s="30" t="n">
        <x:v>0</x:v>
      </x:c>
      <x:c r="Q839" s="30" t="n">
        <x:v>69.44</x:v>
      </x:c>
      <x:c r="R839" s="19" t="n">
        <x:f>P839-Q839</x:f>
        <x:v>-69.44</x:v>
      </x:c>
      <x:c r="S839" s="22" t="n">
        <x:f>'D03_Accounts'!D21</x:f>
        <x:v>0</x:v>
      </x:c>
      <x:c r="T839" s="19" t="n">
        <x:f>R839*S839</x:f>
        <x:v>0</x:v>
      </x:c>
      <x:c r="U839" s="20" t="str">
        <x:f>'D03_Mappings'!E144</x:f>
        <x:v>acc_dep</x:v>
      </x:c>
      <x:c r="V839" s="19" t="str">
        <x:f>IF(I839="",IF(U839="people","PAYROLL","UNMAPPED"),I839)</x:f>
        <x:v>V.EQUIPMENT</x:v>
      </x:c>
      <x:c r="W839" s="19" t="n">
        <x:f>IF(AND(G839="GL.CASH",L839="operating"),Q839,0)</x:f>
        <x:v>0</x:v>
      </x:c>
      <x:c r="X839" s="19" t="n">
        <x:f>IF(AND(G839="GL.CASH",L839="operating"),P839,0)</x:f>
        <x:v>0</x:v>
      </x:c>
      <x:c r="Y839" s="19" t="n">
        <x:f>IF(AND(G839="GL.CASH",L839="investing"),Q839-P839,0)</x:f>
        <x:v>0</x:v>
      </x:c>
      <x:c r="Z839" s="19" t="n">
        <x:f>IF(AND(G839="GL.CASH",L839="financing"),P839,0)</x:f>
        <x:v>0</x:v>
      </x:c>
      <x:c r="AA839" s="19" t="n">
        <x:f>IF(AND(G839="GL.CASH",L839="financing"),Q839,0)</x:f>
        <x:v>0</x:v>
      </x:c>
    </x:row>
    <x:row r="840" ht="25" customHeight="1">
      <x:c r="A840" s="3" t="str">
        <x:v>ACT/DEP-IT.P04.01-M05/1</x:v>
      </x:c>
      <x:c r="B840" s="3" t="str">
        <x:v>DEP-IT.P04.01-M05</x:v>
      </x:c>
      <x:c r="C840" s="21" t="n">
        <x:v>5</x:v>
      </x:c>
      <x:c r="D840" s="39" t="n">
        <x:v>46538</x:v>
      </x:c>
      <x:c r="E840" s="39" t="n">
        <x:v>46508</x:v>
      </x:c>
      <x:c r="F840" s="39"/>
      <x:c r="G840" s="3" t="str">
        <x:v>GL.DEPR.IT</x:v>
      </x:c>
      <x:c r="H840" s="3" t="str">
        <x:v>ENG</x:v>
      </x:c>
      <x:c r="I840" s="3" t="str">
        <x:v>V.EQUIPMENT</x:v>
      </x:c>
      <x:c r="J840" s="3" t="str">
        <x:v>MAP.ACTUAL.DEPR.IT.ENG.V.EQUIPMENT.ENG</x:v>
      </x:c>
      <x:c r="K840" s="3" t="str">
        <x:v>CAP.DEPRECIATION</x:v>
      </x:c>
      <x:c r="L840" s="3" t="str">
        <x:v>noncash</x:v>
      </x:c>
      <x:c r="M840" s="3" t="str">
        <x:v>recurring</x:v>
      </x:c>
      <x:c r="N840" s="3" t="str">
        <x:v>committed</x:v>
      </x:c>
      <x:c r="O840" s="3" t="str">
        <x:v>fixed</x:v>
      </x:c>
      <x:c r="P840" s="30" t="n">
        <x:v>69.44</x:v>
      </x:c>
      <x:c r="Q840" s="30" t="n">
        <x:v>0</x:v>
      </x:c>
      <x:c r="R840" s="19" t="n">
        <x:f>P840-Q840</x:f>
        <x:v>69.44</x:v>
      </x:c>
      <x:c r="S840" s="22" t="n">
        <x:f>'D03_Accounts'!D100</x:f>
        <x:v>1</x:v>
      </x:c>
      <x:c r="T840" s="19" t="n">
        <x:f>R840*S840</x:f>
        <x:v>69.44</x:v>
      </x:c>
      <x:c r="U840" s="20" t="str">
        <x:f>'D03_Mappings'!E143</x:f>
        <x:v>depreciation</x:v>
      </x:c>
      <x:c r="V840" s="19" t="str">
        <x:f>IF(I840="",IF(U840="people","PAYROLL","UNMAPPED"),I840)</x:f>
        <x:v>V.EQUIPMENT</x:v>
      </x:c>
      <x:c r="W840" s="19" t="n">
        <x:f>IF(AND(G840="GL.CASH",L840="operating"),Q840,0)</x:f>
        <x:v>0</x:v>
      </x:c>
      <x:c r="X840" s="19" t="n">
        <x:f>IF(AND(G840="GL.CASH",L840="operating"),P840,0)</x:f>
        <x:v>0</x:v>
      </x:c>
      <x:c r="Y840" s="19" t="n">
        <x:f>IF(AND(G840="GL.CASH",L840="investing"),Q840-P840,0)</x:f>
        <x:v>0</x:v>
      </x:c>
      <x:c r="Z840" s="19" t="n">
        <x:f>IF(AND(G840="GL.CASH",L840="financing"),P840,0)</x:f>
        <x:v>0</x:v>
      </x:c>
      <x:c r="AA840" s="19" t="n">
        <x:f>IF(AND(G840="GL.CASH",L840="financing"),Q840,0)</x:f>
        <x:v>0</x:v>
      </x:c>
    </x:row>
    <x:row r="841" ht="25" customHeight="1">
      <x:c r="A841" s="3" t="str">
        <x:v>ACT/DEP-IT.P04.01-M05/2</x:v>
      </x:c>
      <x:c r="B841" s="3" t="str">
        <x:v>DEP-IT.P04.01-M05</x:v>
      </x:c>
      <x:c r="C841" s="21" t="n">
        <x:v>5</x:v>
      </x:c>
      <x:c r="D841" s="39" t="n">
        <x:v>46538</x:v>
      </x:c>
      <x:c r="E841" s="39" t="n">
        <x:v>46508</x:v>
      </x:c>
      <x:c r="F841" s="39"/>
      <x:c r="G841" s="3" t="str">
        <x:v>GL.ACCDEP.IT</x:v>
      </x:c>
      <x:c r="H841" s="3" t="str">
        <x:v>ENG</x:v>
      </x:c>
      <x:c r="I841" s="3" t="str">
        <x:v>V.EQUIPMENT</x:v>
      </x:c>
      <x:c r="J841" s="3" t="str">
        <x:v>MAP.ACTUAL.DEPR.IT.ENG.V.EQUIPMENT.ENG</x:v>
      </x:c>
      <x:c r="K841" s="3" t="str">
        <x:v>CAP.DEPRECIATION</x:v>
      </x:c>
      <x:c r="L841" s="3" t="str">
        <x:v>noncash</x:v>
      </x:c>
      <x:c r="M841" s="3" t="str">
        <x:v>not_applicable</x:v>
      </x:c>
      <x:c r="N841" s="3" t="str">
        <x:v>not_applicable</x:v>
      </x:c>
      <x:c r="O841" s="3" t="str">
        <x:v>not_applicable</x:v>
      </x:c>
      <x:c r="P841" s="30" t="n">
        <x:v>0</x:v>
      </x:c>
      <x:c r="Q841" s="30" t="n">
        <x:v>69.44</x:v>
      </x:c>
      <x:c r="R841" s="19" t="n">
        <x:f>P841-Q841</x:f>
        <x:v>-69.44</x:v>
      </x:c>
      <x:c r="S841" s="22" t="n">
        <x:f>'D03_Accounts'!D21</x:f>
        <x:v>0</x:v>
      </x:c>
      <x:c r="T841" s="19" t="n">
        <x:f>R841*S841</x:f>
        <x:v>0</x:v>
      </x:c>
      <x:c r="U841" s="20" t="str">
        <x:f>'D03_Mappings'!E144</x:f>
        <x:v>acc_dep</x:v>
      </x:c>
      <x:c r="V841" s="19" t="str">
        <x:f>IF(I841="",IF(U841="people","PAYROLL","UNMAPPED"),I841)</x:f>
        <x:v>V.EQUIPMENT</x:v>
      </x:c>
      <x:c r="W841" s="19" t="n">
        <x:f>IF(AND(G841="GL.CASH",L841="operating"),Q841,0)</x:f>
        <x:v>0</x:v>
      </x:c>
      <x:c r="X841" s="19" t="n">
        <x:f>IF(AND(G841="GL.CASH",L841="operating"),P841,0)</x:f>
        <x:v>0</x:v>
      </x:c>
      <x:c r="Y841" s="19" t="n">
        <x:f>IF(AND(G841="GL.CASH",L841="investing"),Q841-P841,0)</x:f>
        <x:v>0</x:v>
      </x:c>
      <x:c r="Z841" s="19" t="n">
        <x:f>IF(AND(G841="GL.CASH",L841="financing"),P841,0)</x:f>
        <x:v>0</x:v>
      </x:c>
      <x:c r="AA841" s="19" t="n">
        <x:f>IF(AND(G841="GL.CASH",L841="financing"),Q841,0)</x:f>
        <x:v>0</x:v>
      </x:c>
    </x:row>
    <x:row r="842" ht="25" customHeight="1">
      <x:c r="A842" s="3" t="str">
        <x:v>ACT/DEP-IT.P05.01-M05/1</x:v>
      </x:c>
      <x:c r="B842" s="3" t="str">
        <x:v>DEP-IT.P05.01-M05</x:v>
      </x:c>
      <x:c r="C842" s="21" t="n">
        <x:v>5</x:v>
      </x:c>
      <x:c r="D842" s="39" t="n">
        <x:v>46538</x:v>
      </x:c>
      <x:c r="E842" s="39" t="n">
        <x:v>46508</x:v>
      </x:c>
      <x:c r="F842" s="39"/>
      <x:c r="G842" s="3" t="str">
        <x:v>GL.DEPR.IT</x:v>
      </x:c>
      <x:c r="H842" s="3" t="str">
        <x:v>ENG</x:v>
      </x:c>
      <x:c r="I842" s="3" t="str">
        <x:v>V.EQUIPMENT</x:v>
      </x:c>
      <x:c r="J842" s="3" t="str">
        <x:v>MAP.ACTUAL.DEPR.IT.ENG.V.EQUIPMENT.ENG</x:v>
      </x:c>
      <x:c r="K842" s="3" t="str">
        <x:v>CAP.DEPRECIATION</x:v>
      </x:c>
      <x:c r="L842" s="3" t="str">
        <x:v>noncash</x:v>
      </x:c>
      <x:c r="M842" s="3" t="str">
        <x:v>recurring</x:v>
      </x:c>
      <x:c r="N842" s="3" t="str">
        <x:v>committed</x:v>
      </x:c>
      <x:c r="O842" s="3" t="str">
        <x:v>fixed</x:v>
      </x:c>
      <x:c r="P842" s="30" t="n">
        <x:v>69.44</x:v>
      </x:c>
      <x:c r="Q842" s="30" t="n">
        <x:v>0</x:v>
      </x:c>
      <x:c r="R842" s="19" t="n">
        <x:f>P842-Q842</x:f>
        <x:v>69.44</x:v>
      </x:c>
      <x:c r="S842" s="22" t="n">
        <x:f>'D03_Accounts'!D100</x:f>
        <x:v>1</x:v>
      </x:c>
      <x:c r="T842" s="19" t="n">
        <x:f>R842*S842</x:f>
        <x:v>69.44</x:v>
      </x:c>
      <x:c r="U842" s="20" t="str">
        <x:f>'D03_Mappings'!E143</x:f>
        <x:v>depreciation</x:v>
      </x:c>
      <x:c r="V842" s="19" t="str">
        <x:f>IF(I842="",IF(U842="people","PAYROLL","UNMAPPED"),I842)</x:f>
        <x:v>V.EQUIPMENT</x:v>
      </x:c>
      <x:c r="W842" s="19" t="n">
        <x:f>IF(AND(G842="GL.CASH",L842="operating"),Q842,0)</x:f>
        <x:v>0</x:v>
      </x:c>
      <x:c r="X842" s="19" t="n">
        <x:f>IF(AND(G842="GL.CASH",L842="operating"),P842,0)</x:f>
        <x:v>0</x:v>
      </x:c>
      <x:c r="Y842" s="19" t="n">
        <x:f>IF(AND(G842="GL.CASH",L842="investing"),Q842-P842,0)</x:f>
        <x:v>0</x:v>
      </x:c>
      <x:c r="Z842" s="19" t="n">
        <x:f>IF(AND(G842="GL.CASH",L842="financing"),P842,0)</x:f>
        <x:v>0</x:v>
      </x:c>
      <x:c r="AA842" s="19" t="n">
        <x:f>IF(AND(G842="GL.CASH",L842="financing"),Q842,0)</x:f>
        <x:v>0</x:v>
      </x:c>
    </x:row>
    <x:row r="843" ht="25" customHeight="1">
      <x:c r="A843" s="3" t="str">
        <x:v>ACT/DEP-IT.P05.01-M05/2</x:v>
      </x:c>
      <x:c r="B843" s="3" t="str">
        <x:v>DEP-IT.P05.01-M05</x:v>
      </x:c>
      <x:c r="C843" s="21" t="n">
        <x:v>5</x:v>
      </x:c>
      <x:c r="D843" s="39" t="n">
        <x:v>46538</x:v>
      </x:c>
      <x:c r="E843" s="39" t="n">
        <x:v>46508</x:v>
      </x:c>
      <x:c r="F843" s="39"/>
      <x:c r="G843" s="3" t="str">
        <x:v>GL.ACCDEP.IT</x:v>
      </x:c>
      <x:c r="H843" s="3" t="str">
        <x:v>ENG</x:v>
      </x:c>
      <x:c r="I843" s="3" t="str">
        <x:v>V.EQUIPMENT</x:v>
      </x:c>
      <x:c r="J843" s="3" t="str">
        <x:v>MAP.ACTUAL.DEPR.IT.ENG.V.EQUIPMENT.ENG</x:v>
      </x:c>
      <x:c r="K843" s="3" t="str">
        <x:v>CAP.DEPRECIATION</x:v>
      </x:c>
      <x:c r="L843" s="3" t="str">
        <x:v>noncash</x:v>
      </x:c>
      <x:c r="M843" s="3" t="str">
        <x:v>not_applicable</x:v>
      </x:c>
      <x:c r="N843" s="3" t="str">
        <x:v>not_applicable</x:v>
      </x:c>
      <x:c r="O843" s="3" t="str">
        <x:v>not_applicable</x:v>
      </x:c>
      <x:c r="P843" s="30" t="n">
        <x:v>0</x:v>
      </x:c>
      <x:c r="Q843" s="30" t="n">
        <x:v>69.44</x:v>
      </x:c>
      <x:c r="R843" s="19" t="n">
        <x:f>P843-Q843</x:f>
        <x:v>-69.44</x:v>
      </x:c>
      <x:c r="S843" s="22" t="n">
        <x:f>'D03_Accounts'!D21</x:f>
        <x:v>0</x:v>
      </x:c>
      <x:c r="T843" s="19" t="n">
        <x:f>R843*S843</x:f>
        <x:v>0</x:v>
      </x:c>
      <x:c r="U843" s="20" t="str">
        <x:f>'D03_Mappings'!E144</x:f>
        <x:v>acc_dep</x:v>
      </x:c>
      <x:c r="V843" s="19" t="str">
        <x:f>IF(I843="",IF(U843="people","PAYROLL","UNMAPPED"),I843)</x:f>
        <x:v>V.EQUIPMENT</x:v>
      </x:c>
      <x:c r="W843" s="19" t="n">
        <x:f>IF(AND(G843="GL.CASH",L843="operating"),Q843,0)</x:f>
        <x:v>0</x:v>
      </x:c>
      <x:c r="X843" s="19" t="n">
        <x:f>IF(AND(G843="GL.CASH",L843="operating"),P843,0)</x:f>
        <x:v>0</x:v>
      </x:c>
      <x:c r="Y843" s="19" t="n">
        <x:f>IF(AND(G843="GL.CASH",L843="investing"),Q843-P843,0)</x:f>
        <x:v>0</x:v>
      </x:c>
      <x:c r="Z843" s="19" t="n">
        <x:f>IF(AND(G843="GL.CASH",L843="financing"),P843,0)</x:f>
        <x:v>0</x:v>
      </x:c>
      <x:c r="AA843" s="19" t="n">
        <x:f>IF(AND(G843="GL.CASH",L843="financing"),Q843,0)</x:f>
        <x:v>0</x:v>
      </x:c>
    </x:row>
    <x:row r="844" ht="25" customHeight="1">
      <x:c r="A844" s="3" t="str">
        <x:v>ACT/DEP-IT.P06.01-M05/1</x:v>
      </x:c>
      <x:c r="B844" s="3" t="str">
        <x:v>DEP-IT.P06.01-M05</x:v>
      </x:c>
      <x:c r="C844" s="21" t="n">
        <x:v>5</x:v>
      </x:c>
      <x:c r="D844" s="39" t="n">
        <x:v>46538</x:v>
      </x:c>
      <x:c r="E844" s="39" t="n">
        <x:v>46508</x:v>
      </x:c>
      <x:c r="F844" s="39"/>
      <x:c r="G844" s="3" t="str">
        <x:v>GL.DEPR.IT</x:v>
      </x:c>
      <x:c r="H844" s="3" t="str">
        <x:v>COMP</x:v>
      </x:c>
      <x:c r="I844" s="3" t="str">
        <x:v>V.EQUIPMENT</x:v>
      </x:c>
      <x:c r="J844" s="3" t="str">
        <x:v>MAP.ACTUAL.DEPR.IT.COMP.V.EQUIPMENT.COMP</x:v>
      </x:c>
      <x:c r="K844" s="3" t="str">
        <x:v>CAP.DEPRECIATION</x:v>
      </x:c>
      <x:c r="L844" s="3" t="str">
        <x:v>noncash</x:v>
      </x:c>
      <x:c r="M844" s="3" t="str">
        <x:v>recurring</x:v>
      </x:c>
      <x:c r="N844" s="3" t="str">
        <x:v>committed</x:v>
      </x:c>
      <x:c r="O844" s="3" t="str">
        <x:v>fixed</x:v>
      </x:c>
      <x:c r="P844" s="30" t="n">
        <x:v>69.44</x:v>
      </x:c>
      <x:c r="Q844" s="30" t="n">
        <x:v>0</x:v>
      </x:c>
      <x:c r="R844" s="19" t="n">
        <x:f>P844-Q844</x:f>
        <x:v>69.44</x:v>
      </x:c>
      <x:c r="S844" s="22" t="n">
        <x:f>'D03_Accounts'!D100</x:f>
        <x:v>1</x:v>
      </x:c>
      <x:c r="T844" s="19" t="n">
        <x:f>R844*S844</x:f>
        <x:v>69.44</x:v>
      </x:c>
      <x:c r="U844" s="20" t="str">
        <x:f>'D03_Mappings'!E141</x:f>
        <x:v>depreciation</x:v>
      </x:c>
      <x:c r="V844" s="19" t="str">
        <x:f>IF(I844="",IF(U844="people","PAYROLL","UNMAPPED"),I844)</x:f>
        <x:v>V.EQUIPMENT</x:v>
      </x:c>
      <x:c r="W844" s="19" t="n">
        <x:f>IF(AND(G844="GL.CASH",L844="operating"),Q844,0)</x:f>
        <x:v>0</x:v>
      </x:c>
      <x:c r="X844" s="19" t="n">
        <x:f>IF(AND(G844="GL.CASH",L844="operating"),P844,0)</x:f>
        <x:v>0</x:v>
      </x:c>
      <x:c r="Y844" s="19" t="n">
        <x:f>IF(AND(G844="GL.CASH",L844="investing"),Q844-P844,0)</x:f>
        <x:v>0</x:v>
      </x:c>
      <x:c r="Z844" s="19" t="n">
        <x:f>IF(AND(G844="GL.CASH",L844="financing"),P844,0)</x:f>
        <x:v>0</x:v>
      </x:c>
      <x:c r="AA844" s="19" t="n">
        <x:f>IF(AND(G844="GL.CASH",L844="financing"),Q844,0)</x:f>
        <x:v>0</x:v>
      </x:c>
    </x:row>
    <x:row r="845" ht="25" customHeight="1">
      <x:c r="A845" s="3" t="str">
        <x:v>ACT/DEP-IT.P06.01-M05/2</x:v>
      </x:c>
      <x:c r="B845" s="3" t="str">
        <x:v>DEP-IT.P06.01-M05</x:v>
      </x:c>
      <x:c r="C845" s="21" t="n">
        <x:v>5</x:v>
      </x:c>
      <x:c r="D845" s="39" t="n">
        <x:v>46538</x:v>
      </x:c>
      <x:c r="E845" s="39" t="n">
        <x:v>46508</x:v>
      </x:c>
      <x:c r="F845" s="39"/>
      <x:c r="G845" s="3" t="str">
        <x:v>GL.ACCDEP.IT</x:v>
      </x:c>
      <x:c r="H845" s="3" t="str">
        <x:v>COMP</x:v>
      </x:c>
      <x:c r="I845" s="3" t="str">
        <x:v>V.EQUIPMENT</x:v>
      </x:c>
      <x:c r="J845" s="3" t="str">
        <x:v>MAP.ACTUAL.DEPR.IT.COMP.V.EQUIPMENT.COMP</x:v>
      </x:c>
      <x:c r="K845" s="3" t="str">
        <x:v>CAP.DEPRECIATION</x:v>
      </x:c>
      <x:c r="L845" s="3" t="str">
        <x:v>noncash</x:v>
      </x:c>
      <x:c r="M845" s="3" t="str">
        <x:v>not_applicable</x:v>
      </x:c>
      <x:c r="N845" s="3" t="str">
        <x:v>not_applicable</x:v>
      </x:c>
      <x:c r="O845" s="3" t="str">
        <x:v>not_applicable</x:v>
      </x:c>
      <x:c r="P845" s="30" t="n">
        <x:v>0</x:v>
      </x:c>
      <x:c r="Q845" s="30" t="n">
        <x:v>69.44</x:v>
      </x:c>
      <x:c r="R845" s="19" t="n">
        <x:f>P845-Q845</x:f>
        <x:v>-69.44</x:v>
      </x:c>
      <x:c r="S845" s="22" t="n">
        <x:f>'D03_Accounts'!D21</x:f>
        <x:v>0</x:v>
      </x:c>
      <x:c r="T845" s="19" t="n">
        <x:f>R845*S845</x:f>
        <x:v>0</x:v>
      </x:c>
      <x:c r="U845" s="20" t="str">
        <x:f>'D03_Mappings'!E142</x:f>
        <x:v>acc_dep</x:v>
      </x:c>
      <x:c r="V845" s="19" t="str">
        <x:f>IF(I845="",IF(U845="people","PAYROLL","UNMAPPED"),I845)</x:f>
        <x:v>V.EQUIPMENT</x:v>
      </x:c>
      <x:c r="W845" s="19" t="n">
        <x:f>IF(AND(G845="GL.CASH",L845="operating"),Q845,0)</x:f>
        <x:v>0</x:v>
      </x:c>
      <x:c r="X845" s="19" t="n">
        <x:f>IF(AND(G845="GL.CASH",L845="operating"),P845,0)</x:f>
        <x:v>0</x:v>
      </x:c>
      <x:c r="Y845" s="19" t="n">
        <x:f>IF(AND(G845="GL.CASH",L845="investing"),Q845-P845,0)</x:f>
        <x:v>0</x:v>
      </x:c>
      <x:c r="Z845" s="19" t="n">
        <x:f>IF(AND(G845="GL.CASH",L845="financing"),P845,0)</x:f>
        <x:v>0</x:v>
      </x:c>
      <x:c r="AA845" s="19" t="n">
        <x:f>IF(AND(G845="GL.CASH",L845="financing"),Q845,0)</x:f>
        <x:v>0</x:v>
      </x:c>
    </x:row>
    <x:row r="846" ht="25" customHeight="1">
      <x:c r="A846" s="3" t="str">
        <x:v>ACT/DEP-IT.P07.01-M05/1</x:v>
      </x:c>
      <x:c r="B846" s="3" t="str">
        <x:v>DEP-IT.P07.01-M05</x:v>
      </x:c>
      <x:c r="C846" s="21" t="n">
        <x:v>5</x:v>
      </x:c>
      <x:c r="D846" s="39" t="n">
        <x:v>46538</x:v>
      </x:c>
      <x:c r="E846" s="39" t="n">
        <x:v>46508</x:v>
      </x:c>
      <x:c r="F846" s="39"/>
      <x:c r="G846" s="3" t="str">
        <x:v>GL.DEPR.IT</x:v>
      </x:c>
      <x:c r="H846" s="3" t="str">
        <x:v>PROD</x:v>
      </x:c>
      <x:c r="I846" s="3" t="str">
        <x:v>V.EQUIPMENT</x:v>
      </x:c>
      <x:c r="J846" s="3" t="str">
        <x:v>MAP.ACTUAL.DEPR.IT.PROD.V.EQUIPMENT.PROD</x:v>
      </x:c>
      <x:c r="K846" s="3" t="str">
        <x:v>CAP.DEPRECIATION</x:v>
      </x:c>
      <x:c r="L846" s="3" t="str">
        <x:v>noncash</x:v>
      </x:c>
      <x:c r="M846" s="3" t="str">
        <x:v>recurring</x:v>
      </x:c>
      <x:c r="N846" s="3" t="str">
        <x:v>committed</x:v>
      </x:c>
      <x:c r="O846" s="3" t="str">
        <x:v>fixed</x:v>
      </x:c>
      <x:c r="P846" s="30" t="n">
        <x:v>69.44</x:v>
      </x:c>
      <x:c r="Q846" s="30" t="n">
        <x:v>0</x:v>
      </x:c>
      <x:c r="R846" s="19" t="n">
        <x:f>P846-Q846</x:f>
        <x:v>69.44</x:v>
      </x:c>
      <x:c r="S846" s="22" t="n">
        <x:f>'D03_Accounts'!D100</x:f>
        <x:v>1</x:v>
      </x:c>
      <x:c r="T846" s="19" t="n">
        <x:f>R846*S846</x:f>
        <x:v>69.44</x:v>
      </x:c>
      <x:c r="U846" s="20" t="str">
        <x:f>'D03_Mappings'!E149</x:f>
        <x:v>depreciation</x:v>
      </x:c>
      <x:c r="V846" s="19" t="str">
        <x:f>IF(I846="",IF(U846="people","PAYROLL","UNMAPPED"),I846)</x:f>
        <x:v>V.EQUIPMENT</x:v>
      </x:c>
      <x:c r="W846" s="19" t="n">
        <x:f>IF(AND(G846="GL.CASH",L846="operating"),Q846,0)</x:f>
        <x:v>0</x:v>
      </x:c>
      <x:c r="X846" s="19" t="n">
        <x:f>IF(AND(G846="GL.CASH",L846="operating"),P846,0)</x:f>
        <x:v>0</x:v>
      </x:c>
      <x:c r="Y846" s="19" t="n">
        <x:f>IF(AND(G846="GL.CASH",L846="investing"),Q846-P846,0)</x:f>
        <x:v>0</x:v>
      </x:c>
      <x:c r="Z846" s="19" t="n">
        <x:f>IF(AND(G846="GL.CASH",L846="financing"),P846,0)</x:f>
        <x:v>0</x:v>
      </x:c>
      <x:c r="AA846" s="19" t="n">
        <x:f>IF(AND(G846="GL.CASH",L846="financing"),Q846,0)</x:f>
        <x:v>0</x:v>
      </x:c>
    </x:row>
    <x:row r="847" ht="25" customHeight="1">
      <x:c r="A847" s="3" t="str">
        <x:v>ACT/DEP-IT.P07.01-M05/2</x:v>
      </x:c>
      <x:c r="B847" s="3" t="str">
        <x:v>DEP-IT.P07.01-M05</x:v>
      </x:c>
      <x:c r="C847" s="21" t="n">
        <x:v>5</x:v>
      </x:c>
      <x:c r="D847" s="39" t="n">
        <x:v>46538</x:v>
      </x:c>
      <x:c r="E847" s="39" t="n">
        <x:v>46508</x:v>
      </x:c>
      <x:c r="F847" s="39"/>
      <x:c r="G847" s="3" t="str">
        <x:v>GL.ACCDEP.IT</x:v>
      </x:c>
      <x:c r="H847" s="3" t="str">
        <x:v>PROD</x:v>
      </x:c>
      <x:c r="I847" s="3" t="str">
        <x:v>V.EQUIPMENT</x:v>
      </x:c>
      <x:c r="J847" s="3" t="str">
        <x:v>MAP.ACTUAL.DEPR.IT.PROD.V.EQUIPMENT.PROD</x:v>
      </x:c>
      <x:c r="K847" s="3" t="str">
        <x:v>CAP.DEPRECIATION</x:v>
      </x:c>
      <x:c r="L847" s="3" t="str">
        <x:v>noncash</x:v>
      </x:c>
      <x:c r="M847" s="3" t="str">
        <x:v>not_applicable</x:v>
      </x:c>
      <x:c r="N847" s="3" t="str">
        <x:v>not_applicable</x:v>
      </x:c>
      <x:c r="O847" s="3" t="str">
        <x:v>not_applicable</x:v>
      </x:c>
      <x:c r="P847" s="30" t="n">
        <x:v>0</x:v>
      </x:c>
      <x:c r="Q847" s="30" t="n">
        <x:v>69.44</x:v>
      </x:c>
      <x:c r="R847" s="19" t="n">
        <x:f>P847-Q847</x:f>
        <x:v>-69.44</x:v>
      </x:c>
      <x:c r="S847" s="22" t="n">
        <x:f>'D03_Accounts'!D21</x:f>
        <x:v>0</x:v>
      </x:c>
      <x:c r="T847" s="19" t="n">
        <x:f>R847*S847</x:f>
        <x:v>0</x:v>
      </x:c>
      <x:c r="U847" s="20" t="str">
        <x:f>'D03_Mappings'!E150</x:f>
        <x:v>acc_dep</x:v>
      </x:c>
      <x:c r="V847" s="19" t="str">
        <x:f>IF(I847="",IF(U847="people","PAYROLL","UNMAPPED"),I847)</x:f>
        <x:v>V.EQUIPMENT</x:v>
      </x:c>
      <x:c r="W847" s="19" t="n">
        <x:f>IF(AND(G847="GL.CASH",L847="operating"),Q847,0)</x:f>
        <x:v>0</x:v>
      </x:c>
      <x:c r="X847" s="19" t="n">
        <x:f>IF(AND(G847="GL.CASH",L847="operating"),P847,0)</x:f>
        <x:v>0</x:v>
      </x:c>
      <x:c r="Y847" s="19" t="n">
        <x:f>IF(AND(G847="GL.CASH",L847="investing"),Q847-P847,0)</x:f>
        <x:v>0</x:v>
      </x:c>
      <x:c r="Z847" s="19" t="n">
        <x:f>IF(AND(G847="GL.CASH",L847="financing"),P847,0)</x:f>
        <x:v>0</x:v>
      </x:c>
      <x:c r="AA847" s="19" t="n">
        <x:f>IF(AND(G847="GL.CASH",L847="financing"),Q847,0)</x:f>
        <x:v>0</x:v>
      </x:c>
    </x:row>
    <x:row r="848" ht="25" customHeight="1">
      <x:c r="A848" s="3" t="str">
        <x:v>ACT/DEP-IT.P08.01-M05/1</x:v>
      </x:c>
      <x:c r="B848" s="3" t="str">
        <x:v>DEP-IT.P08.01-M05</x:v>
      </x:c>
      <x:c r="C848" s="21" t="n">
        <x:v>5</x:v>
      </x:c>
      <x:c r="D848" s="39" t="n">
        <x:v>46538</x:v>
      </x:c>
      <x:c r="E848" s="39" t="n">
        <x:v>46508</x:v>
      </x:c>
      <x:c r="F848" s="39"/>
      <x:c r="G848" s="3" t="str">
        <x:v>GL.DEPR.IT</x:v>
      </x:c>
      <x:c r="H848" s="3" t="str">
        <x:v>ENG</x:v>
      </x:c>
      <x:c r="I848" s="3" t="str">
        <x:v>V.EQUIPMENT</x:v>
      </x:c>
      <x:c r="J848" s="3" t="str">
        <x:v>MAP.ACTUAL.DEPR.IT.ENG.V.EQUIPMENT.ENG</x:v>
      </x:c>
      <x:c r="K848" s="3" t="str">
        <x:v>CAP.DEPRECIATION</x:v>
      </x:c>
      <x:c r="L848" s="3" t="str">
        <x:v>noncash</x:v>
      </x:c>
      <x:c r="M848" s="3" t="str">
        <x:v>recurring</x:v>
      </x:c>
      <x:c r="N848" s="3" t="str">
        <x:v>committed</x:v>
      </x:c>
      <x:c r="O848" s="3" t="str">
        <x:v>fixed</x:v>
      </x:c>
      <x:c r="P848" s="30" t="n">
        <x:v>69.44</x:v>
      </x:c>
      <x:c r="Q848" s="30" t="n">
        <x:v>0</x:v>
      </x:c>
      <x:c r="R848" s="19" t="n">
        <x:f>P848-Q848</x:f>
        <x:v>69.44</x:v>
      </x:c>
      <x:c r="S848" s="22" t="n">
        <x:f>'D03_Accounts'!D100</x:f>
        <x:v>1</x:v>
      </x:c>
      <x:c r="T848" s="19" t="n">
        <x:f>R848*S848</x:f>
        <x:v>69.44</x:v>
      </x:c>
      <x:c r="U848" s="20" t="str">
        <x:f>'D03_Mappings'!E143</x:f>
        <x:v>depreciation</x:v>
      </x:c>
      <x:c r="V848" s="19" t="str">
        <x:f>IF(I848="",IF(U848="people","PAYROLL","UNMAPPED"),I848)</x:f>
        <x:v>V.EQUIPMENT</x:v>
      </x:c>
      <x:c r="W848" s="19" t="n">
        <x:f>IF(AND(G848="GL.CASH",L848="operating"),Q848,0)</x:f>
        <x:v>0</x:v>
      </x:c>
      <x:c r="X848" s="19" t="n">
        <x:f>IF(AND(G848="GL.CASH",L848="operating"),P848,0)</x:f>
        <x:v>0</x:v>
      </x:c>
      <x:c r="Y848" s="19" t="n">
        <x:f>IF(AND(G848="GL.CASH",L848="investing"),Q848-P848,0)</x:f>
        <x:v>0</x:v>
      </x:c>
      <x:c r="Z848" s="19" t="n">
        <x:f>IF(AND(G848="GL.CASH",L848="financing"),P848,0)</x:f>
        <x:v>0</x:v>
      </x:c>
      <x:c r="AA848" s="19" t="n">
        <x:f>IF(AND(G848="GL.CASH",L848="financing"),Q848,0)</x:f>
        <x:v>0</x:v>
      </x:c>
    </x:row>
    <x:row r="849" ht="25" customHeight="1">
      <x:c r="A849" s="3" t="str">
        <x:v>ACT/DEP-IT.P08.01-M05/2</x:v>
      </x:c>
      <x:c r="B849" s="3" t="str">
        <x:v>DEP-IT.P08.01-M05</x:v>
      </x:c>
      <x:c r="C849" s="21" t="n">
        <x:v>5</x:v>
      </x:c>
      <x:c r="D849" s="39" t="n">
        <x:v>46538</x:v>
      </x:c>
      <x:c r="E849" s="39" t="n">
        <x:v>46508</x:v>
      </x:c>
      <x:c r="F849" s="39"/>
      <x:c r="G849" s="3" t="str">
        <x:v>GL.ACCDEP.IT</x:v>
      </x:c>
      <x:c r="H849" s="3" t="str">
        <x:v>ENG</x:v>
      </x:c>
      <x:c r="I849" s="3" t="str">
        <x:v>V.EQUIPMENT</x:v>
      </x:c>
      <x:c r="J849" s="3" t="str">
        <x:v>MAP.ACTUAL.DEPR.IT.ENG.V.EQUIPMENT.ENG</x:v>
      </x:c>
      <x:c r="K849" s="3" t="str">
        <x:v>CAP.DEPRECIATION</x:v>
      </x:c>
      <x:c r="L849" s="3" t="str">
        <x:v>noncash</x:v>
      </x:c>
      <x:c r="M849" s="3" t="str">
        <x:v>not_applicable</x:v>
      </x:c>
      <x:c r="N849" s="3" t="str">
        <x:v>not_applicable</x:v>
      </x:c>
      <x:c r="O849" s="3" t="str">
        <x:v>not_applicable</x:v>
      </x:c>
      <x:c r="P849" s="30" t="n">
        <x:v>0</x:v>
      </x:c>
      <x:c r="Q849" s="30" t="n">
        <x:v>69.44</x:v>
      </x:c>
      <x:c r="R849" s="19" t="n">
        <x:f>P849-Q849</x:f>
        <x:v>-69.44</x:v>
      </x:c>
      <x:c r="S849" s="22" t="n">
        <x:f>'D03_Accounts'!D21</x:f>
        <x:v>0</x:v>
      </x:c>
      <x:c r="T849" s="19" t="n">
        <x:f>R849*S849</x:f>
        <x:v>0</x:v>
      </x:c>
      <x:c r="U849" s="20" t="str">
        <x:f>'D03_Mappings'!E144</x:f>
        <x:v>acc_dep</x:v>
      </x:c>
      <x:c r="V849" s="19" t="str">
        <x:f>IF(I849="",IF(U849="people","PAYROLL","UNMAPPED"),I849)</x:f>
        <x:v>V.EQUIPMENT</x:v>
      </x:c>
      <x:c r="W849" s="19" t="n">
        <x:f>IF(AND(G849="GL.CASH",L849="operating"),Q849,0)</x:f>
        <x:v>0</x:v>
      </x:c>
      <x:c r="X849" s="19" t="n">
        <x:f>IF(AND(G849="GL.CASH",L849="operating"),P849,0)</x:f>
        <x:v>0</x:v>
      </x:c>
      <x:c r="Y849" s="19" t="n">
        <x:f>IF(AND(G849="GL.CASH",L849="investing"),Q849-P849,0)</x:f>
        <x:v>0</x:v>
      </x:c>
      <x:c r="Z849" s="19" t="n">
        <x:f>IF(AND(G849="GL.CASH",L849="financing"),P849,0)</x:f>
        <x:v>0</x:v>
      </x:c>
      <x:c r="AA849" s="19" t="n">
        <x:f>IF(AND(G849="GL.CASH",L849="financing"),Q849,0)</x:f>
        <x:v>0</x:v>
      </x:c>
    </x:row>
    <x:row r="850" ht="25" customHeight="1">
      <x:c r="A850" s="3" t="str">
        <x:v>ACT/DEPOSIT-INTEREST-M05/1</x:v>
      </x:c>
      <x:c r="B850" s="3" t="str">
        <x:v>DEPOSIT-INTEREST-M05</x:v>
      </x:c>
      <x:c r="C850" s="21" t="n">
        <x:v>5</x:v>
      </x:c>
      <x:c r="D850" s="39" t="n">
        <x:v>46538</x:v>
      </x:c>
      <x:c r="E850" s="39" t="n">
        <x:v>46508</x:v>
      </x:c>
      <x:c r="F850" s="39" t="n">
        <x:v>46538</x:v>
      </x:c>
      <x:c r="G850" s="3" t="str">
        <x:v>GL.CASH</x:v>
      </x:c>
      <x:c r="H850" s="3" t="str">
        <x:v>CORP</x:v>
      </x:c>
      <x:c r="I850" s="3" t="str">
        <x:v>V.BANK</x:v>
      </x:c>
      <x:c r="J850" s="3" t="str">
        <x:v>MAP.ACTUAL.DEPOSIT.INTEREST.V.BANK.CORP</x:v>
      </x:c>
      <x:c r="K850" s="3" t="str">
        <x:v>PNL.DEP_INTEREST</x:v>
      </x:c>
      <x:c r="L850" s="3" t="str">
        <x:v>operating</x:v>
      </x:c>
      <x:c r="M850" s="3" t="str">
        <x:v>not_applicable</x:v>
      </x:c>
      <x:c r="N850" s="3" t="str">
        <x:v>not_applicable</x:v>
      </x:c>
      <x:c r="O850" s="3" t="str">
        <x:v>not_applicable</x:v>
      </x:c>
      <x:c r="P850" s="30" t="n">
        <x:v>1000.35</x:v>
      </x:c>
      <x:c r="Q850" s="30" t="n">
        <x:v>0</x:v>
      </x:c>
      <x:c r="R850" s="19" t="n">
        <x:f>P850-Q850</x:f>
        <x:v>1000.35</x:v>
      </x:c>
      <x:c r="S850" s="22" t="n">
        <x:f>'D03_Accounts'!D11</x:f>
        <x:v>0</x:v>
      </x:c>
      <x:c r="T850" s="19" t="n">
        <x:f>R850*S850</x:f>
        <x:v>0</x:v>
      </x:c>
      <x:c r="U850" s="20" t="str">
        <x:f>'D03_Mappings'!E139</x:f>
        <x:v>cash</x:v>
      </x:c>
      <x:c r="V850" s="19" t="str">
        <x:f>IF(I850="",IF(U850="people","PAYROLL","UNMAPPED"),I850)</x:f>
        <x:v>V.BANK</x:v>
      </x:c>
      <x:c r="W850" s="19" t="n">
        <x:f>IF(AND(G850="GL.CASH",L850="operating"),Q850,0)</x:f>
        <x:v>0</x:v>
      </x:c>
      <x:c r="X850" s="19" t="n">
        <x:f>IF(AND(G850="GL.CASH",L850="operating"),P850,0)</x:f>
        <x:v>1000.35</x:v>
      </x:c>
      <x:c r="Y850" s="19" t="n">
        <x:f>IF(AND(G850="GL.CASH",L850="investing"),Q850-P850,0)</x:f>
        <x:v>0</x:v>
      </x:c>
      <x:c r="Z850" s="19" t="n">
        <x:f>IF(AND(G850="GL.CASH",L850="financing"),P850,0)</x:f>
        <x:v>0</x:v>
      </x:c>
      <x:c r="AA850" s="19" t="n">
        <x:f>IF(AND(G850="GL.CASH",L850="financing"),Q850,0)</x:f>
        <x:v>0</x:v>
      </x:c>
    </x:row>
    <x:row r="851" ht="25" customHeight="1">
      <x:c r="A851" s="3" t="str">
        <x:v>ACT/DEPOSIT-INTEREST-M05/2</x:v>
      </x:c>
      <x:c r="B851" s="3" t="str">
        <x:v>DEPOSIT-INTEREST-M05</x:v>
      </x:c>
      <x:c r="C851" s="21" t="n">
        <x:v>5</x:v>
      </x:c>
      <x:c r="D851" s="39" t="n">
        <x:v>46538</x:v>
      </x:c>
      <x:c r="E851" s="39" t="n">
        <x:v>46508</x:v>
      </x:c>
      <x:c r="F851" s="39" t="n">
        <x:v>46538</x:v>
      </x:c>
      <x:c r="G851" s="3" t="str">
        <x:v>GL.FIN.DEP_INTEREST</x:v>
      </x:c>
      <x:c r="H851" s="3" t="str">
        <x:v>CORP</x:v>
      </x:c>
      <x:c r="I851" s="3" t="str">
        <x:v>V.BANK</x:v>
      </x:c>
      <x:c r="J851" s="3" t="str">
        <x:v>MAP.ACTUAL.DEPOSIT.INTEREST.V.BANK.CORP</x:v>
      </x:c>
      <x:c r="K851" s="3" t="str">
        <x:v>PNL.DEP_INTEREST</x:v>
      </x:c>
      <x:c r="L851" s="3" t="str">
        <x:v>operating</x:v>
      </x:c>
      <x:c r="M851" s="3" t="str">
        <x:v>recurring</x:v>
      </x:c>
      <x:c r="N851" s="3" t="str">
        <x:v>committed</x:v>
      </x:c>
      <x:c r="O851" s="3" t="str">
        <x:v>fixed</x:v>
      </x:c>
      <x:c r="P851" s="30" t="n">
        <x:v>0</x:v>
      </x:c>
      <x:c r="Q851" s="30" t="n">
        <x:v>1000.35</x:v>
      </x:c>
      <x:c r="R851" s="19" t="n">
        <x:f>P851-Q851</x:f>
        <x:v>-1000.35</x:v>
      </x:c>
      <x:c r="S851" s="22" t="n">
        <x:f>'D03_Accounts'!D45</x:f>
        <x:v>0</x:v>
      </x:c>
      <x:c r="T851" s="19" t="n">
        <x:f>R851*S851</x:f>
        <x:v>0</x:v>
      </x:c>
      <x:c r="U851" s="20" t="str">
        <x:f>'D03_Mappings'!E140</x:f>
        <x:v>dep_interest</x:v>
      </x:c>
      <x:c r="V851" s="19" t="str">
        <x:f>IF(I851="",IF(U851="people","PAYROLL","UNMAPPED"),I851)</x:f>
        <x:v>V.BANK</x:v>
      </x:c>
      <x:c r="W851" s="19" t="n">
        <x:f>IF(AND(G851="GL.CASH",L851="operating"),Q851,0)</x:f>
        <x:v>0</x:v>
      </x:c>
      <x:c r="X851" s="19" t="n">
        <x:f>IF(AND(G851="GL.CASH",L851="operating"),P851,0)</x:f>
        <x:v>0</x:v>
      </x:c>
      <x:c r="Y851" s="19" t="n">
        <x:f>IF(AND(G851="GL.CASH",L851="investing"),Q851-P851,0)</x:f>
        <x:v>0</x:v>
      </x:c>
      <x:c r="Z851" s="19" t="n">
        <x:f>IF(AND(G851="GL.CASH",L851="financing"),P851,0)</x:f>
        <x:v>0</x:v>
      </x:c>
      <x:c r="AA851" s="19" t="n">
        <x:f>IF(AND(G851="GL.CASH",L851="financing"),Q851,0)</x:f>
        <x:v>0</x:v>
      </x:c>
    </x:row>
    <x:row r="852" ht="25" customHeight="1">
      <x:c r="A852" s="3" t="str">
        <x:v>ACT/NOTE-INTEREST-M05/1</x:v>
      </x:c>
      <x:c r="B852" s="3" t="str">
        <x:v>NOTE-INTEREST-M05</x:v>
      </x:c>
      <x:c r="C852" s="21" t="n">
        <x:v>5</x:v>
      </x:c>
      <x:c r="D852" s="39" t="n">
        <x:v>46538</x:v>
      </x:c>
      <x:c r="E852" s="39" t="n">
        <x:v>46508</x:v>
      </x:c>
      <x:c r="F852" s="39"/>
      <x:c r="G852" s="3" t="str">
        <x:v>GL.FIN.NOTE_INTEREST</x:v>
      </x:c>
      <x:c r="H852" s="3" t="str">
        <x:v>CORP</x:v>
      </x:c>
      <x:c r="I852" s="3" t="str">
        <x:v>NOTEHOLDER</x:v>
      </x:c>
      <x:c r="J852" s="3" t="str">
        <x:v>MAP.ACTUAL.NOTE.INTEREST.NOTEHOLDER.CORP</x:v>
      </x:c>
      <x:c r="K852" s="3" t="str">
        <x:v>FUND.NOTE_EXPENSE</x:v>
      </x:c>
      <x:c r="L852" s="3" t="str">
        <x:v>noncash</x:v>
      </x:c>
      <x:c r="M852" s="3" t="str">
        <x:v>recurring</x:v>
      </x:c>
      <x:c r="N852" s="3" t="str">
        <x:v>committed</x:v>
      </x:c>
      <x:c r="O852" s="3" t="str">
        <x:v>fixed</x:v>
      </x:c>
      <x:c r="P852" s="30" t="n">
        <x:v>4166.67</x:v>
      </x:c>
      <x:c r="Q852" s="30" t="n">
        <x:v>0</x:v>
      </x:c>
      <x:c r="R852" s="19" t="n">
        <x:f>P852-Q852</x:f>
        <x:v>4166.67</x:v>
      </x:c>
      <x:c r="S852" s="22" t="n">
        <x:f>'D03_Accounts'!D44</x:f>
        <x:v>1</x:v>
      </x:c>
      <x:c r="T852" s="19" t="n">
        <x:f>R852*S852</x:f>
        <x:v>4166.67</x:v>
      </x:c>
      <x:c r="U852" s="20" t="str">
        <x:f>'D03_Mappings'!E156</x:f>
        <x:v>note_interest</x:v>
      </x:c>
      <x:c r="V852" s="19" t="str">
        <x:f>IF(I852="",IF(U852="people","PAYROLL","UNMAPPED"),I852)</x:f>
        <x:v>NOTEHOLDER</x:v>
      </x:c>
      <x:c r="W852" s="19" t="n">
        <x:f>IF(AND(G852="GL.CASH",L852="operating"),Q852,0)</x:f>
        <x:v>0</x:v>
      </x:c>
      <x:c r="X852" s="19" t="n">
        <x:f>IF(AND(G852="GL.CASH",L852="operating"),P852,0)</x:f>
        <x:v>0</x:v>
      </x:c>
      <x:c r="Y852" s="19" t="n">
        <x:f>IF(AND(G852="GL.CASH",L852="investing"),Q852-P852,0)</x:f>
        <x:v>0</x:v>
      </x:c>
      <x:c r="Z852" s="19" t="n">
        <x:f>IF(AND(G852="GL.CASH",L852="financing"),P852,0)</x:f>
        <x:v>0</x:v>
      </x:c>
      <x:c r="AA852" s="19" t="n">
        <x:f>IF(AND(G852="GL.CASH",L852="financing"),Q852,0)</x:f>
        <x:v>0</x:v>
      </x:c>
    </x:row>
    <x:row r="853" ht="25" customHeight="1">
      <x:c r="A853" s="3" t="str">
        <x:v>ACT/NOTE-INTEREST-M05/2</x:v>
      </x:c>
      <x:c r="B853" s="3" t="str">
        <x:v>NOTE-INTEREST-M05</x:v>
      </x:c>
      <x:c r="C853" s="21" t="n">
        <x:v>5</x:v>
      </x:c>
      <x:c r="D853" s="39" t="n">
        <x:v>46538</x:v>
      </x:c>
      <x:c r="E853" s="39" t="n">
        <x:v>46508</x:v>
      </x:c>
      <x:c r="F853" s="39"/>
      <x:c r="G853" s="3" t="str">
        <x:v>GL.NOTE.INTEREST</x:v>
      </x:c>
      <x:c r="H853" s="3" t="str">
        <x:v>CORP</x:v>
      </x:c>
      <x:c r="I853" s="3" t="str">
        <x:v>NOTEHOLDER</x:v>
      </x:c>
      <x:c r="J853" s="3" t="str">
        <x:v>MAP.ACTUAL.NOTE.INTEREST.NOTEHOLDER.CORP</x:v>
      </x:c>
      <x:c r="K853" s="3" t="str">
        <x:v>FUND.NOTE_EXPENSE</x:v>
      </x:c>
      <x:c r="L853" s="3" t="str">
        <x:v>noncash</x:v>
      </x:c>
      <x:c r="M853" s="3" t="str">
        <x:v>not_applicable</x:v>
      </x:c>
      <x:c r="N853" s="3" t="str">
        <x:v>not_applicable</x:v>
      </x:c>
      <x:c r="O853" s="3" t="str">
        <x:v>not_applicable</x:v>
      </x:c>
      <x:c r="P853" s="30" t="n">
        <x:v>0</x:v>
      </x:c>
      <x:c r="Q853" s="30" t="n">
        <x:v>4166.67</x:v>
      </x:c>
      <x:c r="R853" s="19" t="n">
        <x:f>P853-Q853</x:f>
        <x:v>-4166.67</x:v>
      </x:c>
      <x:c r="S853" s="22" t="n">
        <x:f>'D03_Accounts'!D35</x:f>
        <x:v>0</x:v>
      </x:c>
      <x:c r="T853" s="19" t="n">
        <x:f>R853*S853</x:f>
        <x:v>0</x:v>
      </x:c>
      <x:c r="U853" s="20" t="str">
        <x:f>'D03_Mappings'!E157</x:f>
        <x:v>debt</x:v>
      </x:c>
      <x:c r="V853" s="19" t="str">
        <x:f>IF(I853="",IF(U853="people","PAYROLL","UNMAPPED"),I853)</x:f>
        <x:v>NOTEHOLDER</x:v>
      </x:c>
      <x:c r="W853" s="19" t="n">
        <x:f>IF(AND(G853="GL.CASH",L853="operating"),Q853,0)</x:f>
        <x:v>0</x:v>
      </x:c>
      <x:c r="X853" s="19" t="n">
        <x:f>IF(AND(G853="GL.CASH",L853="operating"),P853,0)</x:f>
        <x:v>0</x:v>
      </x:c>
      <x:c r="Y853" s="19" t="n">
        <x:f>IF(AND(G853="GL.CASH",L853="investing"),Q853-P853,0)</x:f>
        <x:v>0</x:v>
      </x:c>
      <x:c r="Z853" s="19" t="n">
        <x:f>IF(AND(G853="GL.CASH",L853="financing"),P853,0)</x:f>
        <x:v>0</x:v>
      </x:c>
      <x:c r="AA853" s="19" t="n">
        <x:f>IF(AND(G853="GL.CASH",L853="financing"),Q853,0)</x:f>
        <x:v>0</x:v>
      </x:c>
    </x:row>
    <x:row r="854" ht="25" customHeight="1">
      <x:c r="A854" s="3" t="str">
        <x:v>ACT/VAT-OFFSET-M05-COMP/1</x:v>
      </x:c>
      <x:c r="B854" s="3" t="str">
        <x:v>VAT-OFFSET-M05-COMP</x:v>
      </x:c>
      <x:c r="C854" s="21" t="n">
        <x:v>5</x:v>
      </x:c>
      <x:c r="D854" s="39" t="n">
        <x:v>46538</x:v>
      </x:c>
      <x:c r="E854" s="39" t="n">
        <x:v>46538</x:v>
      </x:c>
      <x:c r="F854" s="39"/>
      <x:c r="G854" s="3" t="str">
        <x:v>GL.VAT.DOM_LIAB</x:v>
      </x:c>
      <x:c r="H854" s="3" t="str">
        <x:v>COMP</x:v>
      </x:c>
      <x:c r="I854" s="3" t="str">
        <x:v>TAX_AUTHORITY</x:v>
      </x:c>
      <x:c r="J854" s="3" t="str">
        <x:v>MAP.ACTUAL.VAT.SETTLE.DOM.OFFSET.TAX_AUTHORITY.COMP</x:v>
      </x:c>
      <x:c r="K854" s="3" t="str">
        <x:v>VAT.DOM_PAID</x:v>
      </x:c>
      <x:c r="L854" s="3" t="str">
        <x:v>noncash</x:v>
      </x:c>
      <x:c r="M854" s="3" t="str">
        <x:v>not_applicable</x:v>
      </x:c>
      <x:c r="N854" s="3" t="str">
        <x:v>not_applicable</x:v>
      </x:c>
      <x:c r="O854" s="3" t="str">
        <x:v>not_applicable</x:v>
      </x:c>
      <x:c r="P854" s="30" t="n">
        <x:v>85.5</x:v>
      </x:c>
      <x:c r="Q854" s="30" t="n">
        <x:v>0</x:v>
      </x:c>
      <x:c r="R854" s="19" t="n">
        <x:f>P854-Q854</x:f>
        <x:v>85.5</x:v>
      </x:c>
      <x:c r="S854" s="22" t="n">
        <x:f>'D03_Accounts'!D29</x:f>
        <x:v>0</x:v>
      </x:c>
      <x:c r="T854" s="19" t="n">
        <x:f>R854*S854</x:f>
        <x:v>0</x:v>
      </x:c>
      <x:c r="U854" s="20" t="str">
        <x:f>'D03_Mappings'!E248</x:f>
        <x:v>tax_liabilities</x:v>
      </x:c>
      <x:c r="V854" s="19" t="str">
        <x:f>IF(I854="",IF(U854="people","PAYROLL","UNMAPPED"),I854)</x:f>
        <x:v>TAX_AUTHORITY</x:v>
      </x:c>
      <x:c r="W854" s="19" t="n">
        <x:f>IF(AND(G854="GL.CASH",L854="operating"),Q854,0)</x:f>
        <x:v>0</x:v>
      </x:c>
      <x:c r="X854" s="19" t="n">
        <x:f>IF(AND(G854="GL.CASH",L854="operating"),P854,0)</x:f>
        <x:v>0</x:v>
      </x:c>
      <x:c r="Y854" s="19" t="n">
        <x:f>IF(AND(G854="GL.CASH",L854="investing"),Q854-P854,0)</x:f>
        <x:v>0</x:v>
      </x:c>
      <x:c r="Z854" s="19" t="n">
        <x:f>IF(AND(G854="GL.CASH",L854="financing"),P854,0)</x:f>
        <x:v>0</x:v>
      </x:c>
      <x:c r="AA854" s="19" t="n">
        <x:f>IF(AND(G854="GL.CASH",L854="financing"),Q854,0)</x:f>
        <x:v>0</x:v>
      </x:c>
    </x:row>
    <x:row r="855" ht="25" customHeight="1">
      <x:c r="A855" s="3" t="str">
        <x:v>ACT/VAT-OFFSET-M05-COMP/2</x:v>
      </x:c>
      <x:c r="B855" s="3" t="str">
        <x:v>VAT-OFFSET-M05-COMP</x:v>
      </x:c>
      <x:c r="C855" s="21" t="n">
        <x:v>5</x:v>
      </x:c>
      <x:c r="D855" s="39" t="n">
        <x:v>46538</x:v>
      </x:c>
      <x:c r="E855" s="39" t="n">
        <x:v>46538</x:v>
      </x:c>
      <x:c r="F855" s="39"/>
      <x:c r="G855" s="3" t="str">
        <x:v>GL.VAT.DOM_ASSET</x:v>
      </x:c>
      <x:c r="H855" s="3" t="str">
        <x:v>COMP</x:v>
      </x:c>
      <x:c r="I855" s="3" t="str">
        <x:v>TAX_AUTHORITY</x:v>
      </x:c>
      <x:c r="J855" s="3" t="str">
        <x:v>MAP.ACTUAL.VAT.SETTLE.DOM.OFFSET.TAX_AUTHORITY.COMP</x:v>
      </x:c>
      <x:c r="K855" s="3" t="str">
        <x:v>VAT.DOM_PAID</x:v>
      </x:c>
      <x:c r="L855" s="3" t="str">
        <x:v>noncash</x:v>
      </x:c>
      <x:c r="M855" s="3" t="str">
        <x:v>not_applicable</x:v>
      </x:c>
      <x:c r="N855" s="3" t="str">
        <x:v>not_applicable</x:v>
      </x:c>
      <x:c r="O855" s="3" t="str">
        <x:v>not_applicable</x:v>
      </x:c>
      <x:c r="P855" s="30" t="n">
        <x:v>0</x:v>
      </x:c>
      <x:c r="Q855" s="30" t="n">
        <x:v>85.5</x:v>
      </x:c>
      <x:c r="R855" s="19" t="n">
        <x:f>P855-Q855</x:f>
        <x:v>-85.5</x:v>
      </x:c>
      <x:c r="S855" s="22" t="n">
        <x:f>'D03_Accounts'!D15</x:f>
        <x:v>0</x:v>
      </x:c>
      <x:c r="T855" s="19" t="n">
        <x:f>R855*S855</x:f>
        <x:v>0</x:v>
      </x:c>
      <x:c r="U855" s="20" t="str">
        <x:f>'D03_Mappings'!E249</x:f>
        <x:v>tax_assets</x:v>
      </x:c>
      <x:c r="V855" s="19" t="str">
        <x:f>IF(I855="",IF(U855="people","PAYROLL","UNMAPPED"),I855)</x:f>
        <x:v>TAX_AUTHORITY</x:v>
      </x:c>
      <x:c r="W855" s="19" t="n">
        <x:f>IF(AND(G855="GL.CASH",L855="operating"),Q855,0)</x:f>
        <x:v>0</x:v>
      </x:c>
      <x:c r="X855" s="19" t="n">
        <x:f>IF(AND(G855="GL.CASH",L855="operating"),P855,0)</x:f>
        <x:v>0</x:v>
      </x:c>
      <x:c r="Y855" s="19" t="n">
        <x:f>IF(AND(G855="GL.CASH",L855="investing"),Q855-P855,0)</x:f>
        <x:v>0</x:v>
      </x:c>
      <x:c r="Z855" s="19" t="n">
        <x:f>IF(AND(G855="GL.CASH",L855="financing"),P855,0)</x:f>
        <x:v>0</x:v>
      </x:c>
      <x:c r="AA855" s="19" t="n">
        <x:f>IF(AND(G855="GL.CASH",L855="financing"),Q855,0)</x:f>
        <x:v>0</x:v>
      </x:c>
    </x:row>
    <x:row r="856" ht="25" customHeight="1">
      <x:c r="A856" s="3" t="str">
        <x:v>ACT/VAT-OFFSET-M05-ENG/1</x:v>
      </x:c>
      <x:c r="B856" s="3" t="str">
        <x:v>VAT-OFFSET-M05-ENG</x:v>
      </x:c>
      <x:c r="C856" s="21" t="n">
        <x:v>5</x:v>
      </x:c>
      <x:c r="D856" s="39" t="n">
        <x:v>46538</x:v>
      </x:c>
      <x:c r="E856" s="39" t="n">
        <x:v>46538</x:v>
      </x:c>
      <x:c r="F856" s="39"/>
      <x:c r="G856" s="3" t="str">
        <x:v>GL.VAT.DOM_LIAB</x:v>
      </x:c>
      <x:c r="H856" s="3" t="str">
        <x:v>ENG</x:v>
      </x:c>
      <x:c r="I856" s="3" t="str">
        <x:v>TAX_AUTHORITY</x:v>
      </x:c>
      <x:c r="J856" s="3" t="str">
        <x:v>MAP.ACTUAL.VAT.SETTLE.DOM.OFFSET.TAX_AUTHORITY.ENG</x:v>
      </x:c>
      <x:c r="K856" s="3" t="str">
        <x:v>VAT.DOM_PAID</x:v>
      </x:c>
      <x:c r="L856" s="3" t="str">
        <x:v>noncash</x:v>
      </x:c>
      <x:c r="M856" s="3" t="str">
        <x:v>not_applicable</x:v>
      </x:c>
      <x:c r="N856" s="3" t="str">
        <x:v>not_applicable</x:v>
      </x:c>
      <x:c r="O856" s="3" t="str">
        <x:v>not_applicable</x:v>
      </x:c>
      <x:c r="P856" s="30" t="n">
        <x:v>794.94</x:v>
      </x:c>
      <x:c r="Q856" s="30" t="n">
        <x:v>0</x:v>
      </x:c>
      <x:c r="R856" s="19" t="n">
        <x:f>P856-Q856</x:f>
        <x:v>794.94</x:v>
      </x:c>
      <x:c r="S856" s="22" t="n">
        <x:f>'D03_Accounts'!D29</x:f>
        <x:v>0</x:v>
      </x:c>
      <x:c r="T856" s="19" t="n">
        <x:f>R856*S856</x:f>
        <x:v>0</x:v>
      </x:c>
      <x:c r="U856" s="20" t="str">
        <x:f>'D03_Mappings'!E252</x:f>
        <x:v>tax_liabilities</x:v>
      </x:c>
      <x:c r="V856" s="19" t="str">
        <x:f>IF(I856="",IF(U856="people","PAYROLL","UNMAPPED"),I856)</x:f>
        <x:v>TAX_AUTHORITY</x:v>
      </x:c>
      <x:c r="W856" s="19" t="n">
        <x:f>IF(AND(G856="GL.CASH",L856="operating"),Q856,0)</x:f>
        <x:v>0</x:v>
      </x:c>
      <x:c r="X856" s="19" t="n">
        <x:f>IF(AND(G856="GL.CASH",L856="operating"),P856,0)</x:f>
        <x:v>0</x:v>
      </x:c>
      <x:c r="Y856" s="19" t="n">
        <x:f>IF(AND(G856="GL.CASH",L856="investing"),Q856-P856,0)</x:f>
        <x:v>0</x:v>
      </x:c>
      <x:c r="Z856" s="19" t="n">
        <x:f>IF(AND(G856="GL.CASH",L856="financing"),P856,0)</x:f>
        <x:v>0</x:v>
      </x:c>
      <x:c r="AA856" s="19" t="n">
        <x:f>IF(AND(G856="GL.CASH",L856="financing"),Q856,0)</x:f>
        <x:v>0</x:v>
      </x:c>
    </x:row>
    <x:row r="857" ht="25" customHeight="1">
      <x:c r="A857" s="3" t="str">
        <x:v>ACT/VAT-OFFSET-M05-ENG/2</x:v>
      </x:c>
      <x:c r="B857" s="3" t="str">
        <x:v>VAT-OFFSET-M05-ENG</x:v>
      </x:c>
      <x:c r="C857" s="21" t="n">
        <x:v>5</x:v>
      </x:c>
      <x:c r="D857" s="39" t="n">
        <x:v>46538</x:v>
      </x:c>
      <x:c r="E857" s="39" t="n">
        <x:v>46538</x:v>
      </x:c>
      <x:c r="F857" s="39"/>
      <x:c r="G857" s="3" t="str">
        <x:v>GL.VAT.DOM_ASSET</x:v>
      </x:c>
      <x:c r="H857" s="3" t="str">
        <x:v>ENG</x:v>
      </x:c>
      <x:c r="I857" s="3" t="str">
        <x:v>TAX_AUTHORITY</x:v>
      </x:c>
      <x:c r="J857" s="3" t="str">
        <x:v>MAP.ACTUAL.VAT.SETTLE.DOM.OFFSET.TAX_AUTHORITY.ENG</x:v>
      </x:c>
      <x:c r="K857" s="3" t="str">
        <x:v>VAT.DOM_PAID</x:v>
      </x:c>
      <x:c r="L857" s="3" t="str">
        <x:v>noncash</x:v>
      </x:c>
      <x:c r="M857" s="3" t="str">
        <x:v>not_applicable</x:v>
      </x:c>
      <x:c r="N857" s="3" t="str">
        <x:v>not_applicable</x:v>
      </x:c>
      <x:c r="O857" s="3" t="str">
        <x:v>not_applicable</x:v>
      </x:c>
      <x:c r="P857" s="30" t="n">
        <x:v>0</x:v>
      </x:c>
      <x:c r="Q857" s="30" t="n">
        <x:v>794.94</x:v>
      </x:c>
      <x:c r="R857" s="19" t="n">
        <x:f>P857-Q857</x:f>
        <x:v>-794.94</x:v>
      </x:c>
      <x:c r="S857" s="22" t="n">
        <x:f>'D03_Accounts'!D15</x:f>
        <x:v>0</x:v>
      </x:c>
      <x:c r="T857" s="19" t="n">
        <x:f>R857*S857</x:f>
        <x:v>0</x:v>
      </x:c>
      <x:c r="U857" s="20" t="str">
        <x:f>'D03_Mappings'!E253</x:f>
        <x:v>tax_assets</x:v>
      </x:c>
      <x:c r="V857" s="19" t="str">
        <x:f>IF(I857="",IF(U857="people","PAYROLL","UNMAPPED"),I857)</x:f>
        <x:v>TAX_AUTHORITY</x:v>
      </x:c>
      <x:c r="W857" s="19" t="n">
        <x:f>IF(AND(G857="GL.CASH",L857="operating"),Q857,0)</x:f>
        <x:v>0</x:v>
      </x:c>
      <x:c r="X857" s="19" t="n">
        <x:f>IF(AND(G857="GL.CASH",L857="operating"),P857,0)</x:f>
        <x:v>0</x:v>
      </x:c>
      <x:c r="Y857" s="19" t="n">
        <x:f>IF(AND(G857="GL.CASH",L857="investing"),Q857-P857,0)</x:f>
        <x:v>0</x:v>
      </x:c>
      <x:c r="Z857" s="19" t="n">
        <x:f>IF(AND(G857="GL.CASH",L857="financing"),P857,0)</x:f>
        <x:v>0</x:v>
      </x:c>
      <x:c r="AA857" s="19" t="n">
        <x:f>IF(AND(G857="GL.CASH",L857="financing"),Q857,0)</x:f>
        <x:v>0</x:v>
      </x:c>
    </x:row>
    <x:row r="858" ht="25" customHeight="1">
      <x:c r="A858" s="3" t="str">
        <x:v>ACT/VAT-OFFSET-M05-MGMT/1</x:v>
      </x:c>
      <x:c r="B858" s="3" t="str">
        <x:v>VAT-OFFSET-M05-MGMT</x:v>
      </x:c>
      <x:c r="C858" s="21" t="n">
        <x:v>5</x:v>
      </x:c>
      <x:c r="D858" s="39" t="n">
        <x:v>46538</x:v>
      </x:c>
      <x:c r="E858" s="39" t="n">
        <x:v>46538</x:v>
      </x:c>
      <x:c r="F858" s="39"/>
      <x:c r="G858" s="3" t="str">
        <x:v>GL.VAT.DOM_LIAB</x:v>
      </x:c>
      <x:c r="H858" s="3" t="str">
        <x:v>MGMT</x:v>
      </x:c>
      <x:c r="I858" s="3" t="str">
        <x:v>TAX_AUTHORITY</x:v>
      </x:c>
      <x:c r="J858" s="3" t="str">
        <x:v>MAP.ACTUAL.VAT.SETTLE.DOM.OFFSET.TAX_AUTHORITY.MGMT</x:v>
      </x:c>
      <x:c r="K858" s="3" t="str">
        <x:v>VAT.DOM_PAID</x:v>
      </x:c>
      <x:c r="L858" s="3" t="str">
        <x:v>noncash</x:v>
      </x:c>
      <x:c r="M858" s="3" t="str">
        <x:v>not_applicable</x:v>
      </x:c>
      <x:c r="N858" s="3" t="str">
        <x:v>not_applicable</x:v>
      </x:c>
      <x:c r="O858" s="3" t="str">
        <x:v>not_applicable</x:v>
      </x:c>
      <x:c r="P858" s="30" t="n">
        <x:v>85.5</x:v>
      </x:c>
      <x:c r="Q858" s="30" t="n">
        <x:v>0</x:v>
      </x:c>
      <x:c r="R858" s="19" t="n">
        <x:f>P858-Q858</x:f>
        <x:v>85.5</x:v>
      </x:c>
      <x:c r="S858" s="22" t="n">
        <x:f>'D03_Accounts'!D29</x:f>
        <x:v>0</x:v>
      </x:c>
      <x:c r="T858" s="19" t="n">
        <x:f>R858*S858</x:f>
        <x:v>0</x:v>
      </x:c>
      <x:c r="U858" s="20" t="str">
        <x:f>'D03_Mappings'!E256</x:f>
        <x:v>tax_liabilities</x:v>
      </x:c>
      <x:c r="V858" s="19" t="str">
        <x:f>IF(I858="",IF(U858="people","PAYROLL","UNMAPPED"),I858)</x:f>
        <x:v>TAX_AUTHORITY</x:v>
      </x:c>
      <x:c r="W858" s="19" t="n">
        <x:f>IF(AND(G858="GL.CASH",L858="operating"),Q858,0)</x:f>
        <x:v>0</x:v>
      </x:c>
      <x:c r="X858" s="19" t="n">
        <x:f>IF(AND(G858="GL.CASH",L858="operating"),P858,0)</x:f>
        <x:v>0</x:v>
      </x:c>
      <x:c r="Y858" s="19" t="n">
        <x:f>IF(AND(G858="GL.CASH",L858="investing"),Q858-P858,0)</x:f>
        <x:v>0</x:v>
      </x:c>
      <x:c r="Z858" s="19" t="n">
        <x:f>IF(AND(G858="GL.CASH",L858="financing"),P858,0)</x:f>
        <x:v>0</x:v>
      </x:c>
      <x:c r="AA858" s="19" t="n">
        <x:f>IF(AND(G858="GL.CASH",L858="financing"),Q858,0)</x:f>
        <x:v>0</x:v>
      </x:c>
    </x:row>
    <x:row r="859" ht="25" customHeight="1">
      <x:c r="A859" s="3" t="str">
        <x:v>ACT/VAT-OFFSET-M05-MGMT/2</x:v>
      </x:c>
      <x:c r="B859" s="3" t="str">
        <x:v>VAT-OFFSET-M05-MGMT</x:v>
      </x:c>
      <x:c r="C859" s="21" t="n">
        <x:v>5</x:v>
      </x:c>
      <x:c r="D859" s="39" t="n">
        <x:v>46538</x:v>
      </x:c>
      <x:c r="E859" s="39" t="n">
        <x:v>46538</x:v>
      </x:c>
      <x:c r="F859" s="39"/>
      <x:c r="G859" s="3" t="str">
        <x:v>GL.VAT.DOM_ASSET</x:v>
      </x:c>
      <x:c r="H859" s="3" t="str">
        <x:v>MGMT</x:v>
      </x:c>
      <x:c r="I859" s="3" t="str">
        <x:v>TAX_AUTHORITY</x:v>
      </x:c>
      <x:c r="J859" s="3" t="str">
        <x:v>MAP.ACTUAL.VAT.SETTLE.DOM.OFFSET.TAX_AUTHORITY.MGMT</x:v>
      </x:c>
      <x:c r="K859" s="3" t="str">
        <x:v>VAT.DOM_PAID</x:v>
      </x:c>
      <x:c r="L859" s="3" t="str">
        <x:v>noncash</x:v>
      </x:c>
      <x:c r="M859" s="3" t="str">
        <x:v>not_applicable</x:v>
      </x:c>
      <x:c r="N859" s="3" t="str">
        <x:v>not_applicable</x:v>
      </x:c>
      <x:c r="O859" s="3" t="str">
        <x:v>not_applicable</x:v>
      </x:c>
      <x:c r="P859" s="30" t="n">
        <x:v>0</x:v>
      </x:c>
      <x:c r="Q859" s="30" t="n">
        <x:v>85.5</x:v>
      </x:c>
      <x:c r="R859" s="19" t="n">
        <x:f>P859-Q859</x:f>
        <x:v>-85.5</x:v>
      </x:c>
      <x:c r="S859" s="22" t="n">
        <x:f>'D03_Accounts'!D15</x:f>
        <x:v>0</x:v>
      </x:c>
      <x:c r="T859" s="19" t="n">
        <x:f>R859*S859</x:f>
        <x:v>0</x:v>
      </x:c>
      <x:c r="U859" s="20" t="str">
        <x:f>'D03_Mappings'!E257</x:f>
        <x:v>tax_assets</x:v>
      </x:c>
      <x:c r="V859" s="19" t="str">
        <x:f>IF(I859="",IF(U859="people","PAYROLL","UNMAPPED"),I859)</x:f>
        <x:v>TAX_AUTHORITY</x:v>
      </x:c>
      <x:c r="W859" s="19" t="n">
        <x:f>IF(AND(G859="GL.CASH",L859="operating"),Q859,0)</x:f>
        <x:v>0</x:v>
      </x:c>
      <x:c r="X859" s="19" t="n">
        <x:f>IF(AND(G859="GL.CASH",L859="operating"),P859,0)</x:f>
        <x:v>0</x:v>
      </x:c>
      <x:c r="Y859" s="19" t="n">
        <x:f>IF(AND(G859="GL.CASH",L859="investing"),Q859-P859,0)</x:f>
        <x:v>0</x:v>
      </x:c>
      <x:c r="Z859" s="19" t="n">
        <x:f>IF(AND(G859="GL.CASH",L859="financing"),P859,0)</x:f>
        <x:v>0</x:v>
      </x:c>
      <x:c r="AA859" s="19" t="n">
        <x:f>IF(AND(G859="GL.CASH",L859="financing"),Q859,0)</x:f>
        <x:v>0</x:v>
      </x:c>
    </x:row>
    <x:row r="860" ht="25" customHeight="1">
      <x:c r="A860" s="3" t="str">
        <x:v>ACT/VAT-OFFSET-M05-PROD/1</x:v>
      </x:c>
      <x:c r="B860" s="3" t="str">
        <x:v>VAT-OFFSET-M05-PROD</x:v>
      </x:c>
      <x:c r="C860" s="21" t="n">
        <x:v>5</x:v>
      </x:c>
      <x:c r="D860" s="39" t="n">
        <x:v>46538</x:v>
      </x:c>
      <x:c r="E860" s="39" t="n">
        <x:v>46538</x:v>
      </x:c>
      <x:c r="F860" s="39"/>
      <x:c r="G860" s="3" t="str">
        <x:v>GL.VAT.DOM_LIAB</x:v>
      </x:c>
      <x:c r="H860" s="3" t="str">
        <x:v>PROD</x:v>
      </x:c>
      <x:c r="I860" s="3" t="str">
        <x:v>TAX_AUTHORITY</x:v>
      </x:c>
      <x:c r="J860" s="3" t="str">
        <x:v>MAP.ACTUAL.VAT.SETTLE.DOM.OFFSET.TAX_AUTHORITY.PROD</x:v>
      </x:c>
      <x:c r="K860" s="3" t="str">
        <x:v>VAT.DOM_PAID</x:v>
      </x:c>
      <x:c r="L860" s="3" t="str">
        <x:v>noncash</x:v>
      </x:c>
      <x:c r="M860" s="3" t="str">
        <x:v>not_applicable</x:v>
      </x:c>
      <x:c r="N860" s="3" t="str">
        <x:v>not_applicable</x:v>
      </x:c>
      <x:c r="O860" s="3" t="str">
        <x:v>not_applicable</x:v>
      </x:c>
      <x:c r="P860" s="30" t="n">
        <x:v>85.5</x:v>
      </x:c>
      <x:c r="Q860" s="30" t="n">
        <x:v>0</x:v>
      </x:c>
      <x:c r="R860" s="19" t="n">
        <x:f>P860-Q860</x:f>
        <x:v>85.5</x:v>
      </x:c>
      <x:c r="S860" s="22" t="n">
        <x:f>'D03_Accounts'!D29</x:f>
        <x:v>0</x:v>
      </x:c>
      <x:c r="T860" s="19" t="n">
        <x:f>R860*S860</x:f>
        <x:v>0</x:v>
      </x:c>
      <x:c r="U860" s="20" t="str">
        <x:f>'D03_Mappings'!E260</x:f>
        <x:v>tax_liabilities</x:v>
      </x:c>
      <x:c r="V860" s="19" t="str">
        <x:f>IF(I860="",IF(U860="people","PAYROLL","UNMAPPED"),I860)</x:f>
        <x:v>TAX_AUTHORITY</x:v>
      </x:c>
      <x:c r="W860" s="19" t="n">
        <x:f>IF(AND(G860="GL.CASH",L860="operating"),Q860,0)</x:f>
        <x:v>0</x:v>
      </x:c>
      <x:c r="X860" s="19" t="n">
        <x:f>IF(AND(G860="GL.CASH",L860="operating"),P860,0)</x:f>
        <x:v>0</x:v>
      </x:c>
      <x:c r="Y860" s="19" t="n">
        <x:f>IF(AND(G860="GL.CASH",L860="investing"),Q860-P860,0)</x:f>
        <x:v>0</x:v>
      </x:c>
      <x:c r="Z860" s="19" t="n">
        <x:f>IF(AND(G860="GL.CASH",L860="financing"),P860,0)</x:f>
        <x:v>0</x:v>
      </x:c>
      <x:c r="AA860" s="19" t="n">
        <x:f>IF(AND(G860="GL.CASH",L860="financing"),Q860,0)</x:f>
        <x:v>0</x:v>
      </x:c>
    </x:row>
    <x:row r="861" ht="25" customHeight="1">
      <x:c r="A861" s="3" t="str">
        <x:v>ACT/VAT-OFFSET-M05-PROD/2</x:v>
      </x:c>
      <x:c r="B861" s="3" t="str">
        <x:v>VAT-OFFSET-M05-PROD</x:v>
      </x:c>
      <x:c r="C861" s="21" t="n">
        <x:v>5</x:v>
      </x:c>
      <x:c r="D861" s="39" t="n">
        <x:v>46538</x:v>
      </x:c>
      <x:c r="E861" s="39" t="n">
        <x:v>46538</x:v>
      </x:c>
      <x:c r="F861" s="39"/>
      <x:c r="G861" s="3" t="str">
        <x:v>GL.VAT.DOM_ASSET</x:v>
      </x:c>
      <x:c r="H861" s="3" t="str">
        <x:v>PROD</x:v>
      </x:c>
      <x:c r="I861" s="3" t="str">
        <x:v>TAX_AUTHORITY</x:v>
      </x:c>
      <x:c r="J861" s="3" t="str">
        <x:v>MAP.ACTUAL.VAT.SETTLE.DOM.OFFSET.TAX_AUTHORITY.PROD</x:v>
      </x:c>
      <x:c r="K861" s="3" t="str">
        <x:v>VAT.DOM_PAID</x:v>
      </x:c>
      <x:c r="L861" s="3" t="str">
        <x:v>noncash</x:v>
      </x:c>
      <x:c r="M861" s="3" t="str">
        <x:v>not_applicable</x:v>
      </x:c>
      <x:c r="N861" s="3" t="str">
        <x:v>not_applicable</x:v>
      </x:c>
      <x:c r="O861" s="3" t="str">
        <x:v>not_applicable</x:v>
      </x:c>
      <x:c r="P861" s="30" t="n">
        <x:v>0</x:v>
      </x:c>
      <x:c r="Q861" s="30" t="n">
        <x:v>85.5</x:v>
      </x:c>
      <x:c r="R861" s="19" t="n">
        <x:f>P861-Q861</x:f>
        <x:v>-85.5</x:v>
      </x:c>
      <x:c r="S861" s="22" t="n">
        <x:f>'D03_Accounts'!D15</x:f>
        <x:v>0</x:v>
      </x:c>
      <x:c r="T861" s="19" t="n">
        <x:f>R861*S861</x:f>
        <x:v>0</x:v>
      </x:c>
      <x:c r="U861" s="20" t="str">
        <x:f>'D03_Mappings'!E261</x:f>
        <x:v>tax_assets</x:v>
      </x:c>
      <x:c r="V861" s="19" t="str">
        <x:f>IF(I861="",IF(U861="people","PAYROLL","UNMAPPED"),I861)</x:f>
        <x:v>TAX_AUTHORITY</x:v>
      </x:c>
      <x:c r="W861" s="19" t="n">
        <x:f>IF(AND(G861="GL.CASH",L861="operating"),Q861,0)</x:f>
        <x:v>0</x:v>
      </x:c>
      <x:c r="X861" s="19" t="n">
        <x:f>IF(AND(G861="GL.CASH",L861="operating"),P861,0)</x:f>
        <x:v>0</x:v>
      </x:c>
      <x:c r="Y861" s="19" t="n">
        <x:f>IF(AND(G861="GL.CASH",L861="investing"),Q861-P861,0)</x:f>
        <x:v>0</x:v>
      </x:c>
      <x:c r="Z861" s="19" t="n">
        <x:f>IF(AND(G861="GL.CASH",L861="financing"),P861,0)</x:f>
        <x:v>0</x:v>
      </x:c>
      <x:c r="AA861" s="19" t="n">
        <x:f>IF(AND(G861="GL.CASH",L861="financing"),Q861,0)</x:f>
        <x:v>0</x:v>
      </x:c>
    </x:row>
    <x:row r="862" ht="25" customHeight="1">
      <x:c r="A862" s="3" t="str">
        <x:v>ACT/VAT-REFUND-M06/1</x:v>
      </x:c>
      <x:c r="B862" s="3" t="str">
        <x:v>VAT-REFUND-M06</x:v>
      </x:c>
      <x:c r="C862" s="21" t="n">
        <x:v>6</x:v>
      </x:c>
      <x:c r="D862" s="39" t="n">
        <x:v>46548</x:v>
      </x:c>
      <x:c r="E862" s="39" t="n">
        <x:v>46508</x:v>
      </x:c>
      <x:c r="F862" s="39" t="n">
        <x:v>46548</x:v>
      </x:c>
      <x:c r="G862" s="3" t="str">
        <x:v>GL.CASH</x:v>
      </x:c>
      <x:c r="H862" s="3" t="str">
        <x:v>COMP</x:v>
      </x:c>
      <x:c r="I862" s="3" t="str">
        <x:v>TAX_AUTHORITY</x:v>
      </x:c>
      <x:c r="J862" s="3" t="str">
        <x:v>MAP.ACTUAL.VAT.SETTLE.DOM.REFUND.TAX_AUTHORITY.COMP</x:v>
      </x:c>
      <x:c r="K862" s="3" t="str">
        <x:v>VAT.DOM_PAID</x:v>
      </x:c>
      <x:c r="L862" s="3" t="str">
        <x:v>operating</x:v>
      </x:c>
      <x:c r="M862" s="3" t="str">
        <x:v>not_applicable</x:v>
      </x:c>
      <x:c r="N862" s="3" t="str">
        <x:v>not_applicable</x:v>
      </x:c>
      <x:c r="O862" s="3" t="str">
        <x:v>not_applicable</x:v>
      </x:c>
      <x:c r="P862" s="30" t="n">
        <x:v>6633.11</x:v>
      </x:c>
      <x:c r="Q862" s="30" t="n">
        <x:v>0</x:v>
      </x:c>
      <x:c r="R862" s="19" t="n">
        <x:f>P862-Q862</x:f>
        <x:v>6633.11</x:v>
      </x:c>
      <x:c r="S862" s="22" t="n">
        <x:f>'D03_Accounts'!D11</x:f>
        <x:v>0</x:v>
      </x:c>
      <x:c r="T862" s="19" t="n">
        <x:f>R862*S862</x:f>
        <x:v>0</x:v>
      </x:c>
      <x:c r="U862" s="20" t="str">
        <x:f>'D03_Mappings'!E262</x:f>
        <x:v>cash</x:v>
      </x:c>
      <x:c r="V862" s="19" t="str">
        <x:f>IF(I862="",IF(U862="people","PAYROLL","UNMAPPED"),I862)</x:f>
        <x:v>TAX_AUTHORITY</x:v>
      </x:c>
      <x:c r="W862" s="19" t="n">
        <x:f>IF(AND(G862="GL.CASH",L862="operating"),Q862,0)</x:f>
        <x:v>0</x:v>
      </x:c>
      <x:c r="X862" s="19" t="n">
        <x:f>IF(AND(G862="GL.CASH",L862="operating"),P862,0)</x:f>
        <x:v>6633.11</x:v>
      </x:c>
      <x:c r="Y862" s="19" t="n">
        <x:f>IF(AND(G862="GL.CASH",L862="investing"),Q862-P862,0)</x:f>
        <x:v>0</x:v>
      </x:c>
      <x:c r="Z862" s="19" t="n">
        <x:f>IF(AND(G862="GL.CASH",L862="financing"),P862,0)</x:f>
        <x:v>0</x:v>
      </x:c>
      <x:c r="AA862" s="19" t="n">
        <x:f>IF(AND(G862="GL.CASH",L862="financing"),Q862,0)</x:f>
        <x:v>0</x:v>
      </x:c>
    </x:row>
    <x:row r="863" ht="25" customHeight="1">
      <x:c r="A863" s="3" t="str">
        <x:v>ACT/VAT-REFUND-M06/2</x:v>
      </x:c>
      <x:c r="B863" s="3" t="str">
        <x:v>VAT-REFUND-M06</x:v>
      </x:c>
      <x:c r="C863" s="21" t="n">
        <x:v>6</x:v>
      </x:c>
      <x:c r="D863" s="39" t="n">
        <x:v>46548</x:v>
      </x:c>
      <x:c r="E863" s="39" t="n">
        <x:v>46508</x:v>
      </x:c>
      <x:c r="F863" s="39" t="n">
        <x:v>46548</x:v>
      </x:c>
      <x:c r="G863" s="3" t="str">
        <x:v>GL.VAT.DOM_ASSET</x:v>
      </x:c>
      <x:c r="H863" s="3" t="str">
        <x:v>COMP</x:v>
      </x:c>
      <x:c r="I863" s="3" t="str">
        <x:v>TAX_AUTHORITY</x:v>
      </x:c>
      <x:c r="J863" s="3" t="str">
        <x:v>MAP.ACTUAL.VAT.SETTLE.DOM.REFUND.TAX_AUTHORITY.COMP</x:v>
      </x:c>
      <x:c r="K863" s="3" t="str">
        <x:v>VAT.DOM_PAID</x:v>
      </x:c>
      <x:c r="L863" s="3" t="str">
        <x:v>operating</x:v>
      </x:c>
      <x:c r="M863" s="3" t="str">
        <x:v>not_applicable</x:v>
      </x:c>
      <x:c r="N863" s="3" t="str">
        <x:v>not_applicable</x:v>
      </x:c>
      <x:c r="O863" s="3" t="str">
        <x:v>not_applicable</x:v>
      </x:c>
      <x:c r="P863" s="30" t="n">
        <x:v>0</x:v>
      </x:c>
      <x:c r="Q863" s="30" t="n">
        <x:v>6633.11</x:v>
      </x:c>
      <x:c r="R863" s="19" t="n">
        <x:f>P863-Q863</x:f>
        <x:v>-6633.11</x:v>
      </x:c>
      <x:c r="S863" s="22" t="n">
        <x:f>'D03_Accounts'!D15</x:f>
        <x:v>0</x:v>
      </x:c>
      <x:c r="T863" s="19" t="n">
        <x:f>R863*S863</x:f>
        <x:v>0</x:v>
      </x:c>
      <x:c r="U863" s="20" t="str">
        <x:f>'D03_Mappings'!E263</x:f>
        <x:v>tax_assets</x:v>
      </x:c>
      <x:c r="V863" s="19" t="str">
        <x:f>IF(I863="",IF(U863="people","PAYROLL","UNMAPPED"),I863)</x:f>
        <x:v>TAX_AUTHORITY</x:v>
      </x:c>
      <x:c r="W863" s="19" t="n">
        <x:f>IF(AND(G863="GL.CASH",L863="operating"),Q863,0)</x:f>
        <x:v>0</x:v>
      </x:c>
      <x:c r="X863" s="19" t="n">
        <x:f>IF(AND(G863="GL.CASH",L863="operating"),P863,0)</x:f>
        <x:v>0</x:v>
      </x:c>
      <x:c r="Y863" s="19" t="n">
        <x:f>IF(AND(G863="GL.CASH",L863="investing"),Q863-P863,0)</x:f>
        <x:v>0</x:v>
      </x:c>
      <x:c r="Z863" s="19" t="n">
        <x:f>IF(AND(G863="GL.CASH",L863="financing"),P863,0)</x:f>
        <x:v>0</x:v>
      </x:c>
      <x:c r="AA863" s="19" t="n">
        <x:f>IF(AND(G863="GL.CASH",L863="financing"),Q863,0)</x:f>
        <x:v>0</x:v>
      </x:c>
    </x:row>
    <x:row r="864" ht="25" customHeight="1">
      <x:c r="A864" s="3" t="str">
        <x:v>ACT/VAT-REFUND-M06/3</x:v>
      </x:c>
      <x:c r="B864" s="3" t="str">
        <x:v>VAT-REFUND-M06</x:v>
      </x:c>
      <x:c r="C864" s="21" t="n">
        <x:v>6</x:v>
      </x:c>
      <x:c r="D864" s="39" t="n">
        <x:v>46548</x:v>
      </x:c>
      <x:c r="E864" s="39" t="n">
        <x:v>46508</x:v>
      </x:c>
      <x:c r="F864" s="39" t="n">
        <x:v>46548</x:v>
      </x:c>
      <x:c r="G864" s="3" t="str">
        <x:v>GL.CASH</x:v>
      </x:c>
      <x:c r="H864" s="3" t="str">
        <x:v>CORP</x:v>
      </x:c>
      <x:c r="I864" s="3" t="str">
        <x:v>TAX_AUTHORITY</x:v>
      </x:c>
      <x:c r="J864" s="3" t="str">
        <x:v>MAP.ACTUAL.VAT.SETTLE.DOM.REFUND.TAX_AUTHORITY.CORP</x:v>
      </x:c>
      <x:c r="K864" s="3" t="str">
        <x:v>VAT.DOM_PAID</x:v>
      </x:c>
      <x:c r="L864" s="3" t="str">
        <x:v>operating</x:v>
      </x:c>
      <x:c r="M864" s="3" t="str">
        <x:v>not_applicable</x:v>
      </x:c>
      <x:c r="N864" s="3" t="str">
        <x:v>not_applicable</x:v>
      </x:c>
      <x:c r="O864" s="3" t="str">
        <x:v>not_applicable</x:v>
      </x:c>
      <x:c r="P864" s="30" t="n">
        <x:v>1147.26</x:v>
      </x:c>
      <x:c r="Q864" s="30" t="n">
        <x:v>0</x:v>
      </x:c>
      <x:c r="R864" s="19" t="n">
        <x:f>P864-Q864</x:f>
        <x:v>1147.26</x:v>
      </x:c>
      <x:c r="S864" s="22" t="n">
        <x:f>'D03_Accounts'!D11</x:f>
        <x:v>0</x:v>
      </x:c>
      <x:c r="T864" s="19" t="n">
        <x:f>R864*S864</x:f>
        <x:v>0</x:v>
      </x:c>
      <x:c r="U864" s="20" t="str">
        <x:f>'D03_Mappings'!E264</x:f>
        <x:v>cash</x:v>
      </x:c>
      <x:c r="V864" s="19" t="str">
        <x:f>IF(I864="",IF(U864="people","PAYROLL","UNMAPPED"),I864)</x:f>
        <x:v>TAX_AUTHORITY</x:v>
      </x:c>
      <x:c r="W864" s="19" t="n">
        <x:f>IF(AND(G864="GL.CASH",L864="operating"),Q864,0)</x:f>
        <x:v>0</x:v>
      </x:c>
      <x:c r="X864" s="19" t="n">
        <x:f>IF(AND(G864="GL.CASH",L864="operating"),P864,0)</x:f>
        <x:v>1147.26</x:v>
      </x:c>
      <x:c r="Y864" s="19" t="n">
        <x:f>IF(AND(G864="GL.CASH",L864="investing"),Q864-P864,0)</x:f>
        <x:v>0</x:v>
      </x:c>
      <x:c r="Z864" s="19" t="n">
        <x:f>IF(AND(G864="GL.CASH",L864="financing"),P864,0)</x:f>
        <x:v>0</x:v>
      </x:c>
      <x:c r="AA864" s="19" t="n">
        <x:f>IF(AND(G864="GL.CASH",L864="financing"),Q864,0)</x:f>
        <x:v>0</x:v>
      </x:c>
    </x:row>
    <x:row r="865" ht="25" customHeight="1">
      <x:c r="A865" s="3" t="str">
        <x:v>ACT/VAT-REFUND-M06/4</x:v>
      </x:c>
      <x:c r="B865" s="3" t="str">
        <x:v>VAT-REFUND-M06</x:v>
      </x:c>
      <x:c r="C865" s="21" t="n">
        <x:v>6</x:v>
      </x:c>
      <x:c r="D865" s="39" t="n">
        <x:v>46548</x:v>
      </x:c>
      <x:c r="E865" s="39" t="n">
        <x:v>46508</x:v>
      </x:c>
      <x:c r="F865" s="39" t="n">
        <x:v>46548</x:v>
      </x:c>
      <x:c r="G865" s="3" t="str">
        <x:v>GL.VAT.DOM_ASSET</x:v>
      </x:c>
      <x:c r="H865" s="3" t="str">
        <x:v>CORP</x:v>
      </x:c>
      <x:c r="I865" s="3" t="str">
        <x:v>TAX_AUTHORITY</x:v>
      </x:c>
      <x:c r="J865" s="3" t="str">
        <x:v>MAP.ACTUAL.VAT.SETTLE.DOM.REFUND.TAX_AUTHORITY.CORP</x:v>
      </x:c>
      <x:c r="K865" s="3" t="str">
        <x:v>VAT.DOM_PAID</x:v>
      </x:c>
      <x:c r="L865" s="3" t="str">
        <x:v>operating</x:v>
      </x:c>
      <x:c r="M865" s="3" t="str">
        <x:v>not_applicable</x:v>
      </x:c>
      <x:c r="N865" s="3" t="str">
        <x:v>not_applicable</x:v>
      </x:c>
      <x:c r="O865" s="3" t="str">
        <x:v>not_applicable</x:v>
      </x:c>
      <x:c r="P865" s="30" t="n">
        <x:v>0</x:v>
      </x:c>
      <x:c r="Q865" s="30" t="n">
        <x:v>1147.26</x:v>
      </x:c>
      <x:c r="R865" s="19" t="n">
        <x:f>P865-Q865</x:f>
        <x:v>-1147.26</x:v>
      </x:c>
      <x:c r="S865" s="22" t="n">
        <x:f>'D03_Accounts'!D15</x:f>
        <x:v>0</x:v>
      </x:c>
      <x:c r="T865" s="19" t="n">
        <x:f>R865*S865</x:f>
        <x:v>0</x:v>
      </x:c>
      <x:c r="U865" s="20" t="str">
        <x:f>'D03_Mappings'!E265</x:f>
        <x:v>tax_assets</x:v>
      </x:c>
      <x:c r="V865" s="19" t="str">
        <x:f>IF(I865="",IF(U865="people","PAYROLL","UNMAPPED"),I865)</x:f>
        <x:v>TAX_AUTHORITY</x:v>
      </x:c>
      <x:c r="W865" s="19" t="n">
        <x:f>IF(AND(G865="GL.CASH",L865="operating"),Q865,0)</x:f>
        <x:v>0</x:v>
      </x:c>
      <x:c r="X865" s="19" t="n">
        <x:f>IF(AND(G865="GL.CASH",L865="operating"),P865,0)</x:f>
        <x:v>0</x:v>
      </x:c>
      <x:c r="Y865" s="19" t="n">
        <x:f>IF(AND(G865="GL.CASH",L865="investing"),Q865-P865,0)</x:f>
        <x:v>0</x:v>
      </x:c>
      <x:c r="Z865" s="19" t="n">
        <x:f>IF(AND(G865="GL.CASH",L865="financing"),P865,0)</x:f>
        <x:v>0</x:v>
      </x:c>
      <x:c r="AA865" s="19" t="n">
        <x:f>IF(AND(G865="GL.CASH",L865="financing"),Q865,0)</x:f>
        <x:v>0</x:v>
      </x:c>
    </x:row>
    <x:row r="866" ht="25" customHeight="1">
      <x:c r="A866" s="3" t="str">
        <x:v>ACT/VAT-REFUND-M06/5</x:v>
      </x:c>
      <x:c r="B866" s="3" t="str">
        <x:v>VAT-REFUND-M06</x:v>
      </x:c>
      <x:c r="C866" s="21" t="n">
        <x:v>6</x:v>
      </x:c>
      <x:c r="D866" s="39" t="n">
        <x:v>46548</x:v>
      </x:c>
      <x:c r="E866" s="39" t="n">
        <x:v>46508</x:v>
      </x:c>
      <x:c r="F866" s="39" t="n">
        <x:v>46548</x:v>
      </x:c>
      <x:c r="G866" s="3" t="str">
        <x:v>GL.CASH</x:v>
      </x:c>
      <x:c r="H866" s="3" t="str">
        <x:v>ENG</x:v>
      </x:c>
      <x:c r="I866" s="3" t="str">
        <x:v>TAX_AUTHORITY</x:v>
      </x:c>
      <x:c r="J866" s="3" t="str">
        <x:v>MAP.ACTUAL.VAT.SETTLE.DOM.REFUND.TAX_AUTHORITY.ENG</x:v>
      </x:c>
      <x:c r="K866" s="3" t="str">
        <x:v>VAT.DOM_PAID</x:v>
      </x:c>
      <x:c r="L866" s="3" t="str">
        <x:v>operating</x:v>
      </x:c>
      <x:c r="M866" s="3" t="str">
        <x:v>not_applicable</x:v>
      </x:c>
      <x:c r="N866" s="3" t="str">
        <x:v>not_applicable</x:v>
      </x:c>
      <x:c r="O866" s="3" t="str">
        <x:v>not_applicable</x:v>
      </x:c>
      <x:c r="P866" s="30" t="n">
        <x:v>570</x:v>
      </x:c>
      <x:c r="Q866" s="30" t="n">
        <x:v>0</x:v>
      </x:c>
      <x:c r="R866" s="19" t="n">
        <x:f>P866-Q866</x:f>
        <x:v>570</x:v>
      </x:c>
      <x:c r="S866" s="22" t="n">
        <x:f>'D03_Accounts'!D11</x:f>
        <x:v>0</x:v>
      </x:c>
      <x:c r="T866" s="19" t="n">
        <x:f>R866*S866</x:f>
        <x:v>0</x:v>
      </x:c>
      <x:c r="U866" s="20" t="str">
        <x:f>'D03_Mappings'!E266</x:f>
        <x:v>cash</x:v>
      </x:c>
      <x:c r="V866" s="19" t="str">
        <x:f>IF(I866="",IF(U866="people","PAYROLL","UNMAPPED"),I866)</x:f>
        <x:v>TAX_AUTHORITY</x:v>
      </x:c>
      <x:c r="W866" s="19" t="n">
        <x:f>IF(AND(G866="GL.CASH",L866="operating"),Q866,0)</x:f>
        <x:v>0</x:v>
      </x:c>
      <x:c r="X866" s="19" t="n">
        <x:f>IF(AND(G866="GL.CASH",L866="operating"),P866,0)</x:f>
        <x:v>570</x:v>
      </x:c>
      <x:c r="Y866" s="19" t="n">
        <x:f>IF(AND(G866="GL.CASH",L866="investing"),Q866-P866,0)</x:f>
        <x:v>0</x:v>
      </x:c>
      <x:c r="Z866" s="19" t="n">
        <x:f>IF(AND(G866="GL.CASH",L866="financing"),P866,0)</x:f>
        <x:v>0</x:v>
      </x:c>
      <x:c r="AA866" s="19" t="n">
        <x:f>IF(AND(G866="GL.CASH",L866="financing"),Q866,0)</x:f>
        <x:v>0</x:v>
      </x:c>
    </x:row>
    <x:row r="867" ht="25" customHeight="1">
      <x:c r="A867" s="3" t="str">
        <x:v>ACT/VAT-REFUND-M06/6</x:v>
      </x:c>
      <x:c r="B867" s="3" t="str">
        <x:v>VAT-REFUND-M06</x:v>
      </x:c>
      <x:c r="C867" s="21" t="n">
        <x:v>6</x:v>
      </x:c>
      <x:c r="D867" s="39" t="n">
        <x:v>46548</x:v>
      </x:c>
      <x:c r="E867" s="39" t="n">
        <x:v>46508</x:v>
      </x:c>
      <x:c r="F867" s="39" t="n">
        <x:v>46548</x:v>
      </x:c>
      <x:c r="G867" s="3" t="str">
        <x:v>GL.VAT.DOM_ASSET</x:v>
      </x:c>
      <x:c r="H867" s="3" t="str">
        <x:v>ENG</x:v>
      </x:c>
      <x:c r="I867" s="3" t="str">
        <x:v>TAX_AUTHORITY</x:v>
      </x:c>
      <x:c r="J867" s="3" t="str">
        <x:v>MAP.ACTUAL.VAT.SETTLE.DOM.REFUND.TAX_AUTHORITY.ENG</x:v>
      </x:c>
      <x:c r="K867" s="3" t="str">
        <x:v>VAT.DOM_PAID</x:v>
      </x:c>
      <x:c r="L867" s="3" t="str">
        <x:v>operating</x:v>
      </x:c>
      <x:c r="M867" s="3" t="str">
        <x:v>not_applicable</x:v>
      </x:c>
      <x:c r="N867" s="3" t="str">
        <x:v>not_applicable</x:v>
      </x:c>
      <x:c r="O867" s="3" t="str">
        <x:v>not_applicable</x:v>
      </x:c>
      <x:c r="P867" s="30" t="n">
        <x:v>0</x:v>
      </x:c>
      <x:c r="Q867" s="30" t="n">
        <x:v>570</x:v>
      </x:c>
      <x:c r="R867" s="19" t="n">
        <x:f>P867-Q867</x:f>
        <x:v>-570</x:v>
      </x:c>
      <x:c r="S867" s="22" t="n">
        <x:f>'D03_Accounts'!D15</x:f>
        <x:v>0</x:v>
      </x:c>
      <x:c r="T867" s="19" t="n">
        <x:f>R867*S867</x:f>
        <x:v>0</x:v>
      </x:c>
      <x:c r="U867" s="20" t="str">
        <x:f>'D03_Mappings'!E267</x:f>
        <x:v>tax_assets</x:v>
      </x:c>
      <x:c r="V867" s="19" t="str">
        <x:f>IF(I867="",IF(U867="people","PAYROLL","UNMAPPED"),I867)</x:f>
        <x:v>TAX_AUTHORITY</x:v>
      </x:c>
      <x:c r="W867" s="19" t="n">
        <x:f>IF(AND(G867="GL.CASH",L867="operating"),Q867,0)</x:f>
        <x:v>0</x:v>
      </x:c>
      <x:c r="X867" s="19" t="n">
        <x:f>IF(AND(G867="GL.CASH",L867="operating"),P867,0)</x:f>
        <x:v>0</x:v>
      </x:c>
      <x:c r="Y867" s="19" t="n">
        <x:f>IF(AND(G867="GL.CASH",L867="investing"),Q867-P867,0)</x:f>
        <x:v>0</x:v>
      </x:c>
      <x:c r="Z867" s="19" t="n">
        <x:f>IF(AND(G867="GL.CASH",L867="financing"),P867,0)</x:f>
        <x:v>0</x:v>
      </x:c>
      <x:c r="AA867" s="19" t="n">
        <x:f>IF(AND(G867="GL.CASH",L867="financing"),Q867,0)</x:f>
        <x:v>0</x:v>
      </x:c>
    </x:row>
    <x:row r="868" ht="25" customHeight="1">
      <x:c r="A868" s="3" t="str">
        <x:v>ACT/VAT-REFUND-M06/7</x:v>
      </x:c>
      <x:c r="B868" s="3" t="str">
        <x:v>VAT-REFUND-M06</x:v>
      </x:c>
      <x:c r="C868" s="21" t="n">
        <x:v>6</x:v>
      </x:c>
      <x:c r="D868" s="39" t="n">
        <x:v>46548</x:v>
      </x:c>
      <x:c r="E868" s="39" t="n">
        <x:v>46508</x:v>
      </x:c>
      <x:c r="F868" s="39" t="n">
        <x:v>46548</x:v>
      </x:c>
      <x:c r="G868" s="3" t="str">
        <x:v>GL.CASH</x:v>
      </x:c>
      <x:c r="H868" s="3" t="str">
        <x:v>FIN</x:v>
      </x:c>
      <x:c r="I868" s="3" t="str">
        <x:v>TAX_AUTHORITY</x:v>
      </x:c>
      <x:c r="J868" s="3" t="str">
        <x:v>MAP.ACTUAL.VAT.SETTLE.DOM.REFUND.TAX_AUTHORITY.FIN</x:v>
      </x:c>
      <x:c r="K868" s="3" t="str">
        <x:v>VAT.DOM_PAID</x:v>
      </x:c>
      <x:c r="L868" s="3" t="str">
        <x:v>operating</x:v>
      </x:c>
      <x:c r="M868" s="3" t="str">
        <x:v>not_applicable</x:v>
      </x:c>
      <x:c r="N868" s="3" t="str">
        <x:v>not_applicable</x:v>
      </x:c>
      <x:c r="O868" s="3" t="str">
        <x:v>not_applicable</x:v>
      </x:c>
      <x:c r="P868" s="30" t="n">
        <x:v>133</x:v>
      </x:c>
      <x:c r="Q868" s="30" t="n">
        <x:v>0</x:v>
      </x:c>
      <x:c r="R868" s="19" t="n">
        <x:f>P868-Q868</x:f>
        <x:v>133</x:v>
      </x:c>
      <x:c r="S868" s="22" t="n">
        <x:f>'D03_Accounts'!D11</x:f>
        <x:v>0</x:v>
      </x:c>
      <x:c r="T868" s="19" t="n">
        <x:f>R868*S868</x:f>
        <x:v>0</x:v>
      </x:c>
      <x:c r="U868" s="20" t="str">
        <x:f>'D03_Mappings'!E268</x:f>
        <x:v>cash</x:v>
      </x:c>
      <x:c r="V868" s="19" t="str">
        <x:f>IF(I868="",IF(U868="people","PAYROLL","UNMAPPED"),I868)</x:f>
        <x:v>TAX_AUTHORITY</x:v>
      </x:c>
      <x:c r="W868" s="19" t="n">
        <x:f>IF(AND(G868="GL.CASH",L868="operating"),Q868,0)</x:f>
        <x:v>0</x:v>
      </x:c>
      <x:c r="X868" s="19" t="n">
        <x:f>IF(AND(G868="GL.CASH",L868="operating"),P868,0)</x:f>
        <x:v>133</x:v>
      </x:c>
      <x:c r="Y868" s="19" t="n">
        <x:f>IF(AND(G868="GL.CASH",L868="investing"),Q868-P868,0)</x:f>
        <x:v>0</x:v>
      </x:c>
      <x:c r="Z868" s="19" t="n">
        <x:f>IF(AND(G868="GL.CASH",L868="financing"),P868,0)</x:f>
        <x:v>0</x:v>
      </x:c>
      <x:c r="AA868" s="19" t="n">
        <x:f>IF(AND(G868="GL.CASH",L868="financing"),Q868,0)</x:f>
        <x:v>0</x:v>
      </x:c>
    </x:row>
    <x:row r="869" ht="25" customHeight="1">
      <x:c r="A869" s="3" t="str">
        <x:v>ACT/VAT-REFUND-M06/8</x:v>
      </x:c>
      <x:c r="B869" s="3" t="str">
        <x:v>VAT-REFUND-M06</x:v>
      </x:c>
      <x:c r="C869" s="21" t="n">
        <x:v>6</x:v>
      </x:c>
      <x:c r="D869" s="39" t="n">
        <x:v>46548</x:v>
      </x:c>
      <x:c r="E869" s="39" t="n">
        <x:v>46508</x:v>
      </x:c>
      <x:c r="F869" s="39" t="n">
        <x:v>46548</x:v>
      </x:c>
      <x:c r="G869" s="3" t="str">
        <x:v>GL.VAT.DOM_ASSET</x:v>
      </x:c>
      <x:c r="H869" s="3" t="str">
        <x:v>FIN</x:v>
      </x:c>
      <x:c r="I869" s="3" t="str">
        <x:v>TAX_AUTHORITY</x:v>
      </x:c>
      <x:c r="J869" s="3" t="str">
        <x:v>MAP.ACTUAL.VAT.SETTLE.DOM.REFUND.TAX_AUTHORITY.FIN</x:v>
      </x:c>
      <x:c r="K869" s="3" t="str">
        <x:v>VAT.DOM_PAID</x:v>
      </x:c>
      <x:c r="L869" s="3" t="str">
        <x:v>operating</x:v>
      </x:c>
      <x:c r="M869" s="3" t="str">
        <x:v>not_applicable</x:v>
      </x:c>
      <x:c r="N869" s="3" t="str">
        <x:v>not_applicable</x:v>
      </x:c>
      <x:c r="O869" s="3" t="str">
        <x:v>not_applicable</x:v>
      </x:c>
      <x:c r="P869" s="30" t="n">
        <x:v>0</x:v>
      </x:c>
      <x:c r="Q869" s="30" t="n">
        <x:v>133</x:v>
      </x:c>
      <x:c r="R869" s="19" t="n">
        <x:f>P869-Q869</x:f>
        <x:v>-133</x:v>
      </x:c>
      <x:c r="S869" s="22" t="n">
        <x:f>'D03_Accounts'!D15</x:f>
        <x:v>0</x:v>
      </x:c>
      <x:c r="T869" s="19" t="n">
        <x:f>R869*S869</x:f>
        <x:v>0</x:v>
      </x:c>
      <x:c r="U869" s="20" t="str">
        <x:f>'D03_Mappings'!E269</x:f>
        <x:v>tax_assets</x:v>
      </x:c>
      <x:c r="V869" s="19" t="str">
        <x:f>IF(I869="",IF(U869="people","PAYROLL","UNMAPPED"),I869)</x:f>
        <x:v>TAX_AUTHORITY</x:v>
      </x:c>
      <x:c r="W869" s="19" t="n">
        <x:f>IF(AND(G869="GL.CASH",L869="operating"),Q869,0)</x:f>
        <x:v>0</x:v>
      </x:c>
      <x:c r="X869" s="19" t="n">
        <x:f>IF(AND(G869="GL.CASH",L869="operating"),P869,0)</x:f>
        <x:v>0</x:v>
      </x:c>
      <x:c r="Y869" s="19" t="n">
        <x:f>IF(AND(G869="GL.CASH",L869="investing"),Q869-P869,0)</x:f>
        <x:v>0</x:v>
      </x:c>
      <x:c r="Z869" s="19" t="n">
        <x:f>IF(AND(G869="GL.CASH",L869="financing"),P869,0)</x:f>
        <x:v>0</x:v>
      </x:c>
      <x:c r="AA869" s="19" t="n">
        <x:f>IF(AND(G869="GL.CASH",L869="financing"),Q869,0)</x:f>
        <x:v>0</x:v>
      </x:c>
    </x:row>
    <x:row r="870" ht="25" customHeight="1">
      <x:c r="A870" s="3" t="str">
        <x:v>ACT/PAY-BOOK-M05/1</x:v>
      </x:c>
      <x:c r="B870" s="3" t="str">
        <x:v>PAY-BOOK-M05</x:v>
      </x:c>
      <x:c r="C870" s="21" t="n">
        <x:v>6</x:v>
      </x:c>
      <x:c r="D870" s="39" t="n">
        <x:v>46557</x:v>
      </x:c>
      <x:c r="E870" s="39" t="n">
        <x:v>46508</x:v>
      </x:c>
      <x:c r="F870" s="39" t="n">
        <x:v>46557</x:v>
      </x:c>
      <x:c r="G870" s="3" t="str">
        <x:v>GL.AP.SUPPLIER</x:v>
      </x:c>
      <x:c r="H870" s="3" t="str">
        <x:v>FIN</x:v>
      </x:c>
      <x:c r="I870" s="3" t="str">
        <x:v>V.ACCOUNTS</x:v>
      </x:c>
      <x:c r="J870" s="3" t="str">
        <x:v>MAP.ACTUAL.COST.PAY.V.ACCOUNTS.FIN</x:v>
      </x:c>
      <x:c r="K870" s="3" t="str">
        <x:v>WC.SUPPLIER_AP</x:v>
      </x:c>
      <x:c r="L870" s="3" t="str">
        <x:v>operating</x:v>
      </x:c>
      <x:c r="M870" s="3" t="str">
        <x:v>not_applicable</x:v>
      </x:c>
      <x:c r="N870" s="3" t="str">
        <x:v>not_applicable</x:v>
      </x:c>
      <x:c r="O870" s="3" t="str">
        <x:v>not_applicable</x:v>
      </x:c>
      <x:c r="P870" s="30" t="n">
        <x:v>595</x:v>
      </x:c>
      <x:c r="Q870" s="30" t="n">
        <x:v>0</x:v>
      </x:c>
      <x:c r="R870" s="19" t="n">
        <x:f>P870-Q870</x:f>
        <x:v>595</x:v>
      </x:c>
      <x:c r="S870" s="22" t="n">
        <x:f>'D03_Accounts'!D23</x:f>
        <x:v>0</x:v>
      </x:c>
      <x:c r="T870" s="19" t="n">
        <x:f>R870*S870</x:f>
        <x:v>0</x:v>
      </x:c>
      <x:c r="U870" s="20" t="str">
        <x:f>'D03_Mappings'!E57</x:f>
        <x:v>ap</x:v>
      </x:c>
      <x:c r="V870" s="19" t="str">
        <x:f>IF(I870="",IF(U870="people","PAYROLL","UNMAPPED"),I870)</x:f>
        <x:v>V.ACCOUNTS</x:v>
      </x:c>
      <x:c r="W870" s="19" t="n">
        <x:f>IF(AND(G870="GL.CASH",L870="operating"),Q870,0)</x:f>
        <x:v>0</x:v>
      </x:c>
      <x:c r="X870" s="19" t="n">
        <x:f>IF(AND(G870="GL.CASH",L870="operating"),P870,0)</x:f>
        <x:v>0</x:v>
      </x:c>
      <x:c r="Y870" s="19" t="n">
        <x:f>IF(AND(G870="GL.CASH",L870="investing"),Q870-P870,0)</x:f>
        <x:v>0</x:v>
      </x:c>
      <x:c r="Z870" s="19" t="n">
        <x:f>IF(AND(G870="GL.CASH",L870="financing"),P870,0)</x:f>
        <x:v>0</x:v>
      </x:c>
      <x:c r="AA870" s="19" t="n">
        <x:f>IF(AND(G870="GL.CASH",L870="financing"),Q870,0)</x:f>
        <x:v>0</x:v>
      </x:c>
    </x:row>
    <x:row r="871" ht="25" customHeight="1">
      <x:c r="A871" s="3" t="str">
        <x:v>ACT/PAY-BOOK-M05/2</x:v>
      </x:c>
      <x:c r="B871" s="3" t="str">
        <x:v>PAY-BOOK-M05</x:v>
      </x:c>
      <x:c r="C871" s="21" t="n">
        <x:v>6</x:v>
      </x:c>
      <x:c r="D871" s="39" t="n">
        <x:v>46557</x:v>
      </x:c>
      <x:c r="E871" s="39" t="n">
        <x:v>46508</x:v>
      </x:c>
      <x:c r="F871" s="39" t="n">
        <x:v>46557</x:v>
      </x:c>
      <x:c r="G871" s="3" t="str">
        <x:v>GL.CASH</x:v>
      </x:c>
      <x:c r="H871" s="3" t="str">
        <x:v>FIN</x:v>
      </x:c>
      <x:c r="I871" s="3" t="str">
        <x:v>V.ACCOUNTS</x:v>
      </x:c>
      <x:c r="J871" s="3" t="str">
        <x:v>MAP.ACTUAL.COST.PAY.V.ACCOUNTS.FIN</x:v>
      </x:c>
      <x:c r="K871" s="3" t="str">
        <x:v>WC.SUPPLIER_AP</x:v>
      </x:c>
      <x:c r="L871" s="3" t="str">
        <x:v>operating</x:v>
      </x:c>
      <x:c r="M871" s="3" t="str">
        <x:v>not_applicable</x:v>
      </x:c>
      <x:c r="N871" s="3" t="str">
        <x:v>not_applicable</x:v>
      </x:c>
      <x:c r="O871" s="3" t="str">
        <x:v>not_applicable</x:v>
      </x:c>
      <x:c r="P871" s="30" t="n">
        <x:v>0</x:v>
      </x:c>
      <x:c r="Q871" s="30" t="n">
        <x:v>595</x:v>
      </x:c>
      <x:c r="R871" s="19" t="n">
        <x:f>P871-Q871</x:f>
        <x:v>-595</x:v>
      </x:c>
      <x:c r="S871" s="22" t="n">
        <x:f>'D03_Accounts'!D11</x:f>
        <x:v>0</x:v>
      </x:c>
      <x:c r="T871" s="19" t="n">
        <x:f>R871*S871</x:f>
        <x:v>0</x:v>
      </x:c>
      <x:c r="U871" s="20" t="str">
        <x:f>'D03_Mappings'!E58</x:f>
        <x:v>cash</x:v>
      </x:c>
      <x:c r="V871" s="19" t="str">
        <x:f>IF(I871="",IF(U871="people","PAYROLL","UNMAPPED"),I871)</x:f>
        <x:v>V.ACCOUNTS</x:v>
      </x:c>
      <x:c r="W871" s="19" t="n">
        <x:f>IF(AND(G871="GL.CASH",L871="operating"),Q871,0)</x:f>
        <x:v>595</x:v>
      </x:c>
      <x:c r="X871" s="19" t="n">
        <x:f>IF(AND(G871="GL.CASH",L871="operating"),P871,0)</x:f>
        <x:v>0</x:v>
      </x:c>
      <x:c r="Y871" s="19" t="n">
        <x:f>IF(AND(G871="GL.CASH",L871="investing"),Q871-P871,0)</x:f>
        <x:v>0</x:v>
      </x:c>
      <x:c r="Z871" s="19" t="n">
        <x:f>IF(AND(G871="GL.CASH",L871="financing"),P871,0)</x:f>
        <x:v>0</x:v>
      </x:c>
      <x:c r="AA871" s="19" t="n">
        <x:f>IF(AND(G871="GL.CASH",L871="financing"),Q871,0)</x:f>
        <x:v>0</x:v>
      </x:c>
    </x:row>
    <x:row r="872" ht="25" customHeight="1">
      <x:c r="A872" s="3" t="str">
        <x:v>ACT/PAY-CHAMBER-M05/1</x:v>
      </x:c>
      <x:c r="B872" s="3" t="str">
        <x:v>PAY-CHAMBER-M05</x:v>
      </x:c>
      <x:c r="C872" s="21" t="n">
        <x:v>6</x:v>
      </x:c>
      <x:c r="D872" s="39" t="n">
        <x:v>46557</x:v>
      </x:c>
      <x:c r="E872" s="39" t="n">
        <x:v>46508</x:v>
      </x:c>
      <x:c r="F872" s="39" t="n">
        <x:v>46557</x:v>
      </x:c>
      <x:c r="G872" s="3" t="str">
        <x:v>GL.AP.SUPPLIER</x:v>
      </x:c>
      <x:c r="H872" s="3" t="str">
        <x:v>CORP</x:v>
      </x:c>
      <x:c r="I872" s="3" t="str">
        <x:v>V.CHAMBER</x:v>
      </x:c>
      <x:c r="J872" s="3" t="str">
        <x:v>MAP.ACTUAL.COST.PAY.V.CHAMBER.CORP</x:v>
      </x:c>
      <x:c r="K872" s="3" t="str">
        <x:v>WC.SUPPLIER_AP</x:v>
      </x:c>
      <x:c r="L872" s="3" t="str">
        <x:v>operating</x:v>
      </x:c>
      <x:c r="M872" s="3" t="str">
        <x:v>not_applicable</x:v>
      </x:c>
      <x:c r="N872" s="3" t="str">
        <x:v>not_applicable</x:v>
      </x:c>
      <x:c r="O872" s="3" t="str">
        <x:v>not_applicable</x:v>
      </x:c>
      <x:c r="P872" s="30" t="n">
        <x:v>9.17</x:v>
      </x:c>
      <x:c r="Q872" s="30" t="n">
        <x:v>0</x:v>
      </x:c>
      <x:c r="R872" s="19" t="n">
        <x:f>P872-Q872</x:f>
        <x:v>9.17</x:v>
      </x:c>
      <x:c r="S872" s="22" t="n">
        <x:f>'D03_Accounts'!D23</x:f>
        <x:v>0</x:v>
      </x:c>
      <x:c r="T872" s="19" t="n">
        <x:f>R872*S872</x:f>
        <x:v>0</x:v>
      </x:c>
      <x:c r="U872" s="20" t="str">
        <x:f>'D03_Mappings'!E59</x:f>
        <x:v>ap</x:v>
      </x:c>
      <x:c r="V872" s="19" t="str">
        <x:f>IF(I872="",IF(U872="people","PAYROLL","UNMAPPED"),I872)</x:f>
        <x:v>V.CHAMBER</x:v>
      </x:c>
      <x:c r="W872" s="19" t="n">
        <x:f>IF(AND(G872="GL.CASH",L872="operating"),Q872,0)</x:f>
        <x:v>0</x:v>
      </x:c>
      <x:c r="X872" s="19" t="n">
        <x:f>IF(AND(G872="GL.CASH",L872="operating"),P872,0)</x:f>
        <x:v>0</x:v>
      </x:c>
      <x:c r="Y872" s="19" t="n">
        <x:f>IF(AND(G872="GL.CASH",L872="investing"),Q872-P872,0)</x:f>
        <x:v>0</x:v>
      </x:c>
      <x:c r="Z872" s="19" t="n">
        <x:f>IF(AND(G872="GL.CASH",L872="financing"),P872,0)</x:f>
        <x:v>0</x:v>
      </x:c>
      <x:c r="AA872" s="19" t="n">
        <x:f>IF(AND(G872="GL.CASH",L872="financing"),Q872,0)</x:f>
        <x:v>0</x:v>
      </x:c>
    </x:row>
    <x:row r="873" ht="25" customHeight="1">
      <x:c r="A873" s="3" t="str">
        <x:v>ACT/PAY-CHAMBER-M05/2</x:v>
      </x:c>
      <x:c r="B873" s="3" t="str">
        <x:v>PAY-CHAMBER-M05</x:v>
      </x:c>
      <x:c r="C873" s="21" t="n">
        <x:v>6</x:v>
      </x:c>
      <x:c r="D873" s="39" t="n">
        <x:v>46557</x:v>
      </x:c>
      <x:c r="E873" s="39" t="n">
        <x:v>46508</x:v>
      </x:c>
      <x:c r="F873" s="39" t="n">
        <x:v>46557</x:v>
      </x:c>
      <x:c r="G873" s="3" t="str">
        <x:v>GL.CASH</x:v>
      </x:c>
      <x:c r="H873" s="3" t="str">
        <x:v>CORP</x:v>
      </x:c>
      <x:c r="I873" s="3" t="str">
        <x:v>V.CHAMBER</x:v>
      </x:c>
      <x:c r="J873" s="3" t="str">
        <x:v>MAP.ACTUAL.COST.PAY.V.CHAMBER.CORP</x:v>
      </x:c>
      <x:c r="K873" s="3" t="str">
        <x:v>WC.SUPPLIER_AP</x:v>
      </x:c>
      <x:c r="L873" s="3" t="str">
        <x:v>operating</x:v>
      </x:c>
      <x:c r="M873" s="3" t="str">
        <x:v>not_applicable</x:v>
      </x:c>
      <x:c r="N873" s="3" t="str">
        <x:v>not_applicable</x:v>
      </x:c>
      <x:c r="O873" s="3" t="str">
        <x:v>not_applicable</x:v>
      </x:c>
      <x:c r="P873" s="30" t="n">
        <x:v>0</x:v>
      </x:c>
      <x:c r="Q873" s="30" t="n">
        <x:v>9.17</x:v>
      </x:c>
      <x:c r="R873" s="19" t="n">
        <x:f>P873-Q873</x:f>
        <x:v>-9.17</x:v>
      </x:c>
      <x:c r="S873" s="22" t="n">
        <x:f>'D03_Accounts'!D11</x:f>
        <x:v>0</x:v>
      </x:c>
      <x:c r="T873" s="19" t="n">
        <x:f>R873*S873</x:f>
        <x:v>0</x:v>
      </x:c>
      <x:c r="U873" s="20" t="str">
        <x:f>'D03_Mappings'!E60</x:f>
        <x:v>cash</x:v>
      </x:c>
      <x:c r="V873" s="19" t="str">
        <x:f>IF(I873="",IF(U873="people","PAYROLL","UNMAPPED"),I873)</x:f>
        <x:v>V.CHAMBER</x:v>
      </x:c>
      <x:c r="W873" s="19" t="n">
        <x:f>IF(AND(G873="GL.CASH",L873="operating"),Q873,0)</x:f>
        <x:v>9.17</x:v>
      </x:c>
      <x:c r="X873" s="19" t="n">
        <x:f>IF(AND(G873="GL.CASH",L873="operating"),P873,0)</x:f>
        <x:v>0</x:v>
      </x:c>
      <x:c r="Y873" s="19" t="n">
        <x:f>IF(AND(G873="GL.CASH",L873="investing"),Q873-P873,0)</x:f>
        <x:v>0</x:v>
      </x:c>
      <x:c r="Z873" s="19" t="n">
        <x:f>IF(AND(G873="GL.CASH",L873="financing"),P873,0)</x:f>
        <x:v>0</x:v>
      </x:c>
      <x:c r="AA873" s="19" t="n">
        <x:f>IF(AND(G873="GL.CASH",L873="financing"),Q873,0)</x:f>
        <x:v>0</x:v>
      </x:c>
    </x:row>
    <x:row r="874" ht="25" customHeight="1">
      <x:c r="A874" s="3" t="str">
        <x:v>ACT/PAY-CLOUD-M05/1</x:v>
      </x:c>
      <x:c r="B874" s="3" t="str">
        <x:v>PAY-CLOUD-M05</x:v>
      </x:c>
      <x:c r="C874" s="21" t="n">
        <x:v>6</x:v>
      </x:c>
      <x:c r="D874" s="39" t="n">
        <x:v>46557</x:v>
      </x:c>
      <x:c r="E874" s="39" t="n">
        <x:v>46508</x:v>
      </x:c>
      <x:c r="F874" s="39" t="n">
        <x:v>46557</x:v>
      </x:c>
      <x:c r="G874" s="3" t="str">
        <x:v>GL.AP.SUPPLIER</x:v>
      </x:c>
      <x:c r="H874" s="3" t="str">
        <x:v>ENG</x:v>
      </x:c>
      <x:c r="I874" s="3" t="str">
        <x:v>V.CLOUD</x:v>
      </x:c>
      <x:c r="J874" s="3" t="str">
        <x:v>MAP.ACTUAL.COST.PAY.V.CLOUD.ENG</x:v>
      </x:c>
      <x:c r="K874" s="3" t="str">
        <x:v>WC.SUPPLIER_AP</x:v>
      </x:c>
      <x:c r="L874" s="3" t="str">
        <x:v>operating</x:v>
      </x:c>
      <x:c r="M874" s="3" t="str">
        <x:v>not_applicable</x:v>
      </x:c>
      <x:c r="N874" s="3" t="str">
        <x:v>not_applicable</x:v>
      </x:c>
      <x:c r="O874" s="3" t="str">
        <x:v>not_applicable</x:v>
      </x:c>
      <x:c r="P874" s="30" t="n">
        <x:v>1500</x:v>
      </x:c>
      <x:c r="Q874" s="30" t="n">
        <x:v>0</x:v>
      </x:c>
      <x:c r="R874" s="19" t="n">
        <x:f>P874-Q874</x:f>
        <x:v>1500</x:v>
      </x:c>
      <x:c r="S874" s="22" t="n">
        <x:f>'D03_Accounts'!D23</x:f>
        <x:v>0</x:v>
      </x:c>
      <x:c r="T874" s="19" t="n">
        <x:f>R874*S874</x:f>
        <x:v>0</x:v>
      </x:c>
      <x:c r="U874" s="20" t="str">
        <x:f>'D03_Mappings'!E61</x:f>
        <x:v>ap</x:v>
      </x:c>
      <x:c r="V874" s="19" t="str">
        <x:f>IF(I874="",IF(U874="people","PAYROLL","UNMAPPED"),I874)</x:f>
        <x:v>V.CLOUD</x:v>
      </x:c>
      <x:c r="W874" s="19" t="n">
        <x:f>IF(AND(G874="GL.CASH",L874="operating"),Q874,0)</x:f>
        <x:v>0</x:v>
      </x:c>
      <x:c r="X874" s="19" t="n">
        <x:f>IF(AND(G874="GL.CASH",L874="operating"),P874,0)</x:f>
        <x:v>0</x:v>
      </x:c>
      <x:c r="Y874" s="19" t="n">
        <x:f>IF(AND(G874="GL.CASH",L874="investing"),Q874-P874,0)</x:f>
        <x:v>0</x:v>
      </x:c>
      <x:c r="Z874" s="19" t="n">
        <x:f>IF(AND(G874="GL.CASH",L874="financing"),P874,0)</x:f>
        <x:v>0</x:v>
      </x:c>
      <x:c r="AA874" s="19" t="n">
        <x:f>IF(AND(G874="GL.CASH",L874="financing"),Q874,0)</x:f>
        <x:v>0</x:v>
      </x:c>
    </x:row>
    <x:row r="875" ht="25" customHeight="1">
      <x:c r="A875" s="3" t="str">
        <x:v>ACT/PAY-CLOUD-M05/2</x:v>
      </x:c>
      <x:c r="B875" s="3" t="str">
        <x:v>PAY-CLOUD-M05</x:v>
      </x:c>
      <x:c r="C875" s="21" t="n">
        <x:v>6</x:v>
      </x:c>
      <x:c r="D875" s="39" t="n">
        <x:v>46557</x:v>
      </x:c>
      <x:c r="E875" s="39" t="n">
        <x:v>46508</x:v>
      </x:c>
      <x:c r="F875" s="39" t="n">
        <x:v>46557</x:v>
      </x:c>
      <x:c r="G875" s="3" t="str">
        <x:v>GL.CASH</x:v>
      </x:c>
      <x:c r="H875" s="3" t="str">
        <x:v>ENG</x:v>
      </x:c>
      <x:c r="I875" s="3" t="str">
        <x:v>V.CLOUD</x:v>
      </x:c>
      <x:c r="J875" s="3" t="str">
        <x:v>MAP.ACTUAL.COST.PAY.V.CLOUD.ENG</x:v>
      </x:c>
      <x:c r="K875" s="3" t="str">
        <x:v>WC.SUPPLIER_AP</x:v>
      </x:c>
      <x:c r="L875" s="3" t="str">
        <x:v>operating</x:v>
      </x:c>
      <x:c r="M875" s="3" t="str">
        <x:v>not_applicable</x:v>
      </x:c>
      <x:c r="N875" s="3" t="str">
        <x:v>not_applicable</x:v>
      </x:c>
      <x:c r="O875" s="3" t="str">
        <x:v>not_applicable</x:v>
      </x:c>
      <x:c r="P875" s="30" t="n">
        <x:v>0</x:v>
      </x:c>
      <x:c r="Q875" s="30" t="n">
        <x:v>1500</x:v>
      </x:c>
      <x:c r="R875" s="19" t="n">
        <x:f>P875-Q875</x:f>
        <x:v>-1500</x:v>
      </x:c>
      <x:c r="S875" s="22" t="n">
        <x:f>'D03_Accounts'!D11</x:f>
        <x:v>0</x:v>
      </x:c>
      <x:c r="T875" s="19" t="n">
        <x:f>R875*S875</x:f>
        <x:v>0</x:v>
      </x:c>
      <x:c r="U875" s="20" t="str">
        <x:f>'D03_Mappings'!E62</x:f>
        <x:v>cash</x:v>
      </x:c>
      <x:c r="V875" s="19" t="str">
        <x:f>IF(I875="",IF(U875="people","PAYROLL","UNMAPPED"),I875)</x:f>
        <x:v>V.CLOUD</x:v>
      </x:c>
      <x:c r="W875" s="19" t="n">
        <x:f>IF(AND(G875="GL.CASH",L875="operating"),Q875,0)</x:f>
        <x:v>1500</x:v>
      </x:c>
      <x:c r="X875" s="19" t="n">
        <x:f>IF(AND(G875="GL.CASH",L875="operating"),P875,0)</x:f>
        <x:v>0</x:v>
      </x:c>
      <x:c r="Y875" s="19" t="n">
        <x:f>IF(AND(G875="GL.CASH",L875="investing"),Q875-P875,0)</x:f>
        <x:v>0</x:v>
      </x:c>
      <x:c r="Z875" s="19" t="n">
        <x:f>IF(AND(G875="GL.CASH",L875="financing"),P875,0)</x:f>
        <x:v>0</x:v>
      </x:c>
      <x:c r="AA875" s="19" t="n">
        <x:f>IF(AND(G875="GL.CASH",L875="financing"),Q875,0)</x:f>
        <x:v>0</x:v>
      </x:c>
    </x:row>
    <x:row r="876" ht="25" customHeight="1">
      <x:c r="A876" s="3" t="str">
        <x:v>ACT/PAY-DATA-M05/1</x:v>
      </x:c>
      <x:c r="B876" s="3" t="str">
        <x:v>PAY-DATA-M05</x:v>
      </x:c>
      <x:c r="C876" s="21" t="n">
        <x:v>6</x:v>
      </x:c>
      <x:c r="D876" s="39" t="n">
        <x:v>46557</x:v>
      </x:c>
      <x:c r="E876" s="39" t="n">
        <x:v>46508</x:v>
      </x:c>
      <x:c r="F876" s="39" t="n">
        <x:v>46557</x:v>
      </x:c>
      <x:c r="G876" s="3" t="str">
        <x:v>GL.AP.SUPPLIER</x:v>
      </x:c>
      <x:c r="H876" s="3" t="str">
        <x:v>ENG</x:v>
      </x:c>
      <x:c r="I876" s="3" t="str">
        <x:v>V.DATA</x:v>
      </x:c>
      <x:c r="J876" s="3" t="str">
        <x:v>MAP.ACTUAL.COST.PAY.V.DATA.ENG</x:v>
      </x:c>
      <x:c r="K876" s="3" t="str">
        <x:v>WC.SUPPLIER_AP</x:v>
      </x:c>
      <x:c r="L876" s="3" t="str">
        <x:v>operating</x:v>
      </x:c>
      <x:c r="M876" s="3" t="str">
        <x:v>not_applicable</x:v>
      </x:c>
      <x:c r="N876" s="3" t="str">
        <x:v>not_applicable</x:v>
      </x:c>
      <x:c r="O876" s="3" t="str">
        <x:v>not_applicable</x:v>
      </x:c>
      <x:c r="P876" s="30" t="n">
        <x:v>433.91</x:v>
      </x:c>
      <x:c r="Q876" s="30" t="n">
        <x:v>0</x:v>
      </x:c>
      <x:c r="R876" s="19" t="n">
        <x:f>P876-Q876</x:f>
        <x:v>433.91</x:v>
      </x:c>
      <x:c r="S876" s="22" t="n">
        <x:f>'D03_Accounts'!D23</x:f>
        <x:v>0</x:v>
      </x:c>
      <x:c r="T876" s="19" t="n">
        <x:f>R876*S876</x:f>
        <x:v>0</x:v>
      </x:c>
      <x:c r="U876" s="20" t="str">
        <x:f>'D03_Mappings'!E63</x:f>
        <x:v>ap</x:v>
      </x:c>
      <x:c r="V876" s="19" t="str">
        <x:f>IF(I876="",IF(U876="people","PAYROLL","UNMAPPED"),I876)</x:f>
        <x:v>V.DATA</x:v>
      </x:c>
      <x:c r="W876" s="19" t="n">
        <x:f>IF(AND(G876="GL.CASH",L876="operating"),Q876,0)</x:f>
        <x:v>0</x:v>
      </x:c>
      <x:c r="X876" s="19" t="n">
        <x:f>IF(AND(G876="GL.CASH",L876="operating"),P876,0)</x:f>
        <x:v>0</x:v>
      </x:c>
      <x:c r="Y876" s="19" t="n">
        <x:f>IF(AND(G876="GL.CASH",L876="investing"),Q876-P876,0)</x:f>
        <x:v>0</x:v>
      </x:c>
      <x:c r="Z876" s="19" t="n">
        <x:f>IF(AND(G876="GL.CASH",L876="financing"),P876,0)</x:f>
        <x:v>0</x:v>
      </x:c>
      <x:c r="AA876" s="19" t="n">
        <x:f>IF(AND(G876="GL.CASH",L876="financing"),Q876,0)</x:f>
        <x:v>0</x:v>
      </x:c>
    </x:row>
    <x:row r="877" ht="25" customHeight="1">
      <x:c r="A877" s="3" t="str">
        <x:v>ACT/PAY-DATA-M05/2</x:v>
      </x:c>
      <x:c r="B877" s="3" t="str">
        <x:v>PAY-DATA-M05</x:v>
      </x:c>
      <x:c r="C877" s="21" t="n">
        <x:v>6</x:v>
      </x:c>
      <x:c r="D877" s="39" t="n">
        <x:v>46557</x:v>
      </x:c>
      <x:c r="E877" s="39" t="n">
        <x:v>46508</x:v>
      </x:c>
      <x:c r="F877" s="39" t="n">
        <x:v>46557</x:v>
      </x:c>
      <x:c r="G877" s="3" t="str">
        <x:v>GL.CASH</x:v>
      </x:c>
      <x:c r="H877" s="3" t="str">
        <x:v>ENG</x:v>
      </x:c>
      <x:c r="I877" s="3" t="str">
        <x:v>V.DATA</x:v>
      </x:c>
      <x:c r="J877" s="3" t="str">
        <x:v>MAP.ACTUAL.COST.PAY.V.DATA.ENG</x:v>
      </x:c>
      <x:c r="K877" s="3" t="str">
        <x:v>WC.SUPPLIER_AP</x:v>
      </x:c>
      <x:c r="L877" s="3" t="str">
        <x:v>operating</x:v>
      </x:c>
      <x:c r="M877" s="3" t="str">
        <x:v>not_applicable</x:v>
      </x:c>
      <x:c r="N877" s="3" t="str">
        <x:v>not_applicable</x:v>
      </x:c>
      <x:c r="O877" s="3" t="str">
        <x:v>not_applicable</x:v>
      </x:c>
      <x:c r="P877" s="30" t="n">
        <x:v>0</x:v>
      </x:c>
      <x:c r="Q877" s="30" t="n">
        <x:v>433.91</x:v>
      </x:c>
      <x:c r="R877" s="19" t="n">
        <x:f>P877-Q877</x:f>
        <x:v>-433.91</x:v>
      </x:c>
      <x:c r="S877" s="22" t="n">
        <x:f>'D03_Accounts'!D11</x:f>
        <x:v>0</x:v>
      </x:c>
      <x:c r="T877" s="19" t="n">
        <x:f>R877*S877</x:f>
        <x:v>0</x:v>
      </x:c>
      <x:c r="U877" s="20" t="str">
        <x:f>'D03_Mappings'!E64</x:f>
        <x:v>cash</x:v>
      </x:c>
      <x:c r="V877" s="19" t="str">
        <x:f>IF(I877="",IF(U877="people","PAYROLL","UNMAPPED"),I877)</x:f>
        <x:v>V.DATA</x:v>
      </x:c>
      <x:c r="W877" s="19" t="n">
        <x:f>IF(AND(G877="GL.CASH",L877="operating"),Q877,0)</x:f>
        <x:v>433.91</x:v>
      </x:c>
      <x:c r="X877" s="19" t="n">
        <x:f>IF(AND(G877="GL.CASH",L877="operating"),P877,0)</x:f>
        <x:v>0</x:v>
      </x:c>
      <x:c r="Y877" s="19" t="n">
        <x:f>IF(AND(G877="GL.CASH",L877="investing"),Q877-P877,0)</x:f>
        <x:v>0</x:v>
      </x:c>
      <x:c r="Z877" s="19" t="n">
        <x:f>IF(AND(G877="GL.CASH",L877="financing"),P877,0)</x:f>
        <x:v>0</x:v>
      </x:c>
      <x:c r="AA877" s="19" t="n">
        <x:f>IF(AND(G877="GL.CASH",L877="financing"),Q877,0)</x:f>
        <x:v>0</x:v>
      </x:c>
    </x:row>
    <x:row r="878" ht="25" customHeight="1">
      <x:c r="A878" s="3" t="str">
        <x:v>ACT/PAY-DESK-M05/1</x:v>
      </x:c>
      <x:c r="B878" s="3" t="str">
        <x:v>PAY-DESK-M05</x:v>
      </x:c>
      <x:c r="C878" s="21" t="n">
        <x:v>6</x:v>
      </x:c>
      <x:c r="D878" s="39" t="n">
        <x:v>46557</x:v>
      </x:c>
      <x:c r="E878" s="39" t="n">
        <x:v>46508</x:v>
      </x:c>
      <x:c r="F878" s="39" t="n">
        <x:v>46557</x:v>
      </x:c>
      <x:c r="G878" s="3" t="str">
        <x:v>GL.AP.SUPPLIER</x:v>
      </x:c>
      <x:c r="H878" s="3" t="str">
        <x:v>CORP</x:v>
      </x:c>
      <x:c r="I878" s="3" t="str">
        <x:v>V.WORKSPACE</x:v>
      </x:c>
      <x:c r="J878" s="3" t="str">
        <x:v>MAP.ACTUAL.COST.PAY.V.WORKSPACE.CORP</x:v>
      </x:c>
      <x:c r="K878" s="3" t="str">
        <x:v>WC.SUPPLIER_AP</x:v>
      </x:c>
      <x:c r="L878" s="3" t="str">
        <x:v>operating</x:v>
      </x:c>
      <x:c r="M878" s="3" t="str">
        <x:v>not_applicable</x:v>
      </x:c>
      <x:c r="N878" s="3" t="str">
        <x:v>not_applicable</x:v>
      </x:c>
      <x:c r="O878" s="3" t="str">
        <x:v>not_applicable</x:v>
      </x:c>
      <x:c r="P878" s="30" t="n">
        <x:v>2846.48</x:v>
      </x:c>
      <x:c r="Q878" s="30" t="n">
        <x:v>0</x:v>
      </x:c>
      <x:c r="R878" s="19" t="n">
        <x:f>P878-Q878</x:f>
        <x:v>2846.48</x:v>
      </x:c>
      <x:c r="S878" s="22" t="n">
        <x:f>'D03_Accounts'!D23</x:f>
        <x:v>0</x:v>
      </x:c>
      <x:c r="T878" s="19" t="n">
        <x:f>R878*S878</x:f>
        <x:v>0</x:v>
      </x:c>
      <x:c r="U878" s="20" t="str">
        <x:f>'D03_Mappings'!E91</x:f>
        <x:v>ap</x:v>
      </x:c>
      <x:c r="V878" s="19" t="str">
        <x:f>IF(I878="",IF(U878="people","PAYROLL","UNMAPPED"),I878)</x:f>
        <x:v>V.WORKSPACE</x:v>
      </x:c>
      <x:c r="W878" s="19" t="n">
        <x:f>IF(AND(G878="GL.CASH",L878="operating"),Q878,0)</x:f>
        <x:v>0</x:v>
      </x:c>
      <x:c r="X878" s="19" t="n">
        <x:f>IF(AND(G878="GL.CASH",L878="operating"),P878,0)</x:f>
        <x:v>0</x:v>
      </x:c>
      <x:c r="Y878" s="19" t="n">
        <x:f>IF(AND(G878="GL.CASH",L878="investing"),Q878-P878,0)</x:f>
        <x:v>0</x:v>
      </x:c>
      <x:c r="Z878" s="19" t="n">
        <x:f>IF(AND(G878="GL.CASH",L878="financing"),P878,0)</x:f>
        <x:v>0</x:v>
      </x:c>
      <x:c r="AA878" s="19" t="n">
        <x:f>IF(AND(G878="GL.CASH",L878="financing"),Q878,0)</x:f>
        <x:v>0</x:v>
      </x:c>
    </x:row>
    <x:row r="879" ht="25" customHeight="1">
      <x:c r="A879" s="3" t="str">
        <x:v>ACT/PAY-DESK-M05/2</x:v>
      </x:c>
      <x:c r="B879" s="3" t="str">
        <x:v>PAY-DESK-M05</x:v>
      </x:c>
      <x:c r="C879" s="21" t="n">
        <x:v>6</x:v>
      </x:c>
      <x:c r="D879" s="39" t="n">
        <x:v>46557</x:v>
      </x:c>
      <x:c r="E879" s="39" t="n">
        <x:v>46508</x:v>
      </x:c>
      <x:c r="F879" s="39" t="n">
        <x:v>46557</x:v>
      </x:c>
      <x:c r="G879" s="3" t="str">
        <x:v>GL.CASH</x:v>
      </x:c>
      <x:c r="H879" s="3" t="str">
        <x:v>CORP</x:v>
      </x:c>
      <x:c r="I879" s="3" t="str">
        <x:v>V.WORKSPACE</x:v>
      </x:c>
      <x:c r="J879" s="3" t="str">
        <x:v>MAP.ACTUAL.COST.PAY.V.WORKSPACE.CORP</x:v>
      </x:c>
      <x:c r="K879" s="3" t="str">
        <x:v>WC.SUPPLIER_AP</x:v>
      </x:c>
      <x:c r="L879" s="3" t="str">
        <x:v>operating</x:v>
      </x:c>
      <x:c r="M879" s="3" t="str">
        <x:v>not_applicable</x:v>
      </x:c>
      <x:c r="N879" s="3" t="str">
        <x:v>not_applicable</x:v>
      </x:c>
      <x:c r="O879" s="3" t="str">
        <x:v>not_applicable</x:v>
      </x:c>
      <x:c r="P879" s="30" t="n">
        <x:v>0</x:v>
      </x:c>
      <x:c r="Q879" s="30" t="n">
        <x:v>2846.48</x:v>
      </x:c>
      <x:c r="R879" s="19" t="n">
        <x:f>P879-Q879</x:f>
        <x:v>-2846.48</x:v>
      </x:c>
      <x:c r="S879" s="22" t="n">
        <x:f>'D03_Accounts'!D11</x:f>
        <x:v>0</x:v>
      </x:c>
      <x:c r="T879" s="19" t="n">
        <x:f>R879*S879</x:f>
        <x:v>0</x:v>
      </x:c>
      <x:c r="U879" s="20" t="str">
        <x:f>'D03_Mappings'!E92</x:f>
        <x:v>cash</x:v>
      </x:c>
      <x:c r="V879" s="19" t="str">
        <x:f>IF(I879="",IF(U879="people","PAYROLL","UNMAPPED"),I879)</x:f>
        <x:v>V.WORKSPACE</x:v>
      </x:c>
      <x:c r="W879" s="19" t="n">
        <x:f>IF(AND(G879="GL.CASH",L879="operating"),Q879,0)</x:f>
        <x:v>2846.48</x:v>
      </x:c>
      <x:c r="X879" s="19" t="n">
        <x:f>IF(AND(G879="GL.CASH",L879="operating"),P879,0)</x:f>
        <x:v>0</x:v>
      </x:c>
      <x:c r="Y879" s="19" t="n">
        <x:f>IF(AND(G879="GL.CASH",L879="investing"),Q879-P879,0)</x:f>
        <x:v>0</x:v>
      </x:c>
      <x:c r="Z879" s="19" t="n">
        <x:f>IF(AND(G879="GL.CASH",L879="financing"),P879,0)</x:f>
        <x:v>0</x:v>
      </x:c>
      <x:c r="AA879" s="19" t="n">
        <x:f>IF(AND(G879="GL.CASH",L879="financing"),Q879,0)</x:f>
        <x:v>0</x:v>
      </x:c>
    </x:row>
    <x:row r="880" ht="25" customHeight="1">
      <x:c r="A880" s="3" t="str">
        <x:v>ACT/PAY-DORA-M05/1</x:v>
      </x:c>
      <x:c r="B880" s="3" t="str">
        <x:v>PAY-DORA-M05</x:v>
      </x:c>
      <x:c r="C880" s="21" t="n">
        <x:v>6</x:v>
      </x:c>
      <x:c r="D880" s="39" t="n">
        <x:v>46557</x:v>
      </x:c>
      <x:c r="E880" s="39" t="n">
        <x:v>46508</x:v>
      </x:c>
      <x:c r="F880" s="39" t="n">
        <x:v>46557</x:v>
      </x:c>
      <x:c r="G880" s="3" t="str">
        <x:v>GL.AP.SUPPLIER</x:v>
      </x:c>
      <x:c r="H880" s="3" t="str">
        <x:v>COMP</x:v>
      </x:c>
      <x:c r="I880" s="3" t="str">
        <x:v>V.DORA</x:v>
      </x:c>
      <x:c r="J880" s="3" t="str">
        <x:v>MAP.ACTUAL.COST.PAY.V.DORA.COMP</x:v>
      </x:c>
      <x:c r="K880" s="3" t="str">
        <x:v>WC.SUPPLIER_AP</x:v>
      </x:c>
      <x:c r="L880" s="3" t="str">
        <x:v>operating</x:v>
      </x:c>
      <x:c r="M880" s="3" t="str">
        <x:v>not_applicable</x:v>
      </x:c>
      <x:c r="N880" s="3" t="str">
        <x:v>not_applicable</x:v>
      </x:c>
      <x:c r="O880" s="3" t="str">
        <x:v>not_applicable</x:v>
      </x:c>
      <x:c r="P880" s="30" t="n">
        <x:v>13222.22</x:v>
      </x:c>
      <x:c r="Q880" s="30" t="n">
        <x:v>0</x:v>
      </x:c>
      <x:c r="R880" s="19" t="n">
        <x:f>P880-Q880</x:f>
        <x:v>13222.22</x:v>
      </x:c>
      <x:c r="S880" s="22" t="n">
        <x:f>'D03_Accounts'!D23</x:f>
        <x:v>0</x:v>
      </x:c>
      <x:c r="T880" s="19" t="n">
        <x:f>R880*S880</x:f>
        <x:v>0</x:v>
      </x:c>
      <x:c r="U880" s="20" t="str">
        <x:f>'D03_Mappings'!E65</x:f>
        <x:v>ap</x:v>
      </x:c>
      <x:c r="V880" s="19" t="str">
        <x:f>IF(I880="",IF(U880="people","PAYROLL","UNMAPPED"),I880)</x:f>
        <x:v>V.DORA</x:v>
      </x:c>
      <x:c r="W880" s="19" t="n">
        <x:f>IF(AND(G880="GL.CASH",L880="operating"),Q880,0)</x:f>
        <x:v>0</x:v>
      </x:c>
      <x:c r="X880" s="19" t="n">
        <x:f>IF(AND(G880="GL.CASH",L880="operating"),P880,0)</x:f>
        <x:v>0</x:v>
      </x:c>
      <x:c r="Y880" s="19" t="n">
        <x:f>IF(AND(G880="GL.CASH",L880="investing"),Q880-P880,0)</x:f>
        <x:v>0</x:v>
      </x:c>
      <x:c r="Z880" s="19" t="n">
        <x:f>IF(AND(G880="GL.CASH",L880="financing"),P880,0)</x:f>
        <x:v>0</x:v>
      </x:c>
      <x:c r="AA880" s="19" t="n">
        <x:f>IF(AND(G880="GL.CASH",L880="financing"),Q880,0)</x:f>
        <x:v>0</x:v>
      </x:c>
    </x:row>
    <x:row r="881" ht="25" customHeight="1">
      <x:c r="A881" s="3" t="str">
        <x:v>ACT/PAY-DORA-M05/2</x:v>
      </x:c>
      <x:c r="B881" s="3" t="str">
        <x:v>PAY-DORA-M05</x:v>
      </x:c>
      <x:c r="C881" s="21" t="n">
        <x:v>6</x:v>
      </x:c>
      <x:c r="D881" s="39" t="n">
        <x:v>46557</x:v>
      </x:c>
      <x:c r="E881" s="39" t="n">
        <x:v>46508</x:v>
      </x:c>
      <x:c r="F881" s="39" t="n">
        <x:v>46557</x:v>
      </x:c>
      <x:c r="G881" s="3" t="str">
        <x:v>GL.CASH</x:v>
      </x:c>
      <x:c r="H881" s="3" t="str">
        <x:v>COMP</x:v>
      </x:c>
      <x:c r="I881" s="3" t="str">
        <x:v>V.DORA</x:v>
      </x:c>
      <x:c r="J881" s="3" t="str">
        <x:v>MAP.ACTUAL.COST.PAY.V.DORA.COMP</x:v>
      </x:c>
      <x:c r="K881" s="3" t="str">
        <x:v>WC.SUPPLIER_AP</x:v>
      </x:c>
      <x:c r="L881" s="3" t="str">
        <x:v>operating</x:v>
      </x:c>
      <x:c r="M881" s="3" t="str">
        <x:v>not_applicable</x:v>
      </x:c>
      <x:c r="N881" s="3" t="str">
        <x:v>not_applicable</x:v>
      </x:c>
      <x:c r="O881" s="3" t="str">
        <x:v>not_applicable</x:v>
      </x:c>
      <x:c r="P881" s="30" t="n">
        <x:v>0</x:v>
      </x:c>
      <x:c r="Q881" s="30" t="n">
        <x:v>13222.22</x:v>
      </x:c>
      <x:c r="R881" s="19" t="n">
        <x:f>P881-Q881</x:f>
        <x:v>-13222.22</x:v>
      </x:c>
      <x:c r="S881" s="22" t="n">
        <x:f>'D03_Accounts'!D11</x:f>
        <x:v>0</x:v>
      </x:c>
      <x:c r="T881" s="19" t="n">
        <x:f>R881*S881</x:f>
        <x:v>0</x:v>
      </x:c>
      <x:c r="U881" s="20" t="str">
        <x:f>'D03_Mappings'!E66</x:f>
        <x:v>cash</x:v>
      </x:c>
      <x:c r="V881" s="19" t="str">
        <x:f>IF(I881="",IF(U881="people","PAYROLL","UNMAPPED"),I881)</x:f>
        <x:v>V.DORA</x:v>
      </x:c>
      <x:c r="W881" s="19" t="n">
        <x:f>IF(AND(G881="GL.CASH",L881="operating"),Q881,0)</x:f>
        <x:v>13222.22</x:v>
      </x:c>
      <x:c r="X881" s="19" t="n">
        <x:f>IF(AND(G881="GL.CASH",L881="operating"),P881,0)</x:f>
        <x:v>0</x:v>
      </x:c>
      <x:c r="Y881" s="19" t="n">
        <x:f>IF(AND(G881="GL.CASH",L881="investing"),Q881-P881,0)</x:f>
        <x:v>0</x:v>
      </x:c>
      <x:c r="Z881" s="19" t="n">
        <x:f>IF(AND(G881="GL.CASH",L881="financing"),P881,0)</x:f>
        <x:v>0</x:v>
      </x:c>
      <x:c r="AA881" s="19" t="n">
        <x:f>IF(AND(G881="GL.CASH",L881="financing"),Q881,0)</x:f>
        <x:v>0</x:v>
      </x:c>
    </x:row>
    <x:row r="882" ht="25" customHeight="1">
      <x:c r="A882" s="3" t="str">
        <x:v>ACT/PAY-HIRE-P08/1</x:v>
      </x:c>
      <x:c r="B882" s="3" t="str">
        <x:v>PAY-HIRE-P08</x:v>
      </x:c>
      <x:c r="C882" s="21" t="n">
        <x:v>6</x:v>
      </x:c>
      <x:c r="D882" s="39" t="n">
        <x:v>46557</x:v>
      </x:c>
      <x:c r="E882" s="39" t="n">
        <x:v>46508</x:v>
      </x:c>
      <x:c r="F882" s="39" t="n">
        <x:v>46557</x:v>
      </x:c>
      <x:c r="G882" s="3" t="str">
        <x:v>GL.AP.SUPPLIER</x:v>
      </x:c>
      <x:c r="H882" s="3" t="str">
        <x:v>ENG</x:v>
      </x:c>
      <x:c r="I882" s="3" t="str">
        <x:v>V.RECRUIT</x:v>
      </x:c>
      <x:c r="J882" s="3" t="str">
        <x:v>MAP.ACTUAL.COST.PAY.V.RECRUIT.ENG</x:v>
      </x:c>
      <x:c r="K882" s="3" t="str">
        <x:v>WC.SUPPLIER_AP</x:v>
      </x:c>
      <x:c r="L882" s="3" t="str">
        <x:v>operating</x:v>
      </x:c>
      <x:c r="M882" s="3" t="str">
        <x:v>not_applicable</x:v>
      </x:c>
      <x:c r="N882" s="3" t="str">
        <x:v>not_applicable</x:v>
      </x:c>
      <x:c r="O882" s="3" t="str">
        <x:v>not_applicable</x:v>
      </x:c>
      <x:c r="P882" s="30" t="n">
        <x:v>595</x:v>
      </x:c>
      <x:c r="Q882" s="30" t="n">
        <x:v>0</x:v>
      </x:c>
      <x:c r="R882" s="19" t="n">
        <x:f>P882-Q882</x:f>
        <x:v>595</x:v>
      </x:c>
      <x:c r="S882" s="22" t="n">
        <x:f>'D03_Accounts'!D23</x:f>
        <x:v>0</x:v>
      </x:c>
      <x:c r="T882" s="19" t="n">
        <x:f>R882*S882</x:f>
        <x:v>0</x:v>
      </x:c>
      <x:c r="U882" s="20" t="str">
        <x:f>'D03_Mappings'!E77</x:f>
        <x:v>ap</x:v>
      </x:c>
      <x:c r="V882" s="19" t="str">
        <x:f>IF(I882="",IF(U882="people","PAYROLL","UNMAPPED"),I882)</x:f>
        <x:v>V.RECRUIT</x:v>
      </x:c>
      <x:c r="W882" s="19" t="n">
        <x:f>IF(AND(G882="GL.CASH",L882="operating"),Q882,0)</x:f>
        <x:v>0</x:v>
      </x:c>
      <x:c r="X882" s="19" t="n">
        <x:f>IF(AND(G882="GL.CASH",L882="operating"),P882,0)</x:f>
        <x:v>0</x:v>
      </x:c>
      <x:c r="Y882" s="19" t="n">
        <x:f>IF(AND(G882="GL.CASH",L882="investing"),Q882-P882,0)</x:f>
        <x:v>0</x:v>
      </x:c>
      <x:c r="Z882" s="19" t="n">
        <x:f>IF(AND(G882="GL.CASH",L882="financing"),P882,0)</x:f>
        <x:v>0</x:v>
      </x:c>
      <x:c r="AA882" s="19" t="n">
        <x:f>IF(AND(G882="GL.CASH",L882="financing"),Q882,0)</x:f>
        <x:v>0</x:v>
      </x:c>
    </x:row>
    <x:row r="883" ht="25" customHeight="1">
      <x:c r="A883" s="3" t="str">
        <x:v>ACT/PAY-HIRE-P08/2</x:v>
      </x:c>
      <x:c r="B883" s="3" t="str">
        <x:v>PAY-HIRE-P08</x:v>
      </x:c>
      <x:c r="C883" s="21" t="n">
        <x:v>6</x:v>
      </x:c>
      <x:c r="D883" s="39" t="n">
        <x:v>46557</x:v>
      </x:c>
      <x:c r="E883" s="39" t="n">
        <x:v>46508</x:v>
      </x:c>
      <x:c r="F883" s="39" t="n">
        <x:v>46557</x:v>
      </x:c>
      <x:c r="G883" s="3" t="str">
        <x:v>GL.CASH</x:v>
      </x:c>
      <x:c r="H883" s="3" t="str">
        <x:v>ENG</x:v>
      </x:c>
      <x:c r="I883" s="3" t="str">
        <x:v>V.RECRUIT</x:v>
      </x:c>
      <x:c r="J883" s="3" t="str">
        <x:v>MAP.ACTUAL.COST.PAY.V.RECRUIT.ENG</x:v>
      </x:c>
      <x:c r="K883" s="3" t="str">
        <x:v>WC.SUPPLIER_AP</x:v>
      </x:c>
      <x:c r="L883" s="3" t="str">
        <x:v>operating</x:v>
      </x:c>
      <x:c r="M883" s="3" t="str">
        <x:v>not_applicable</x:v>
      </x:c>
      <x:c r="N883" s="3" t="str">
        <x:v>not_applicable</x:v>
      </x:c>
      <x:c r="O883" s="3" t="str">
        <x:v>not_applicable</x:v>
      </x:c>
      <x:c r="P883" s="30" t="n">
        <x:v>0</x:v>
      </x:c>
      <x:c r="Q883" s="30" t="n">
        <x:v>595</x:v>
      </x:c>
      <x:c r="R883" s="19" t="n">
        <x:f>P883-Q883</x:f>
        <x:v>-595</x:v>
      </x:c>
      <x:c r="S883" s="22" t="n">
        <x:f>'D03_Accounts'!D11</x:f>
        <x:v>0</x:v>
      </x:c>
      <x:c r="T883" s="19" t="n">
        <x:f>R883*S883</x:f>
        <x:v>0</x:v>
      </x:c>
      <x:c r="U883" s="20" t="str">
        <x:f>'D03_Mappings'!E78</x:f>
        <x:v>cash</x:v>
      </x:c>
      <x:c r="V883" s="19" t="str">
        <x:f>IF(I883="",IF(U883="people","PAYROLL","UNMAPPED"),I883)</x:f>
        <x:v>V.RECRUIT</x:v>
      </x:c>
      <x:c r="W883" s="19" t="n">
        <x:f>IF(AND(G883="GL.CASH",L883="operating"),Q883,0)</x:f>
        <x:v>595</x:v>
      </x:c>
      <x:c r="X883" s="19" t="n">
        <x:f>IF(AND(G883="GL.CASH",L883="operating"),P883,0)</x:f>
        <x:v>0</x:v>
      </x:c>
      <x:c r="Y883" s="19" t="n">
        <x:f>IF(AND(G883="GL.CASH",L883="investing"),Q883-P883,0)</x:f>
        <x:v>0</x:v>
      </x:c>
      <x:c r="Z883" s="19" t="n">
        <x:f>IF(AND(G883="GL.CASH",L883="financing"),P883,0)</x:f>
        <x:v>0</x:v>
      </x:c>
      <x:c r="AA883" s="19" t="n">
        <x:f>IF(AND(G883="GL.CASH",L883="financing"),Q883,0)</x:f>
        <x:v>0</x:v>
      </x:c>
    </x:row>
    <x:row r="884" ht="25" customHeight="1">
      <x:c r="A884" s="3" t="str">
        <x:v>ACT/PAY-INSURANCE-M05/1</x:v>
      </x:c>
      <x:c r="B884" s="3" t="str">
        <x:v>PAY-INSURANCE-M05</x:v>
      </x:c>
      <x:c r="C884" s="21" t="n">
        <x:v>6</x:v>
      </x:c>
      <x:c r="D884" s="39" t="n">
        <x:v>46557</x:v>
      </x:c>
      <x:c r="E884" s="39" t="n">
        <x:v>46508</x:v>
      </x:c>
      <x:c r="F884" s="39" t="n">
        <x:v>46557</x:v>
      </x:c>
      <x:c r="G884" s="3" t="str">
        <x:v>GL.AP.SUPPLIER</x:v>
      </x:c>
      <x:c r="H884" s="3" t="str">
        <x:v>CORP</x:v>
      </x:c>
      <x:c r="I884" s="3" t="str">
        <x:v>V.INSURANCE</x:v>
      </x:c>
      <x:c r="J884" s="3" t="str">
        <x:v>MAP.ACTUAL.COST.PAY.V.INSURANCE.CORP</x:v>
      </x:c>
      <x:c r="K884" s="3" t="str">
        <x:v>WC.SUPPLIER_AP</x:v>
      </x:c>
      <x:c r="L884" s="3" t="str">
        <x:v>operating</x:v>
      </x:c>
      <x:c r="M884" s="3" t="str">
        <x:v>not_applicable</x:v>
      </x:c>
      <x:c r="N884" s="3" t="str">
        <x:v>not_applicable</x:v>
      </x:c>
      <x:c r="O884" s="3" t="str">
        <x:v>not_applicable</x:v>
      </x:c>
      <x:c r="P884" s="30" t="n">
        <x:v>1250</x:v>
      </x:c>
      <x:c r="Q884" s="30" t="n">
        <x:v>0</x:v>
      </x:c>
      <x:c r="R884" s="19" t="n">
        <x:f>P884-Q884</x:f>
        <x:v>1250</x:v>
      </x:c>
      <x:c r="S884" s="22" t="n">
        <x:f>'D03_Accounts'!D23</x:f>
        <x:v>0</x:v>
      </x:c>
      <x:c r="T884" s="19" t="n">
        <x:f>R884*S884</x:f>
        <x:v>0</x:v>
      </x:c>
      <x:c r="U884" s="20" t="str">
        <x:f>'D03_Mappings'!E67</x:f>
        <x:v>ap</x:v>
      </x:c>
      <x:c r="V884" s="19" t="str">
        <x:f>IF(I884="",IF(U884="people","PAYROLL","UNMAPPED"),I884)</x:f>
        <x:v>V.INSURANCE</x:v>
      </x:c>
      <x:c r="W884" s="19" t="n">
        <x:f>IF(AND(G884="GL.CASH",L884="operating"),Q884,0)</x:f>
        <x:v>0</x:v>
      </x:c>
      <x:c r="X884" s="19" t="n">
        <x:f>IF(AND(G884="GL.CASH",L884="operating"),P884,0)</x:f>
        <x:v>0</x:v>
      </x:c>
      <x:c r="Y884" s="19" t="n">
        <x:f>IF(AND(G884="GL.CASH",L884="investing"),Q884-P884,0)</x:f>
        <x:v>0</x:v>
      </x:c>
      <x:c r="Z884" s="19" t="n">
        <x:f>IF(AND(G884="GL.CASH",L884="financing"),P884,0)</x:f>
        <x:v>0</x:v>
      </x:c>
      <x:c r="AA884" s="19" t="n">
        <x:f>IF(AND(G884="GL.CASH",L884="financing"),Q884,0)</x:f>
        <x:v>0</x:v>
      </x:c>
    </x:row>
    <x:row r="885" ht="25" customHeight="1">
      <x:c r="A885" s="3" t="str">
        <x:v>ACT/PAY-INSURANCE-M05/2</x:v>
      </x:c>
      <x:c r="B885" s="3" t="str">
        <x:v>PAY-INSURANCE-M05</x:v>
      </x:c>
      <x:c r="C885" s="21" t="n">
        <x:v>6</x:v>
      </x:c>
      <x:c r="D885" s="39" t="n">
        <x:v>46557</x:v>
      </x:c>
      <x:c r="E885" s="39" t="n">
        <x:v>46508</x:v>
      </x:c>
      <x:c r="F885" s="39" t="n">
        <x:v>46557</x:v>
      </x:c>
      <x:c r="G885" s="3" t="str">
        <x:v>GL.CASH</x:v>
      </x:c>
      <x:c r="H885" s="3" t="str">
        <x:v>CORP</x:v>
      </x:c>
      <x:c r="I885" s="3" t="str">
        <x:v>V.INSURANCE</x:v>
      </x:c>
      <x:c r="J885" s="3" t="str">
        <x:v>MAP.ACTUAL.COST.PAY.V.INSURANCE.CORP</x:v>
      </x:c>
      <x:c r="K885" s="3" t="str">
        <x:v>WC.SUPPLIER_AP</x:v>
      </x:c>
      <x:c r="L885" s="3" t="str">
        <x:v>operating</x:v>
      </x:c>
      <x:c r="M885" s="3" t="str">
        <x:v>not_applicable</x:v>
      </x:c>
      <x:c r="N885" s="3" t="str">
        <x:v>not_applicable</x:v>
      </x:c>
      <x:c r="O885" s="3" t="str">
        <x:v>not_applicable</x:v>
      </x:c>
      <x:c r="P885" s="30" t="n">
        <x:v>0</x:v>
      </x:c>
      <x:c r="Q885" s="30" t="n">
        <x:v>1250</x:v>
      </x:c>
      <x:c r="R885" s="19" t="n">
        <x:f>P885-Q885</x:f>
        <x:v>-1250</x:v>
      </x:c>
      <x:c r="S885" s="22" t="n">
        <x:f>'D03_Accounts'!D11</x:f>
        <x:v>0</x:v>
      </x:c>
      <x:c r="T885" s="19" t="n">
        <x:f>R885*S885</x:f>
        <x:v>0</x:v>
      </x:c>
      <x:c r="U885" s="20" t="str">
        <x:f>'D03_Mappings'!E68</x:f>
        <x:v>cash</x:v>
      </x:c>
      <x:c r="V885" s="19" t="str">
        <x:f>IF(I885="",IF(U885="people","PAYROLL","UNMAPPED"),I885)</x:f>
        <x:v>V.INSURANCE</x:v>
      </x:c>
      <x:c r="W885" s="19" t="n">
        <x:f>IF(AND(G885="GL.CASH",L885="operating"),Q885,0)</x:f>
        <x:v>1250</x:v>
      </x:c>
      <x:c r="X885" s="19" t="n">
        <x:f>IF(AND(G885="GL.CASH",L885="operating"),P885,0)</x:f>
        <x:v>0</x:v>
      </x:c>
      <x:c r="Y885" s="19" t="n">
        <x:f>IF(AND(G885="GL.CASH",L885="investing"),Q885-P885,0)</x:f>
        <x:v>0</x:v>
      </x:c>
      <x:c r="Z885" s="19" t="n">
        <x:f>IF(AND(G885="GL.CASH",L885="financing"),P885,0)</x:f>
        <x:v>0</x:v>
      </x:c>
      <x:c r="AA885" s="19" t="n">
        <x:f>IF(AND(G885="GL.CASH",L885="financing"),Q885,0)</x:f>
        <x:v>0</x:v>
      </x:c>
    </x:row>
    <x:row r="886" ht="25" customHeight="1">
      <x:c r="A886" s="3" t="str">
        <x:v>ACT/PAY-IT-P08/1</x:v>
      </x:c>
      <x:c r="B886" s="3" t="str">
        <x:v>PAY-IT-P08</x:v>
      </x:c>
      <x:c r="C886" s="21" t="n">
        <x:v>6</x:v>
      </x:c>
      <x:c r="D886" s="39" t="n">
        <x:v>46557</x:v>
      </x:c>
      <x:c r="E886" s="39" t="n">
        <x:v>46508</x:v>
      </x:c>
      <x:c r="F886" s="39" t="n">
        <x:v>46557</x:v>
      </x:c>
      <x:c r="G886" s="3" t="str">
        <x:v>GL.AP.CAPEX</x:v>
      </x:c>
      <x:c r="H886" s="3" t="str">
        <x:v>ENG</x:v>
      </x:c>
      <x:c r="I886" s="3" t="str">
        <x:v>V.EQUIPMENT</x:v>
      </x:c>
      <x:c r="J886" s="3" t="str">
        <x:v>MAP.ACTUAL.CAPEX.PAY.V.EQUIPMENT.ENG</x:v>
      </x:c>
      <x:c r="K886" s="3" t="str">
        <x:v>CAP.PAID</x:v>
      </x:c>
      <x:c r="L886" s="3" t="str">
        <x:v>investing</x:v>
      </x:c>
      <x:c r="M886" s="3" t="str">
        <x:v>not_applicable</x:v>
      </x:c>
      <x:c r="N886" s="3" t="str">
        <x:v>not_applicable</x:v>
      </x:c>
      <x:c r="O886" s="3" t="str">
        <x:v>not_applicable</x:v>
      </x:c>
      <x:c r="P886" s="30" t="n">
        <x:v>2975</x:v>
      </x:c>
      <x:c r="Q886" s="30" t="n">
        <x:v>0</x:v>
      </x:c>
      <x:c r="R886" s="19" t="n">
        <x:f>P886-Q886</x:f>
        <x:v>2975</x:v>
      </x:c>
      <x:c r="S886" s="22" t="n">
        <x:f>'D03_Accounts'!D24</x:f>
        <x:v>0</x:v>
      </x:c>
      <x:c r="T886" s="19" t="n">
        <x:f>R886*S886</x:f>
        <x:v>0</x:v>
      </x:c>
      <x:c r="U886" s="20" t="str">
        <x:f>'D03_Mappings'!E15</x:f>
        <x:v>ap</x:v>
      </x:c>
      <x:c r="V886" s="19" t="str">
        <x:f>IF(I886="",IF(U886="people","PAYROLL","UNMAPPED"),I886)</x:f>
        <x:v>V.EQUIPMENT</x:v>
      </x:c>
      <x:c r="W886" s="19" t="n">
        <x:f>IF(AND(G886="GL.CASH",L886="operating"),Q886,0)</x:f>
        <x:v>0</x:v>
      </x:c>
      <x:c r="X886" s="19" t="n">
        <x:f>IF(AND(G886="GL.CASH",L886="operating"),P886,0)</x:f>
        <x:v>0</x:v>
      </x:c>
      <x:c r="Y886" s="19" t="n">
        <x:f>IF(AND(G886="GL.CASH",L886="investing"),Q886-P886,0)</x:f>
        <x:v>0</x:v>
      </x:c>
      <x:c r="Z886" s="19" t="n">
        <x:f>IF(AND(G886="GL.CASH",L886="financing"),P886,0)</x:f>
        <x:v>0</x:v>
      </x:c>
      <x:c r="AA886" s="19" t="n">
        <x:f>IF(AND(G886="GL.CASH",L886="financing"),Q886,0)</x:f>
        <x:v>0</x:v>
      </x:c>
    </x:row>
    <x:row r="887" ht="25" customHeight="1">
      <x:c r="A887" s="3" t="str">
        <x:v>ACT/PAY-IT-P08/2</x:v>
      </x:c>
      <x:c r="B887" s="3" t="str">
        <x:v>PAY-IT-P08</x:v>
      </x:c>
      <x:c r="C887" s="21" t="n">
        <x:v>6</x:v>
      </x:c>
      <x:c r="D887" s="39" t="n">
        <x:v>46557</x:v>
      </x:c>
      <x:c r="E887" s="39" t="n">
        <x:v>46508</x:v>
      </x:c>
      <x:c r="F887" s="39" t="n">
        <x:v>46557</x:v>
      </x:c>
      <x:c r="G887" s="3" t="str">
        <x:v>GL.CASH</x:v>
      </x:c>
      <x:c r="H887" s="3" t="str">
        <x:v>ENG</x:v>
      </x:c>
      <x:c r="I887" s="3" t="str">
        <x:v>V.EQUIPMENT</x:v>
      </x:c>
      <x:c r="J887" s="3" t="str">
        <x:v>MAP.ACTUAL.CAPEX.PAY.V.EQUIPMENT.ENG</x:v>
      </x:c>
      <x:c r="K887" s="3" t="str">
        <x:v>CAP.PAID</x:v>
      </x:c>
      <x:c r="L887" s="3" t="str">
        <x:v>investing</x:v>
      </x:c>
      <x:c r="M887" s="3" t="str">
        <x:v>not_applicable</x:v>
      </x:c>
      <x:c r="N887" s="3" t="str">
        <x:v>not_applicable</x:v>
      </x:c>
      <x:c r="O887" s="3" t="str">
        <x:v>not_applicable</x:v>
      </x:c>
      <x:c r="P887" s="30" t="n">
        <x:v>0</x:v>
      </x:c>
      <x:c r="Q887" s="30" t="n">
        <x:v>2975</x:v>
      </x:c>
      <x:c r="R887" s="19" t="n">
        <x:f>P887-Q887</x:f>
        <x:v>-2975</x:v>
      </x:c>
      <x:c r="S887" s="22" t="n">
        <x:f>'D03_Accounts'!D11</x:f>
        <x:v>0</x:v>
      </x:c>
      <x:c r="T887" s="19" t="n">
        <x:f>R887*S887</x:f>
        <x:v>0</x:v>
      </x:c>
      <x:c r="U887" s="20" t="str">
        <x:f>'D03_Mappings'!E16</x:f>
        <x:v>cash</x:v>
      </x:c>
      <x:c r="V887" s="19" t="str">
        <x:f>IF(I887="",IF(U887="people","PAYROLL","UNMAPPED"),I887)</x:f>
        <x:v>V.EQUIPMENT</x:v>
      </x:c>
      <x:c r="W887" s="19" t="n">
        <x:f>IF(AND(G887="GL.CASH",L887="operating"),Q887,0)</x:f>
        <x:v>0</x:v>
      </x:c>
      <x:c r="X887" s="19" t="n">
        <x:f>IF(AND(G887="GL.CASH",L887="operating"),P887,0)</x:f>
        <x:v>0</x:v>
      </x:c>
      <x:c r="Y887" s="19" t="n">
        <x:f>IF(AND(G887="GL.CASH",L887="investing"),Q887-P887,0)</x:f>
        <x:v>2975</x:v>
      </x:c>
      <x:c r="Z887" s="19" t="n">
        <x:f>IF(AND(G887="GL.CASH",L887="financing"),P887,0)</x:f>
        <x:v>0</x:v>
      </x:c>
      <x:c r="AA887" s="19" t="n">
        <x:f>IF(AND(G887="GL.CASH",L887="financing"),Q887,0)</x:f>
        <x:v>0</x:v>
      </x:c>
    </x:row>
    <x:row r="888" ht="25" customHeight="1">
      <x:c r="A888" s="3" t="str">
        <x:v>ACT/PAY-LEGAL-M05/1</x:v>
      </x:c>
      <x:c r="B888" s="3" t="str">
        <x:v>PAY-LEGAL-M05</x:v>
      </x:c>
      <x:c r="C888" s="21" t="n">
        <x:v>6</x:v>
      </x:c>
      <x:c r="D888" s="39" t="n">
        <x:v>46557</x:v>
      </x:c>
      <x:c r="E888" s="39" t="n">
        <x:v>46508</x:v>
      </x:c>
      <x:c r="F888" s="39" t="n">
        <x:v>46557</x:v>
      </x:c>
      <x:c r="G888" s="3" t="str">
        <x:v>GL.AP.SUPPLIER</x:v>
      </x:c>
      <x:c r="H888" s="3" t="str">
        <x:v>COMP</x:v>
      </x:c>
      <x:c r="I888" s="3" t="str">
        <x:v>V.LEGAL</x:v>
      </x:c>
      <x:c r="J888" s="3" t="str">
        <x:v>MAP.ACTUAL.COST.PAY.V.LEGAL.COMP</x:v>
      </x:c>
      <x:c r="K888" s="3" t="str">
        <x:v>WC.SUPPLIER_AP</x:v>
      </x:c>
      <x:c r="L888" s="3" t="str">
        <x:v>operating</x:v>
      </x:c>
      <x:c r="M888" s="3" t="str">
        <x:v>not_applicable</x:v>
      </x:c>
      <x:c r="N888" s="3" t="str">
        <x:v>not_applicable</x:v>
      </x:c>
      <x:c r="O888" s="3" t="str">
        <x:v>not_applicable</x:v>
      </x:c>
      <x:c r="P888" s="30" t="n">
        <x:v>11900</x:v>
      </x:c>
      <x:c r="Q888" s="30" t="n">
        <x:v>0</x:v>
      </x:c>
      <x:c r="R888" s="19" t="n">
        <x:f>P888-Q888</x:f>
        <x:v>11900</x:v>
      </x:c>
      <x:c r="S888" s="22" t="n">
        <x:f>'D03_Accounts'!D23</x:f>
        <x:v>0</x:v>
      </x:c>
      <x:c r="T888" s="19" t="n">
        <x:f>R888*S888</x:f>
        <x:v>0</x:v>
      </x:c>
      <x:c r="U888" s="20" t="str">
        <x:f>'D03_Mappings'!E69</x:f>
        <x:v>ap</x:v>
      </x:c>
      <x:c r="V888" s="19" t="str">
        <x:f>IF(I888="",IF(U888="people","PAYROLL","UNMAPPED"),I888)</x:f>
        <x:v>V.LEGAL</x:v>
      </x:c>
      <x:c r="W888" s="19" t="n">
        <x:f>IF(AND(G888="GL.CASH",L888="operating"),Q888,0)</x:f>
        <x:v>0</x:v>
      </x:c>
      <x:c r="X888" s="19" t="n">
        <x:f>IF(AND(G888="GL.CASH",L888="operating"),P888,0)</x:f>
        <x:v>0</x:v>
      </x:c>
      <x:c r="Y888" s="19" t="n">
        <x:f>IF(AND(G888="GL.CASH",L888="investing"),Q888-P888,0)</x:f>
        <x:v>0</x:v>
      </x:c>
      <x:c r="Z888" s="19" t="n">
        <x:f>IF(AND(G888="GL.CASH",L888="financing"),P888,0)</x:f>
        <x:v>0</x:v>
      </x:c>
      <x:c r="AA888" s="19" t="n">
        <x:f>IF(AND(G888="GL.CASH",L888="financing"),Q888,0)</x:f>
        <x:v>0</x:v>
      </x:c>
    </x:row>
    <x:row r="889" ht="25" customHeight="1">
      <x:c r="A889" s="3" t="str">
        <x:v>ACT/PAY-LEGAL-M05/2</x:v>
      </x:c>
      <x:c r="B889" s="3" t="str">
        <x:v>PAY-LEGAL-M05</x:v>
      </x:c>
      <x:c r="C889" s="21" t="n">
        <x:v>6</x:v>
      </x:c>
      <x:c r="D889" s="39" t="n">
        <x:v>46557</x:v>
      </x:c>
      <x:c r="E889" s="39" t="n">
        <x:v>46508</x:v>
      </x:c>
      <x:c r="F889" s="39" t="n">
        <x:v>46557</x:v>
      </x:c>
      <x:c r="G889" s="3" t="str">
        <x:v>GL.CASH</x:v>
      </x:c>
      <x:c r="H889" s="3" t="str">
        <x:v>COMP</x:v>
      </x:c>
      <x:c r="I889" s="3" t="str">
        <x:v>V.LEGAL</x:v>
      </x:c>
      <x:c r="J889" s="3" t="str">
        <x:v>MAP.ACTUAL.COST.PAY.V.LEGAL.COMP</x:v>
      </x:c>
      <x:c r="K889" s="3" t="str">
        <x:v>WC.SUPPLIER_AP</x:v>
      </x:c>
      <x:c r="L889" s="3" t="str">
        <x:v>operating</x:v>
      </x:c>
      <x:c r="M889" s="3" t="str">
        <x:v>not_applicable</x:v>
      </x:c>
      <x:c r="N889" s="3" t="str">
        <x:v>not_applicable</x:v>
      </x:c>
      <x:c r="O889" s="3" t="str">
        <x:v>not_applicable</x:v>
      </x:c>
      <x:c r="P889" s="30" t="n">
        <x:v>0</x:v>
      </x:c>
      <x:c r="Q889" s="30" t="n">
        <x:v>11900</x:v>
      </x:c>
      <x:c r="R889" s="19" t="n">
        <x:f>P889-Q889</x:f>
        <x:v>-11900</x:v>
      </x:c>
      <x:c r="S889" s="22" t="n">
        <x:f>'D03_Accounts'!D11</x:f>
        <x:v>0</x:v>
      </x:c>
      <x:c r="T889" s="19" t="n">
        <x:f>R889*S889</x:f>
        <x:v>0</x:v>
      </x:c>
      <x:c r="U889" s="20" t="str">
        <x:f>'D03_Mappings'!E70</x:f>
        <x:v>cash</x:v>
      </x:c>
      <x:c r="V889" s="19" t="str">
        <x:f>IF(I889="",IF(U889="people","PAYROLL","UNMAPPED"),I889)</x:f>
        <x:v>V.LEGAL</x:v>
      </x:c>
      <x:c r="W889" s="19" t="n">
        <x:f>IF(AND(G889="GL.CASH",L889="operating"),Q889,0)</x:f>
        <x:v>11900</x:v>
      </x:c>
      <x:c r="X889" s="19" t="n">
        <x:f>IF(AND(G889="GL.CASH",L889="operating"),P889,0)</x:f>
        <x:v>0</x:v>
      </x:c>
      <x:c r="Y889" s="19" t="n">
        <x:f>IF(AND(G889="GL.CASH",L889="investing"),Q889-P889,0)</x:f>
        <x:v>0</x:v>
      </x:c>
      <x:c r="Z889" s="19" t="n">
        <x:f>IF(AND(G889="GL.CASH",L889="financing"),P889,0)</x:f>
        <x:v>0</x:v>
      </x:c>
      <x:c r="AA889" s="19" t="n">
        <x:f>IF(AND(G889="GL.CASH",L889="financing"),Q889,0)</x:f>
        <x:v>0</x:v>
      </x:c>
    </x:row>
    <x:row r="890" ht="25" customHeight="1">
      <x:c r="A890" s="3" t="str">
        <x:v>ACT/PAY-LEGAL-OVERRUN-M05/1</x:v>
      </x:c>
      <x:c r="B890" s="3" t="str">
        <x:v>PAY-LEGAL-OVERRUN-M05</x:v>
      </x:c>
      <x:c r="C890" s="21" t="n">
        <x:v>6</x:v>
      </x:c>
      <x:c r="D890" s="39" t="n">
        <x:v>46557</x:v>
      </x:c>
      <x:c r="E890" s="39" t="n">
        <x:v>46508</x:v>
      </x:c>
      <x:c r="F890" s="39" t="n">
        <x:v>46557</x:v>
      </x:c>
      <x:c r="G890" s="3" t="str">
        <x:v>GL.AP.SUPPLIER</x:v>
      </x:c>
      <x:c r="H890" s="3" t="str">
        <x:v>COMP</x:v>
      </x:c>
      <x:c r="I890" s="3" t="str">
        <x:v>V.LEGAL</x:v>
      </x:c>
      <x:c r="J890" s="3" t="str">
        <x:v>MAP.ACTUAL.COST.PAY.V.LEGAL.COMP</x:v>
      </x:c>
      <x:c r="K890" s="3" t="str">
        <x:v>WC.SUPPLIER_AP</x:v>
      </x:c>
      <x:c r="L890" s="3" t="str">
        <x:v>operating</x:v>
      </x:c>
      <x:c r="M890" s="3" t="str">
        <x:v>not_applicable</x:v>
      </x:c>
      <x:c r="N890" s="3" t="str">
        <x:v>not_applicable</x:v>
      </x:c>
      <x:c r="O890" s="3" t="str">
        <x:v>not_applicable</x:v>
      </x:c>
      <x:c r="P890" s="30" t="n">
        <x:v>16422</x:v>
      </x:c>
      <x:c r="Q890" s="30" t="n">
        <x:v>0</x:v>
      </x:c>
      <x:c r="R890" s="19" t="n">
        <x:f>P890-Q890</x:f>
        <x:v>16422</x:v>
      </x:c>
      <x:c r="S890" s="22" t="n">
        <x:f>'D03_Accounts'!D23</x:f>
        <x:v>0</x:v>
      </x:c>
      <x:c r="T890" s="19" t="n">
        <x:f>R890*S890</x:f>
        <x:v>0</x:v>
      </x:c>
      <x:c r="U890" s="20" t="str">
        <x:f>'D03_Mappings'!E69</x:f>
        <x:v>ap</x:v>
      </x:c>
      <x:c r="V890" s="19" t="str">
        <x:f>IF(I890="",IF(U890="people","PAYROLL","UNMAPPED"),I890)</x:f>
        <x:v>V.LEGAL</x:v>
      </x:c>
      <x:c r="W890" s="19" t="n">
        <x:f>IF(AND(G890="GL.CASH",L890="operating"),Q890,0)</x:f>
        <x:v>0</x:v>
      </x:c>
      <x:c r="X890" s="19" t="n">
        <x:f>IF(AND(G890="GL.CASH",L890="operating"),P890,0)</x:f>
        <x:v>0</x:v>
      </x:c>
      <x:c r="Y890" s="19" t="n">
        <x:f>IF(AND(G890="GL.CASH",L890="investing"),Q890-P890,0)</x:f>
        <x:v>0</x:v>
      </x:c>
      <x:c r="Z890" s="19" t="n">
        <x:f>IF(AND(G890="GL.CASH",L890="financing"),P890,0)</x:f>
        <x:v>0</x:v>
      </x:c>
      <x:c r="AA890" s="19" t="n">
        <x:f>IF(AND(G890="GL.CASH",L890="financing"),Q890,0)</x:f>
        <x:v>0</x:v>
      </x:c>
    </x:row>
    <x:row r="891" ht="25" customHeight="1">
      <x:c r="A891" s="3" t="str">
        <x:v>ACT/PAY-LEGAL-OVERRUN-M05/2</x:v>
      </x:c>
      <x:c r="B891" s="3" t="str">
        <x:v>PAY-LEGAL-OVERRUN-M05</x:v>
      </x:c>
      <x:c r="C891" s="21" t="n">
        <x:v>6</x:v>
      </x:c>
      <x:c r="D891" s="39" t="n">
        <x:v>46557</x:v>
      </x:c>
      <x:c r="E891" s="39" t="n">
        <x:v>46508</x:v>
      </x:c>
      <x:c r="F891" s="39" t="n">
        <x:v>46557</x:v>
      </x:c>
      <x:c r="G891" s="3" t="str">
        <x:v>GL.CASH</x:v>
      </x:c>
      <x:c r="H891" s="3" t="str">
        <x:v>COMP</x:v>
      </x:c>
      <x:c r="I891" s="3" t="str">
        <x:v>V.LEGAL</x:v>
      </x:c>
      <x:c r="J891" s="3" t="str">
        <x:v>MAP.ACTUAL.COST.PAY.V.LEGAL.COMP</x:v>
      </x:c>
      <x:c r="K891" s="3" t="str">
        <x:v>WC.SUPPLIER_AP</x:v>
      </x:c>
      <x:c r="L891" s="3" t="str">
        <x:v>operating</x:v>
      </x:c>
      <x:c r="M891" s="3" t="str">
        <x:v>not_applicable</x:v>
      </x:c>
      <x:c r="N891" s="3" t="str">
        <x:v>not_applicable</x:v>
      </x:c>
      <x:c r="O891" s="3" t="str">
        <x:v>not_applicable</x:v>
      </x:c>
      <x:c r="P891" s="30" t="n">
        <x:v>0</x:v>
      </x:c>
      <x:c r="Q891" s="30" t="n">
        <x:v>16422</x:v>
      </x:c>
      <x:c r="R891" s="19" t="n">
        <x:f>P891-Q891</x:f>
        <x:v>-16422</x:v>
      </x:c>
      <x:c r="S891" s="22" t="n">
        <x:f>'D03_Accounts'!D11</x:f>
        <x:v>0</x:v>
      </x:c>
      <x:c r="T891" s="19" t="n">
        <x:f>R891*S891</x:f>
        <x:v>0</x:v>
      </x:c>
      <x:c r="U891" s="20" t="str">
        <x:f>'D03_Mappings'!E70</x:f>
        <x:v>cash</x:v>
      </x:c>
      <x:c r="V891" s="19" t="str">
        <x:f>IF(I891="",IF(U891="people","PAYROLL","UNMAPPED"),I891)</x:f>
        <x:v>V.LEGAL</x:v>
      </x:c>
      <x:c r="W891" s="19" t="n">
        <x:f>IF(AND(G891="GL.CASH",L891="operating"),Q891,0)</x:f>
        <x:v>16422</x:v>
      </x:c>
      <x:c r="X891" s="19" t="n">
        <x:f>IF(AND(G891="GL.CASH",L891="operating"),P891,0)</x:f>
        <x:v>0</x:v>
      </x:c>
      <x:c r="Y891" s="19" t="n">
        <x:f>IF(AND(G891="GL.CASH",L891="investing"),Q891-P891,0)</x:f>
        <x:v>0</x:v>
      </x:c>
      <x:c r="Z891" s="19" t="n">
        <x:f>IF(AND(G891="GL.CASH",L891="financing"),P891,0)</x:f>
        <x:v>0</x:v>
      </x:c>
      <x:c r="AA891" s="19" t="n">
        <x:f>IF(AND(G891="GL.CASH",L891="financing"),Q891,0)</x:f>
        <x:v>0</x:v>
      </x:c>
    </x:row>
    <x:row r="892" ht="25" customHeight="1">
      <x:c r="A892" s="3" t="str">
        <x:v>ACT/PAY-OFFICE-M05/1</x:v>
      </x:c>
      <x:c r="B892" s="3" t="str">
        <x:v>PAY-OFFICE-M05</x:v>
      </x:c>
      <x:c r="C892" s="21" t="n">
        <x:v>6</x:v>
      </x:c>
      <x:c r="D892" s="39" t="n">
        <x:v>46557</x:v>
      </x:c>
      <x:c r="E892" s="39" t="n">
        <x:v>46508</x:v>
      </x:c>
      <x:c r="F892" s="39" t="n">
        <x:v>46557</x:v>
      </x:c>
      <x:c r="G892" s="3" t="str">
        <x:v>GL.AP.SUPPLIER</x:v>
      </x:c>
      <x:c r="H892" s="3" t="str">
        <x:v>CORP</x:v>
      </x:c>
      <x:c r="I892" s="3" t="str">
        <x:v>V.OFFICE</x:v>
      </x:c>
      <x:c r="J892" s="3" t="str">
        <x:v>MAP.ACTUAL.COST.PAY.V.OFFICE.CORP</x:v>
      </x:c>
      <x:c r="K892" s="3" t="str">
        <x:v>WC.SUPPLIER_AP</x:v>
      </x:c>
      <x:c r="L892" s="3" t="str">
        <x:v>operating</x:v>
      </x:c>
      <x:c r="M892" s="3" t="str">
        <x:v>not_applicable</x:v>
      </x:c>
      <x:c r="N892" s="3" t="str">
        <x:v>not_applicable</x:v>
      </x:c>
      <x:c r="O892" s="3" t="str">
        <x:v>not_applicable</x:v>
      </x:c>
      <x:c r="P892" s="30" t="n">
        <x:v>4338.97</x:v>
      </x:c>
      <x:c r="Q892" s="30" t="n">
        <x:v>0</x:v>
      </x:c>
      <x:c r="R892" s="19" t="n">
        <x:f>P892-Q892</x:f>
        <x:v>4338.97</x:v>
      </x:c>
      <x:c r="S892" s="22" t="n">
        <x:f>'D03_Accounts'!D23</x:f>
        <x:v>0</x:v>
      </x:c>
      <x:c r="T892" s="19" t="n">
        <x:f>R892*S892</x:f>
        <x:v>0</x:v>
      </x:c>
      <x:c r="U892" s="20" t="str">
        <x:f>'D03_Mappings'!E73</x:f>
        <x:v>ap</x:v>
      </x:c>
      <x:c r="V892" s="19" t="str">
        <x:f>IF(I892="",IF(U892="people","PAYROLL","UNMAPPED"),I892)</x:f>
        <x:v>V.OFFICE</x:v>
      </x:c>
      <x:c r="W892" s="19" t="n">
        <x:f>IF(AND(G892="GL.CASH",L892="operating"),Q892,0)</x:f>
        <x:v>0</x:v>
      </x:c>
      <x:c r="X892" s="19" t="n">
        <x:f>IF(AND(G892="GL.CASH",L892="operating"),P892,0)</x:f>
        <x:v>0</x:v>
      </x:c>
      <x:c r="Y892" s="19" t="n">
        <x:f>IF(AND(G892="GL.CASH",L892="investing"),Q892-P892,0)</x:f>
        <x:v>0</x:v>
      </x:c>
      <x:c r="Z892" s="19" t="n">
        <x:f>IF(AND(G892="GL.CASH",L892="financing"),P892,0)</x:f>
        <x:v>0</x:v>
      </x:c>
      <x:c r="AA892" s="19" t="n">
        <x:f>IF(AND(G892="GL.CASH",L892="financing"),Q892,0)</x:f>
        <x:v>0</x:v>
      </x:c>
    </x:row>
    <x:row r="893" ht="25" customHeight="1">
      <x:c r="A893" s="3" t="str">
        <x:v>ACT/PAY-OFFICE-M05/2</x:v>
      </x:c>
      <x:c r="B893" s="3" t="str">
        <x:v>PAY-OFFICE-M05</x:v>
      </x:c>
      <x:c r="C893" s="21" t="n">
        <x:v>6</x:v>
      </x:c>
      <x:c r="D893" s="39" t="n">
        <x:v>46557</x:v>
      </x:c>
      <x:c r="E893" s="39" t="n">
        <x:v>46508</x:v>
      </x:c>
      <x:c r="F893" s="39" t="n">
        <x:v>46557</x:v>
      </x:c>
      <x:c r="G893" s="3" t="str">
        <x:v>GL.CASH</x:v>
      </x:c>
      <x:c r="H893" s="3" t="str">
        <x:v>CORP</x:v>
      </x:c>
      <x:c r="I893" s="3" t="str">
        <x:v>V.OFFICE</x:v>
      </x:c>
      <x:c r="J893" s="3" t="str">
        <x:v>MAP.ACTUAL.COST.PAY.V.OFFICE.CORP</x:v>
      </x:c>
      <x:c r="K893" s="3" t="str">
        <x:v>WC.SUPPLIER_AP</x:v>
      </x:c>
      <x:c r="L893" s="3" t="str">
        <x:v>operating</x:v>
      </x:c>
      <x:c r="M893" s="3" t="str">
        <x:v>not_applicable</x:v>
      </x:c>
      <x:c r="N893" s="3" t="str">
        <x:v>not_applicable</x:v>
      </x:c>
      <x:c r="O893" s="3" t="str">
        <x:v>not_applicable</x:v>
      </x:c>
      <x:c r="P893" s="30" t="n">
        <x:v>0</x:v>
      </x:c>
      <x:c r="Q893" s="30" t="n">
        <x:v>4338.97</x:v>
      </x:c>
      <x:c r="R893" s="19" t="n">
        <x:f>P893-Q893</x:f>
        <x:v>-4338.97</x:v>
      </x:c>
      <x:c r="S893" s="22" t="n">
        <x:f>'D03_Accounts'!D11</x:f>
        <x:v>0</x:v>
      </x:c>
      <x:c r="T893" s="19" t="n">
        <x:f>R893*S893</x:f>
        <x:v>0</x:v>
      </x:c>
      <x:c r="U893" s="20" t="str">
        <x:f>'D03_Mappings'!E74</x:f>
        <x:v>cash</x:v>
      </x:c>
      <x:c r="V893" s="19" t="str">
        <x:f>IF(I893="",IF(U893="people","PAYROLL","UNMAPPED"),I893)</x:f>
        <x:v>V.OFFICE</x:v>
      </x:c>
      <x:c r="W893" s="19" t="n">
        <x:f>IF(AND(G893="GL.CASH",L893="operating"),Q893,0)</x:f>
        <x:v>4338.97</x:v>
      </x:c>
      <x:c r="X893" s="19" t="n">
        <x:f>IF(AND(G893="GL.CASH",L893="operating"),P893,0)</x:f>
        <x:v>0</x:v>
      </x:c>
      <x:c r="Y893" s="19" t="n">
        <x:f>IF(AND(G893="GL.CASH",L893="investing"),Q893-P893,0)</x:f>
        <x:v>0</x:v>
      </x:c>
      <x:c r="Z893" s="19" t="n">
        <x:f>IF(AND(G893="GL.CASH",L893="financing"),P893,0)</x:f>
        <x:v>0</x:v>
      </x:c>
      <x:c r="AA893" s="19" t="n">
        <x:f>IF(AND(G893="GL.CASH",L893="financing"),Q893,0)</x:f>
        <x:v>0</x:v>
      </x:c>
    </x:row>
    <x:row r="894" ht="25" customHeight="1">
      <x:c r="A894" s="3" t="str">
        <x:v>ACT/PAY-PAYADMIN-M05/1</x:v>
      </x:c>
      <x:c r="B894" s="3" t="str">
        <x:v>PAY-PAYADMIN-M05</x:v>
      </x:c>
      <x:c r="C894" s="21" t="n">
        <x:v>6</x:v>
      </x:c>
      <x:c r="D894" s="39" t="n">
        <x:v>46557</x:v>
      </x:c>
      <x:c r="E894" s="39" t="n">
        <x:v>46508</x:v>
      </x:c>
      <x:c r="F894" s="39" t="n">
        <x:v>46557</x:v>
      </x:c>
      <x:c r="G894" s="3" t="str">
        <x:v>GL.AP.SUPPLIER</x:v>
      </x:c>
      <x:c r="H894" s="3" t="str">
        <x:v>FIN</x:v>
      </x:c>
      <x:c r="I894" s="3" t="str">
        <x:v>V.ACCOUNTS</x:v>
      </x:c>
      <x:c r="J894" s="3" t="str">
        <x:v>MAP.ACTUAL.COST.PAY.V.ACCOUNTS.FIN</x:v>
      </x:c>
      <x:c r="K894" s="3" t="str">
        <x:v>WC.SUPPLIER_AP</x:v>
      </x:c>
      <x:c r="L894" s="3" t="str">
        <x:v>operating</x:v>
      </x:c>
      <x:c r="M894" s="3" t="str">
        <x:v>not_applicable</x:v>
      </x:c>
      <x:c r="N894" s="3" t="str">
        <x:v>not_applicable</x:v>
      </x:c>
      <x:c r="O894" s="3" t="str">
        <x:v>not_applicable</x:v>
      </x:c>
      <x:c r="P894" s="30" t="n">
        <x:v>238</x:v>
      </x:c>
      <x:c r="Q894" s="30" t="n">
        <x:v>0</x:v>
      </x:c>
      <x:c r="R894" s="19" t="n">
        <x:f>P894-Q894</x:f>
        <x:v>238</x:v>
      </x:c>
      <x:c r="S894" s="22" t="n">
        <x:f>'D03_Accounts'!D23</x:f>
        <x:v>0</x:v>
      </x:c>
      <x:c r="T894" s="19" t="n">
        <x:f>R894*S894</x:f>
        <x:v>0</x:v>
      </x:c>
      <x:c r="U894" s="20" t="str">
        <x:f>'D03_Mappings'!E57</x:f>
        <x:v>ap</x:v>
      </x:c>
      <x:c r="V894" s="19" t="str">
        <x:f>IF(I894="",IF(U894="people","PAYROLL","UNMAPPED"),I894)</x:f>
        <x:v>V.ACCOUNTS</x:v>
      </x:c>
      <x:c r="W894" s="19" t="n">
        <x:f>IF(AND(G894="GL.CASH",L894="operating"),Q894,0)</x:f>
        <x:v>0</x:v>
      </x:c>
      <x:c r="X894" s="19" t="n">
        <x:f>IF(AND(G894="GL.CASH",L894="operating"),P894,0)</x:f>
        <x:v>0</x:v>
      </x:c>
      <x:c r="Y894" s="19" t="n">
        <x:f>IF(AND(G894="GL.CASH",L894="investing"),Q894-P894,0)</x:f>
        <x:v>0</x:v>
      </x:c>
      <x:c r="Z894" s="19" t="n">
        <x:f>IF(AND(G894="GL.CASH",L894="financing"),P894,0)</x:f>
        <x:v>0</x:v>
      </x:c>
      <x:c r="AA894" s="19" t="n">
        <x:f>IF(AND(G894="GL.CASH",L894="financing"),Q894,0)</x:f>
        <x:v>0</x:v>
      </x:c>
    </x:row>
    <x:row r="895" ht="25" customHeight="1">
      <x:c r="A895" s="3" t="str">
        <x:v>ACT/PAY-PAYADMIN-M05/2</x:v>
      </x:c>
      <x:c r="B895" s="3" t="str">
        <x:v>PAY-PAYADMIN-M05</x:v>
      </x:c>
      <x:c r="C895" s="21" t="n">
        <x:v>6</x:v>
      </x:c>
      <x:c r="D895" s="39" t="n">
        <x:v>46557</x:v>
      </x:c>
      <x:c r="E895" s="39" t="n">
        <x:v>46508</x:v>
      </x:c>
      <x:c r="F895" s="39" t="n">
        <x:v>46557</x:v>
      </x:c>
      <x:c r="G895" s="3" t="str">
        <x:v>GL.CASH</x:v>
      </x:c>
      <x:c r="H895" s="3" t="str">
        <x:v>FIN</x:v>
      </x:c>
      <x:c r="I895" s="3" t="str">
        <x:v>V.ACCOUNTS</x:v>
      </x:c>
      <x:c r="J895" s="3" t="str">
        <x:v>MAP.ACTUAL.COST.PAY.V.ACCOUNTS.FIN</x:v>
      </x:c>
      <x:c r="K895" s="3" t="str">
        <x:v>WC.SUPPLIER_AP</x:v>
      </x:c>
      <x:c r="L895" s="3" t="str">
        <x:v>operating</x:v>
      </x:c>
      <x:c r="M895" s="3" t="str">
        <x:v>not_applicable</x:v>
      </x:c>
      <x:c r="N895" s="3" t="str">
        <x:v>not_applicable</x:v>
      </x:c>
      <x:c r="O895" s="3" t="str">
        <x:v>not_applicable</x:v>
      </x:c>
      <x:c r="P895" s="30" t="n">
        <x:v>0</x:v>
      </x:c>
      <x:c r="Q895" s="30" t="n">
        <x:v>238</x:v>
      </x:c>
      <x:c r="R895" s="19" t="n">
        <x:f>P895-Q895</x:f>
        <x:v>-238</x:v>
      </x:c>
      <x:c r="S895" s="22" t="n">
        <x:f>'D03_Accounts'!D11</x:f>
        <x:v>0</x:v>
      </x:c>
      <x:c r="T895" s="19" t="n">
        <x:f>R895*S895</x:f>
        <x:v>0</x:v>
      </x:c>
      <x:c r="U895" s="20" t="str">
        <x:f>'D03_Mappings'!E58</x:f>
        <x:v>cash</x:v>
      </x:c>
      <x:c r="V895" s="19" t="str">
        <x:f>IF(I895="",IF(U895="people","PAYROLL","UNMAPPED"),I895)</x:f>
        <x:v>V.ACCOUNTS</x:v>
      </x:c>
      <x:c r="W895" s="19" t="n">
        <x:f>IF(AND(G895="GL.CASH",L895="operating"),Q895,0)</x:f>
        <x:v>238</x:v>
      </x:c>
      <x:c r="X895" s="19" t="n">
        <x:f>IF(AND(G895="GL.CASH",L895="operating"),P895,0)</x:f>
        <x:v>0</x:v>
      </x:c>
      <x:c r="Y895" s="19" t="n">
        <x:f>IF(AND(G895="GL.CASH",L895="investing"),Q895-P895,0)</x:f>
        <x:v>0</x:v>
      </x:c>
      <x:c r="Z895" s="19" t="n">
        <x:f>IF(AND(G895="GL.CASH",L895="financing"),P895,0)</x:f>
        <x:v>0</x:v>
      </x:c>
      <x:c r="AA895" s="19" t="n">
        <x:f>IF(AND(G895="GL.CASH",L895="financing"),Q895,0)</x:f>
        <x:v>0</x:v>
      </x:c>
    </x:row>
    <x:row r="896" ht="25" customHeight="1">
      <x:c r="A896" s="3" t="str">
        <x:v>ACT/PAY-SW-M05-P01/1</x:v>
      </x:c>
      <x:c r="B896" s="3" t="str">
        <x:v>PAY-SW-M05-P01</x:v>
      </x:c>
      <x:c r="C896" s="21" t="n">
        <x:v>6</x:v>
      </x:c>
      <x:c r="D896" s="39" t="n">
        <x:v>46557</x:v>
      </x:c>
      <x:c r="E896" s="39" t="n">
        <x:v>46508</x:v>
      </x:c>
      <x:c r="F896" s="39" t="n">
        <x:v>46557</x:v>
      </x:c>
      <x:c r="G896" s="3" t="str">
        <x:v>GL.AP.SUPPLIER</x:v>
      </x:c>
      <x:c r="H896" s="3" t="str">
        <x:v>MGMT</x:v>
      </x:c>
      <x:c r="I896" s="3" t="str">
        <x:v>V.SOFTWARE</x:v>
      </x:c>
      <x:c r="J896" s="3" t="str">
        <x:v>MAP.ACTUAL.COST.PAY.V.SOFTWARE.MGMT</x:v>
      </x:c>
      <x:c r="K896" s="3" t="str">
        <x:v>WC.SUPPLIER_AP</x:v>
      </x:c>
      <x:c r="L896" s="3" t="str">
        <x:v>operating</x:v>
      </x:c>
      <x:c r="M896" s="3" t="str">
        <x:v>not_applicable</x:v>
      </x:c>
      <x:c r="N896" s="3" t="str">
        <x:v>not_applicable</x:v>
      </x:c>
      <x:c r="O896" s="3" t="str">
        <x:v>not_applicable</x:v>
      </x:c>
      <x:c r="P896" s="30" t="n">
        <x:v>450</x:v>
      </x:c>
      <x:c r="Q896" s="30" t="n">
        <x:v>0</x:v>
      </x:c>
      <x:c r="R896" s="19" t="n">
        <x:f>P896-Q896</x:f>
        <x:v>450</x:v>
      </x:c>
      <x:c r="S896" s="22" t="n">
        <x:f>'D03_Accounts'!D23</x:f>
        <x:v>0</x:v>
      </x:c>
      <x:c r="T896" s="19" t="n">
        <x:f>R896*S896</x:f>
        <x:v>0</x:v>
      </x:c>
      <x:c r="U896" s="20" t="str">
        <x:f>'D03_Mappings'!E87</x:f>
        <x:v>ap</x:v>
      </x:c>
      <x:c r="V896" s="19" t="str">
        <x:f>IF(I896="",IF(U896="people","PAYROLL","UNMAPPED"),I896)</x:f>
        <x:v>V.SOFTWARE</x:v>
      </x:c>
      <x:c r="W896" s="19" t="n">
        <x:f>IF(AND(G896="GL.CASH",L896="operating"),Q896,0)</x:f>
        <x:v>0</x:v>
      </x:c>
      <x:c r="X896" s="19" t="n">
        <x:f>IF(AND(G896="GL.CASH",L896="operating"),P896,0)</x:f>
        <x:v>0</x:v>
      </x:c>
      <x:c r="Y896" s="19" t="n">
        <x:f>IF(AND(G896="GL.CASH",L896="investing"),Q896-P896,0)</x:f>
        <x:v>0</x:v>
      </x:c>
      <x:c r="Z896" s="19" t="n">
        <x:f>IF(AND(G896="GL.CASH",L896="financing"),P896,0)</x:f>
        <x:v>0</x:v>
      </x:c>
      <x:c r="AA896" s="19" t="n">
        <x:f>IF(AND(G896="GL.CASH",L896="financing"),Q896,0)</x:f>
        <x:v>0</x:v>
      </x:c>
    </x:row>
    <x:row r="897" ht="25" customHeight="1">
      <x:c r="A897" s="3" t="str">
        <x:v>ACT/PAY-SW-M05-P01/2</x:v>
      </x:c>
      <x:c r="B897" s="3" t="str">
        <x:v>PAY-SW-M05-P01</x:v>
      </x:c>
      <x:c r="C897" s="21" t="n">
        <x:v>6</x:v>
      </x:c>
      <x:c r="D897" s="39" t="n">
        <x:v>46557</x:v>
      </x:c>
      <x:c r="E897" s="39" t="n">
        <x:v>46508</x:v>
      </x:c>
      <x:c r="F897" s="39" t="n">
        <x:v>46557</x:v>
      </x:c>
      <x:c r="G897" s="3" t="str">
        <x:v>GL.CASH</x:v>
      </x:c>
      <x:c r="H897" s="3" t="str">
        <x:v>MGMT</x:v>
      </x:c>
      <x:c r="I897" s="3" t="str">
        <x:v>V.SOFTWARE</x:v>
      </x:c>
      <x:c r="J897" s="3" t="str">
        <x:v>MAP.ACTUAL.COST.PAY.V.SOFTWARE.MGMT</x:v>
      </x:c>
      <x:c r="K897" s="3" t="str">
        <x:v>WC.SUPPLIER_AP</x:v>
      </x:c>
      <x:c r="L897" s="3" t="str">
        <x:v>operating</x:v>
      </x:c>
      <x:c r="M897" s="3" t="str">
        <x:v>not_applicable</x:v>
      </x:c>
      <x:c r="N897" s="3" t="str">
        <x:v>not_applicable</x:v>
      </x:c>
      <x:c r="O897" s="3" t="str">
        <x:v>not_applicable</x:v>
      </x:c>
      <x:c r="P897" s="30" t="n">
        <x:v>0</x:v>
      </x:c>
      <x:c r="Q897" s="30" t="n">
        <x:v>450</x:v>
      </x:c>
      <x:c r="R897" s="19" t="n">
        <x:f>P897-Q897</x:f>
        <x:v>-450</x:v>
      </x:c>
      <x:c r="S897" s="22" t="n">
        <x:f>'D03_Accounts'!D11</x:f>
        <x:v>0</x:v>
      </x:c>
      <x:c r="T897" s="19" t="n">
        <x:f>R897*S897</x:f>
        <x:v>0</x:v>
      </x:c>
      <x:c r="U897" s="20" t="str">
        <x:f>'D03_Mappings'!E88</x:f>
        <x:v>cash</x:v>
      </x:c>
      <x:c r="V897" s="19" t="str">
        <x:f>IF(I897="",IF(U897="people","PAYROLL","UNMAPPED"),I897)</x:f>
        <x:v>V.SOFTWARE</x:v>
      </x:c>
      <x:c r="W897" s="19" t="n">
        <x:f>IF(AND(G897="GL.CASH",L897="operating"),Q897,0)</x:f>
        <x:v>450</x:v>
      </x:c>
      <x:c r="X897" s="19" t="n">
        <x:f>IF(AND(G897="GL.CASH",L897="operating"),P897,0)</x:f>
        <x:v>0</x:v>
      </x:c>
      <x:c r="Y897" s="19" t="n">
        <x:f>IF(AND(G897="GL.CASH",L897="investing"),Q897-P897,0)</x:f>
        <x:v>0</x:v>
      </x:c>
      <x:c r="Z897" s="19" t="n">
        <x:f>IF(AND(G897="GL.CASH",L897="financing"),P897,0)</x:f>
        <x:v>0</x:v>
      </x:c>
      <x:c r="AA897" s="19" t="n">
        <x:f>IF(AND(G897="GL.CASH",L897="financing"),Q897,0)</x:f>
        <x:v>0</x:v>
      </x:c>
    </x:row>
    <x:row r="898" ht="25" customHeight="1">
      <x:c r="A898" s="3" t="str">
        <x:v>ACT/PAY-SW-M05-P02/1</x:v>
      </x:c>
      <x:c r="B898" s="3" t="str">
        <x:v>PAY-SW-M05-P02</x:v>
      </x:c>
      <x:c r="C898" s="21" t="n">
        <x:v>6</x:v>
      </x:c>
      <x:c r="D898" s="39" t="n">
        <x:v>46557</x:v>
      </x:c>
      <x:c r="E898" s="39" t="n">
        <x:v>46508</x:v>
      </x:c>
      <x:c r="F898" s="39" t="n">
        <x:v>46557</x:v>
      </x:c>
      <x:c r="G898" s="3" t="str">
        <x:v>GL.AP.SUPPLIER</x:v>
      </x:c>
      <x:c r="H898" s="3" t="str">
        <x:v>ENG</x:v>
      </x:c>
      <x:c r="I898" s="3" t="str">
        <x:v>V.SOFTWARE</x:v>
      </x:c>
      <x:c r="J898" s="3" t="str">
        <x:v>MAP.ACTUAL.COST.PAY.V.SOFTWARE.ENG</x:v>
      </x:c>
      <x:c r="K898" s="3" t="str">
        <x:v>WC.SUPPLIER_AP</x:v>
      </x:c>
      <x:c r="L898" s="3" t="str">
        <x:v>operating</x:v>
      </x:c>
      <x:c r="M898" s="3" t="str">
        <x:v>not_applicable</x:v>
      </x:c>
      <x:c r="N898" s="3" t="str">
        <x:v>not_applicable</x:v>
      </x:c>
      <x:c r="O898" s="3" t="str">
        <x:v>not_applicable</x:v>
      </x:c>
      <x:c r="P898" s="30" t="n">
        <x:v>450</x:v>
      </x:c>
      <x:c r="Q898" s="30" t="n">
        <x:v>0</x:v>
      </x:c>
      <x:c r="R898" s="19" t="n">
        <x:f>P898-Q898</x:f>
        <x:v>450</x:v>
      </x:c>
      <x:c r="S898" s="22" t="n">
        <x:f>'D03_Accounts'!D23</x:f>
        <x:v>0</x:v>
      </x:c>
      <x:c r="T898" s="19" t="n">
        <x:f>R898*S898</x:f>
        <x:v>0</x:v>
      </x:c>
      <x:c r="U898" s="20" t="str">
        <x:f>'D03_Mappings'!E85</x:f>
        <x:v>ap</x:v>
      </x:c>
      <x:c r="V898" s="19" t="str">
        <x:f>IF(I898="",IF(U898="people","PAYROLL","UNMAPPED"),I898)</x:f>
        <x:v>V.SOFTWARE</x:v>
      </x:c>
      <x:c r="W898" s="19" t="n">
        <x:f>IF(AND(G898="GL.CASH",L898="operating"),Q898,0)</x:f>
        <x:v>0</x:v>
      </x:c>
      <x:c r="X898" s="19" t="n">
        <x:f>IF(AND(G898="GL.CASH",L898="operating"),P898,0)</x:f>
        <x:v>0</x:v>
      </x:c>
      <x:c r="Y898" s="19" t="n">
        <x:f>IF(AND(G898="GL.CASH",L898="investing"),Q898-P898,0)</x:f>
        <x:v>0</x:v>
      </x:c>
      <x:c r="Z898" s="19" t="n">
        <x:f>IF(AND(G898="GL.CASH",L898="financing"),P898,0)</x:f>
        <x:v>0</x:v>
      </x:c>
      <x:c r="AA898" s="19" t="n">
        <x:f>IF(AND(G898="GL.CASH",L898="financing"),Q898,0)</x:f>
        <x:v>0</x:v>
      </x:c>
    </x:row>
    <x:row r="899" ht="25" customHeight="1">
      <x:c r="A899" s="3" t="str">
        <x:v>ACT/PAY-SW-M05-P02/2</x:v>
      </x:c>
      <x:c r="B899" s="3" t="str">
        <x:v>PAY-SW-M05-P02</x:v>
      </x:c>
      <x:c r="C899" s="21" t="n">
        <x:v>6</x:v>
      </x:c>
      <x:c r="D899" s="39" t="n">
        <x:v>46557</x:v>
      </x:c>
      <x:c r="E899" s="39" t="n">
        <x:v>46508</x:v>
      </x:c>
      <x:c r="F899" s="39" t="n">
        <x:v>46557</x:v>
      </x:c>
      <x:c r="G899" s="3" t="str">
        <x:v>GL.CASH</x:v>
      </x:c>
      <x:c r="H899" s="3" t="str">
        <x:v>ENG</x:v>
      </x:c>
      <x:c r="I899" s="3" t="str">
        <x:v>V.SOFTWARE</x:v>
      </x:c>
      <x:c r="J899" s="3" t="str">
        <x:v>MAP.ACTUAL.COST.PAY.V.SOFTWARE.ENG</x:v>
      </x:c>
      <x:c r="K899" s="3" t="str">
        <x:v>WC.SUPPLIER_AP</x:v>
      </x:c>
      <x:c r="L899" s="3" t="str">
        <x:v>operating</x:v>
      </x:c>
      <x:c r="M899" s="3" t="str">
        <x:v>not_applicable</x:v>
      </x:c>
      <x:c r="N899" s="3" t="str">
        <x:v>not_applicable</x:v>
      </x:c>
      <x:c r="O899" s="3" t="str">
        <x:v>not_applicable</x:v>
      </x:c>
      <x:c r="P899" s="30" t="n">
        <x:v>0</x:v>
      </x:c>
      <x:c r="Q899" s="30" t="n">
        <x:v>450</x:v>
      </x:c>
      <x:c r="R899" s="19" t="n">
        <x:f>P899-Q899</x:f>
        <x:v>-450</x:v>
      </x:c>
      <x:c r="S899" s="22" t="n">
        <x:f>'D03_Accounts'!D11</x:f>
        <x:v>0</x:v>
      </x:c>
      <x:c r="T899" s="19" t="n">
        <x:f>R899*S899</x:f>
        <x:v>0</x:v>
      </x:c>
      <x:c r="U899" s="20" t="str">
        <x:f>'D03_Mappings'!E86</x:f>
        <x:v>cash</x:v>
      </x:c>
      <x:c r="V899" s="19" t="str">
        <x:f>IF(I899="",IF(U899="people","PAYROLL","UNMAPPED"),I899)</x:f>
        <x:v>V.SOFTWARE</x:v>
      </x:c>
      <x:c r="W899" s="19" t="n">
        <x:f>IF(AND(G899="GL.CASH",L899="operating"),Q899,0)</x:f>
        <x:v>450</x:v>
      </x:c>
      <x:c r="X899" s="19" t="n">
        <x:f>IF(AND(G899="GL.CASH",L899="operating"),P899,0)</x:f>
        <x:v>0</x:v>
      </x:c>
      <x:c r="Y899" s="19" t="n">
        <x:f>IF(AND(G899="GL.CASH",L899="investing"),Q899-P899,0)</x:f>
        <x:v>0</x:v>
      </x:c>
      <x:c r="Z899" s="19" t="n">
        <x:f>IF(AND(G899="GL.CASH",L899="financing"),P899,0)</x:f>
        <x:v>0</x:v>
      </x:c>
      <x:c r="AA899" s="19" t="n">
        <x:f>IF(AND(G899="GL.CASH",L899="financing"),Q899,0)</x:f>
        <x:v>0</x:v>
      </x:c>
    </x:row>
    <x:row r="900" ht="25" customHeight="1">
      <x:c r="A900" s="3" t="str">
        <x:v>ACT/PAY-SW-M05-P03/1</x:v>
      </x:c>
      <x:c r="B900" s="3" t="str">
        <x:v>PAY-SW-M05-P03</x:v>
      </x:c>
      <x:c r="C900" s="21" t="n">
        <x:v>6</x:v>
      </x:c>
      <x:c r="D900" s="39" t="n">
        <x:v>46557</x:v>
      </x:c>
      <x:c r="E900" s="39" t="n">
        <x:v>46508</x:v>
      </x:c>
      <x:c r="F900" s="39" t="n">
        <x:v>46557</x:v>
      </x:c>
      <x:c r="G900" s="3" t="str">
        <x:v>GL.AP.SUPPLIER</x:v>
      </x:c>
      <x:c r="H900" s="3" t="str">
        <x:v>ENG</x:v>
      </x:c>
      <x:c r="I900" s="3" t="str">
        <x:v>V.SOFTWARE</x:v>
      </x:c>
      <x:c r="J900" s="3" t="str">
        <x:v>MAP.ACTUAL.COST.PAY.V.SOFTWARE.ENG</x:v>
      </x:c>
      <x:c r="K900" s="3" t="str">
        <x:v>WC.SUPPLIER_AP</x:v>
      </x:c>
      <x:c r="L900" s="3" t="str">
        <x:v>operating</x:v>
      </x:c>
      <x:c r="M900" s="3" t="str">
        <x:v>not_applicable</x:v>
      </x:c>
      <x:c r="N900" s="3" t="str">
        <x:v>not_applicable</x:v>
      </x:c>
      <x:c r="O900" s="3" t="str">
        <x:v>not_applicable</x:v>
      </x:c>
      <x:c r="P900" s="30" t="n">
        <x:v>450</x:v>
      </x:c>
      <x:c r="Q900" s="30" t="n">
        <x:v>0</x:v>
      </x:c>
      <x:c r="R900" s="19" t="n">
        <x:f>P900-Q900</x:f>
        <x:v>450</x:v>
      </x:c>
      <x:c r="S900" s="22" t="n">
        <x:f>'D03_Accounts'!D23</x:f>
        <x:v>0</x:v>
      </x:c>
      <x:c r="T900" s="19" t="n">
        <x:f>R900*S900</x:f>
        <x:v>0</x:v>
      </x:c>
      <x:c r="U900" s="20" t="str">
        <x:f>'D03_Mappings'!E85</x:f>
        <x:v>ap</x:v>
      </x:c>
      <x:c r="V900" s="19" t="str">
        <x:f>IF(I900="",IF(U900="people","PAYROLL","UNMAPPED"),I900)</x:f>
        <x:v>V.SOFTWARE</x:v>
      </x:c>
      <x:c r="W900" s="19" t="n">
        <x:f>IF(AND(G900="GL.CASH",L900="operating"),Q900,0)</x:f>
        <x:v>0</x:v>
      </x:c>
      <x:c r="X900" s="19" t="n">
        <x:f>IF(AND(G900="GL.CASH",L900="operating"),P900,0)</x:f>
        <x:v>0</x:v>
      </x:c>
      <x:c r="Y900" s="19" t="n">
        <x:f>IF(AND(G900="GL.CASH",L900="investing"),Q900-P900,0)</x:f>
        <x:v>0</x:v>
      </x:c>
      <x:c r="Z900" s="19" t="n">
        <x:f>IF(AND(G900="GL.CASH",L900="financing"),P900,0)</x:f>
        <x:v>0</x:v>
      </x:c>
      <x:c r="AA900" s="19" t="n">
        <x:f>IF(AND(G900="GL.CASH",L900="financing"),Q900,0)</x:f>
        <x:v>0</x:v>
      </x:c>
    </x:row>
    <x:row r="901" ht="25" customHeight="1">
      <x:c r="A901" s="3" t="str">
        <x:v>ACT/PAY-SW-M05-P03/2</x:v>
      </x:c>
      <x:c r="B901" s="3" t="str">
        <x:v>PAY-SW-M05-P03</x:v>
      </x:c>
      <x:c r="C901" s="21" t="n">
        <x:v>6</x:v>
      </x:c>
      <x:c r="D901" s="39" t="n">
        <x:v>46557</x:v>
      </x:c>
      <x:c r="E901" s="39" t="n">
        <x:v>46508</x:v>
      </x:c>
      <x:c r="F901" s="39" t="n">
        <x:v>46557</x:v>
      </x:c>
      <x:c r="G901" s="3" t="str">
        <x:v>GL.CASH</x:v>
      </x:c>
      <x:c r="H901" s="3" t="str">
        <x:v>ENG</x:v>
      </x:c>
      <x:c r="I901" s="3" t="str">
        <x:v>V.SOFTWARE</x:v>
      </x:c>
      <x:c r="J901" s="3" t="str">
        <x:v>MAP.ACTUAL.COST.PAY.V.SOFTWARE.ENG</x:v>
      </x:c>
      <x:c r="K901" s="3" t="str">
        <x:v>WC.SUPPLIER_AP</x:v>
      </x:c>
      <x:c r="L901" s="3" t="str">
        <x:v>operating</x:v>
      </x:c>
      <x:c r="M901" s="3" t="str">
        <x:v>not_applicable</x:v>
      </x:c>
      <x:c r="N901" s="3" t="str">
        <x:v>not_applicable</x:v>
      </x:c>
      <x:c r="O901" s="3" t="str">
        <x:v>not_applicable</x:v>
      </x:c>
      <x:c r="P901" s="30" t="n">
        <x:v>0</x:v>
      </x:c>
      <x:c r="Q901" s="30" t="n">
        <x:v>450</x:v>
      </x:c>
      <x:c r="R901" s="19" t="n">
        <x:f>P901-Q901</x:f>
        <x:v>-450</x:v>
      </x:c>
      <x:c r="S901" s="22" t="n">
        <x:f>'D03_Accounts'!D11</x:f>
        <x:v>0</x:v>
      </x:c>
      <x:c r="T901" s="19" t="n">
        <x:f>R901*S901</x:f>
        <x:v>0</x:v>
      </x:c>
      <x:c r="U901" s="20" t="str">
        <x:f>'D03_Mappings'!E86</x:f>
        <x:v>cash</x:v>
      </x:c>
      <x:c r="V901" s="19" t="str">
        <x:f>IF(I901="",IF(U901="people","PAYROLL","UNMAPPED"),I901)</x:f>
        <x:v>V.SOFTWARE</x:v>
      </x:c>
      <x:c r="W901" s="19" t="n">
        <x:f>IF(AND(G901="GL.CASH",L901="operating"),Q901,0)</x:f>
        <x:v>450</x:v>
      </x:c>
      <x:c r="X901" s="19" t="n">
        <x:f>IF(AND(G901="GL.CASH",L901="operating"),P901,0)</x:f>
        <x:v>0</x:v>
      </x:c>
      <x:c r="Y901" s="19" t="n">
        <x:f>IF(AND(G901="GL.CASH",L901="investing"),Q901-P901,0)</x:f>
        <x:v>0</x:v>
      </x:c>
      <x:c r="Z901" s="19" t="n">
        <x:f>IF(AND(G901="GL.CASH",L901="financing"),P901,0)</x:f>
        <x:v>0</x:v>
      </x:c>
      <x:c r="AA901" s="19" t="n">
        <x:f>IF(AND(G901="GL.CASH",L901="financing"),Q901,0)</x:f>
        <x:v>0</x:v>
      </x:c>
    </x:row>
    <x:row r="902" ht="25" customHeight="1">
      <x:c r="A902" s="3" t="str">
        <x:v>ACT/PAY-SW-M05-P04/1</x:v>
      </x:c>
      <x:c r="B902" s="3" t="str">
        <x:v>PAY-SW-M05-P04</x:v>
      </x:c>
      <x:c r="C902" s="21" t="n">
        <x:v>6</x:v>
      </x:c>
      <x:c r="D902" s="39" t="n">
        <x:v>46557</x:v>
      </x:c>
      <x:c r="E902" s="39" t="n">
        <x:v>46508</x:v>
      </x:c>
      <x:c r="F902" s="39" t="n">
        <x:v>46557</x:v>
      </x:c>
      <x:c r="G902" s="3" t="str">
        <x:v>GL.AP.SUPPLIER</x:v>
      </x:c>
      <x:c r="H902" s="3" t="str">
        <x:v>ENG</x:v>
      </x:c>
      <x:c r="I902" s="3" t="str">
        <x:v>V.SOFTWARE</x:v>
      </x:c>
      <x:c r="J902" s="3" t="str">
        <x:v>MAP.ACTUAL.COST.PAY.V.SOFTWARE.ENG</x:v>
      </x:c>
      <x:c r="K902" s="3" t="str">
        <x:v>WC.SUPPLIER_AP</x:v>
      </x:c>
      <x:c r="L902" s="3" t="str">
        <x:v>operating</x:v>
      </x:c>
      <x:c r="M902" s="3" t="str">
        <x:v>not_applicable</x:v>
      </x:c>
      <x:c r="N902" s="3" t="str">
        <x:v>not_applicable</x:v>
      </x:c>
      <x:c r="O902" s="3" t="str">
        <x:v>not_applicable</x:v>
      </x:c>
      <x:c r="P902" s="30" t="n">
        <x:v>450</x:v>
      </x:c>
      <x:c r="Q902" s="30" t="n">
        <x:v>0</x:v>
      </x:c>
      <x:c r="R902" s="19" t="n">
        <x:f>P902-Q902</x:f>
        <x:v>450</x:v>
      </x:c>
      <x:c r="S902" s="22" t="n">
        <x:f>'D03_Accounts'!D23</x:f>
        <x:v>0</x:v>
      </x:c>
      <x:c r="T902" s="19" t="n">
        <x:f>R902*S902</x:f>
        <x:v>0</x:v>
      </x:c>
      <x:c r="U902" s="20" t="str">
        <x:f>'D03_Mappings'!E85</x:f>
        <x:v>ap</x:v>
      </x:c>
      <x:c r="V902" s="19" t="str">
        <x:f>IF(I902="",IF(U902="people","PAYROLL","UNMAPPED"),I902)</x:f>
        <x:v>V.SOFTWARE</x:v>
      </x:c>
      <x:c r="W902" s="19" t="n">
        <x:f>IF(AND(G902="GL.CASH",L902="operating"),Q902,0)</x:f>
        <x:v>0</x:v>
      </x:c>
      <x:c r="X902" s="19" t="n">
        <x:f>IF(AND(G902="GL.CASH",L902="operating"),P902,0)</x:f>
        <x:v>0</x:v>
      </x:c>
      <x:c r="Y902" s="19" t="n">
        <x:f>IF(AND(G902="GL.CASH",L902="investing"),Q902-P902,0)</x:f>
        <x:v>0</x:v>
      </x:c>
      <x:c r="Z902" s="19" t="n">
        <x:f>IF(AND(G902="GL.CASH",L902="financing"),P902,0)</x:f>
        <x:v>0</x:v>
      </x:c>
      <x:c r="AA902" s="19" t="n">
        <x:f>IF(AND(G902="GL.CASH",L902="financing"),Q902,0)</x:f>
        <x:v>0</x:v>
      </x:c>
    </x:row>
    <x:row r="903" ht="25" customHeight="1">
      <x:c r="A903" s="3" t="str">
        <x:v>ACT/PAY-SW-M05-P04/2</x:v>
      </x:c>
      <x:c r="B903" s="3" t="str">
        <x:v>PAY-SW-M05-P04</x:v>
      </x:c>
      <x:c r="C903" s="21" t="n">
        <x:v>6</x:v>
      </x:c>
      <x:c r="D903" s="39" t="n">
        <x:v>46557</x:v>
      </x:c>
      <x:c r="E903" s="39" t="n">
        <x:v>46508</x:v>
      </x:c>
      <x:c r="F903" s="39" t="n">
        <x:v>46557</x:v>
      </x:c>
      <x:c r="G903" s="3" t="str">
        <x:v>GL.CASH</x:v>
      </x:c>
      <x:c r="H903" s="3" t="str">
        <x:v>ENG</x:v>
      </x:c>
      <x:c r="I903" s="3" t="str">
        <x:v>V.SOFTWARE</x:v>
      </x:c>
      <x:c r="J903" s="3" t="str">
        <x:v>MAP.ACTUAL.COST.PAY.V.SOFTWARE.ENG</x:v>
      </x:c>
      <x:c r="K903" s="3" t="str">
        <x:v>WC.SUPPLIER_AP</x:v>
      </x:c>
      <x:c r="L903" s="3" t="str">
        <x:v>operating</x:v>
      </x:c>
      <x:c r="M903" s="3" t="str">
        <x:v>not_applicable</x:v>
      </x:c>
      <x:c r="N903" s="3" t="str">
        <x:v>not_applicable</x:v>
      </x:c>
      <x:c r="O903" s="3" t="str">
        <x:v>not_applicable</x:v>
      </x:c>
      <x:c r="P903" s="30" t="n">
        <x:v>0</x:v>
      </x:c>
      <x:c r="Q903" s="30" t="n">
        <x:v>450</x:v>
      </x:c>
      <x:c r="R903" s="19" t="n">
        <x:f>P903-Q903</x:f>
        <x:v>-450</x:v>
      </x:c>
      <x:c r="S903" s="22" t="n">
        <x:f>'D03_Accounts'!D11</x:f>
        <x:v>0</x:v>
      </x:c>
      <x:c r="T903" s="19" t="n">
        <x:f>R903*S903</x:f>
        <x:v>0</x:v>
      </x:c>
      <x:c r="U903" s="20" t="str">
        <x:f>'D03_Mappings'!E86</x:f>
        <x:v>cash</x:v>
      </x:c>
      <x:c r="V903" s="19" t="str">
        <x:f>IF(I903="",IF(U903="people","PAYROLL","UNMAPPED"),I903)</x:f>
        <x:v>V.SOFTWARE</x:v>
      </x:c>
      <x:c r="W903" s="19" t="n">
        <x:f>IF(AND(G903="GL.CASH",L903="operating"),Q903,0)</x:f>
        <x:v>450</x:v>
      </x:c>
      <x:c r="X903" s="19" t="n">
        <x:f>IF(AND(G903="GL.CASH",L903="operating"),P903,0)</x:f>
        <x:v>0</x:v>
      </x:c>
      <x:c r="Y903" s="19" t="n">
        <x:f>IF(AND(G903="GL.CASH",L903="investing"),Q903-P903,0)</x:f>
        <x:v>0</x:v>
      </x:c>
      <x:c r="Z903" s="19" t="n">
        <x:f>IF(AND(G903="GL.CASH",L903="financing"),P903,0)</x:f>
        <x:v>0</x:v>
      </x:c>
      <x:c r="AA903" s="19" t="n">
        <x:f>IF(AND(G903="GL.CASH",L903="financing"),Q903,0)</x:f>
        <x:v>0</x:v>
      </x:c>
    </x:row>
    <x:row r="904" ht="25" customHeight="1">
      <x:c r="A904" s="3" t="str">
        <x:v>ACT/PAY-SW-M05-P05/1</x:v>
      </x:c>
      <x:c r="B904" s="3" t="str">
        <x:v>PAY-SW-M05-P05</x:v>
      </x:c>
      <x:c r="C904" s="21" t="n">
        <x:v>6</x:v>
      </x:c>
      <x:c r="D904" s="39" t="n">
        <x:v>46557</x:v>
      </x:c>
      <x:c r="E904" s="39" t="n">
        <x:v>46508</x:v>
      </x:c>
      <x:c r="F904" s="39" t="n">
        <x:v>46557</x:v>
      </x:c>
      <x:c r="G904" s="3" t="str">
        <x:v>GL.AP.SUPPLIER</x:v>
      </x:c>
      <x:c r="H904" s="3" t="str">
        <x:v>ENG</x:v>
      </x:c>
      <x:c r="I904" s="3" t="str">
        <x:v>V.SOFTWARE</x:v>
      </x:c>
      <x:c r="J904" s="3" t="str">
        <x:v>MAP.ACTUAL.COST.PAY.V.SOFTWARE.ENG</x:v>
      </x:c>
      <x:c r="K904" s="3" t="str">
        <x:v>WC.SUPPLIER_AP</x:v>
      </x:c>
      <x:c r="L904" s="3" t="str">
        <x:v>operating</x:v>
      </x:c>
      <x:c r="M904" s="3" t="str">
        <x:v>not_applicable</x:v>
      </x:c>
      <x:c r="N904" s="3" t="str">
        <x:v>not_applicable</x:v>
      </x:c>
      <x:c r="O904" s="3" t="str">
        <x:v>not_applicable</x:v>
      </x:c>
      <x:c r="P904" s="30" t="n">
        <x:v>450</x:v>
      </x:c>
      <x:c r="Q904" s="30" t="n">
        <x:v>0</x:v>
      </x:c>
      <x:c r="R904" s="19" t="n">
        <x:f>P904-Q904</x:f>
        <x:v>450</x:v>
      </x:c>
      <x:c r="S904" s="22" t="n">
        <x:f>'D03_Accounts'!D23</x:f>
        <x:v>0</x:v>
      </x:c>
      <x:c r="T904" s="19" t="n">
        <x:f>R904*S904</x:f>
        <x:v>0</x:v>
      </x:c>
      <x:c r="U904" s="20" t="str">
        <x:f>'D03_Mappings'!E85</x:f>
        <x:v>ap</x:v>
      </x:c>
      <x:c r="V904" s="19" t="str">
        <x:f>IF(I904="",IF(U904="people","PAYROLL","UNMAPPED"),I904)</x:f>
        <x:v>V.SOFTWARE</x:v>
      </x:c>
      <x:c r="W904" s="19" t="n">
        <x:f>IF(AND(G904="GL.CASH",L904="operating"),Q904,0)</x:f>
        <x:v>0</x:v>
      </x:c>
      <x:c r="X904" s="19" t="n">
        <x:f>IF(AND(G904="GL.CASH",L904="operating"),P904,0)</x:f>
        <x:v>0</x:v>
      </x:c>
      <x:c r="Y904" s="19" t="n">
        <x:f>IF(AND(G904="GL.CASH",L904="investing"),Q904-P904,0)</x:f>
        <x:v>0</x:v>
      </x:c>
      <x:c r="Z904" s="19" t="n">
        <x:f>IF(AND(G904="GL.CASH",L904="financing"),P904,0)</x:f>
        <x:v>0</x:v>
      </x:c>
      <x:c r="AA904" s="19" t="n">
        <x:f>IF(AND(G904="GL.CASH",L904="financing"),Q904,0)</x:f>
        <x:v>0</x:v>
      </x:c>
    </x:row>
    <x:row r="905" ht="25" customHeight="1">
      <x:c r="A905" s="3" t="str">
        <x:v>ACT/PAY-SW-M05-P05/2</x:v>
      </x:c>
      <x:c r="B905" s="3" t="str">
        <x:v>PAY-SW-M05-P05</x:v>
      </x:c>
      <x:c r="C905" s="21" t="n">
        <x:v>6</x:v>
      </x:c>
      <x:c r="D905" s="39" t="n">
        <x:v>46557</x:v>
      </x:c>
      <x:c r="E905" s="39" t="n">
        <x:v>46508</x:v>
      </x:c>
      <x:c r="F905" s="39" t="n">
        <x:v>46557</x:v>
      </x:c>
      <x:c r="G905" s="3" t="str">
        <x:v>GL.CASH</x:v>
      </x:c>
      <x:c r="H905" s="3" t="str">
        <x:v>ENG</x:v>
      </x:c>
      <x:c r="I905" s="3" t="str">
        <x:v>V.SOFTWARE</x:v>
      </x:c>
      <x:c r="J905" s="3" t="str">
        <x:v>MAP.ACTUAL.COST.PAY.V.SOFTWARE.ENG</x:v>
      </x:c>
      <x:c r="K905" s="3" t="str">
        <x:v>WC.SUPPLIER_AP</x:v>
      </x:c>
      <x:c r="L905" s="3" t="str">
        <x:v>operating</x:v>
      </x:c>
      <x:c r="M905" s="3" t="str">
        <x:v>not_applicable</x:v>
      </x:c>
      <x:c r="N905" s="3" t="str">
        <x:v>not_applicable</x:v>
      </x:c>
      <x:c r="O905" s="3" t="str">
        <x:v>not_applicable</x:v>
      </x:c>
      <x:c r="P905" s="30" t="n">
        <x:v>0</x:v>
      </x:c>
      <x:c r="Q905" s="30" t="n">
        <x:v>450</x:v>
      </x:c>
      <x:c r="R905" s="19" t="n">
        <x:f>P905-Q905</x:f>
        <x:v>-450</x:v>
      </x:c>
      <x:c r="S905" s="22" t="n">
        <x:f>'D03_Accounts'!D11</x:f>
        <x:v>0</x:v>
      </x:c>
      <x:c r="T905" s="19" t="n">
        <x:f>R905*S905</x:f>
        <x:v>0</x:v>
      </x:c>
      <x:c r="U905" s="20" t="str">
        <x:f>'D03_Mappings'!E86</x:f>
        <x:v>cash</x:v>
      </x:c>
      <x:c r="V905" s="19" t="str">
        <x:f>IF(I905="",IF(U905="people","PAYROLL","UNMAPPED"),I905)</x:f>
        <x:v>V.SOFTWARE</x:v>
      </x:c>
      <x:c r="W905" s="19" t="n">
        <x:f>IF(AND(G905="GL.CASH",L905="operating"),Q905,0)</x:f>
        <x:v>450</x:v>
      </x:c>
      <x:c r="X905" s="19" t="n">
        <x:f>IF(AND(G905="GL.CASH",L905="operating"),P905,0)</x:f>
        <x:v>0</x:v>
      </x:c>
      <x:c r="Y905" s="19" t="n">
        <x:f>IF(AND(G905="GL.CASH",L905="investing"),Q905-P905,0)</x:f>
        <x:v>0</x:v>
      </x:c>
      <x:c r="Z905" s="19" t="n">
        <x:f>IF(AND(G905="GL.CASH",L905="financing"),P905,0)</x:f>
        <x:v>0</x:v>
      </x:c>
      <x:c r="AA905" s="19" t="n">
        <x:f>IF(AND(G905="GL.CASH",L905="financing"),Q905,0)</x:f>
        <x:v>0</x:v>
      </x:c>
    </x:row>
    <x:row r="906" ht="25" customHeight="1">
      <x:c r="A906" s="3" t="str">
        <x:v>ACT/PAY-SW-M05-P06/1</x:v>
      </x:c>
      <x:c r="B906" s="3" t="str">
        <x:v>PAY-SW-M05-P06</x:v>
      </x:c>
      <x:c r="C906" s="21" t="n">
        <x:v>6</x:v>
      </x:c>
      <x:c r="D906" s="39" t="n">
        <x:v>46557</x:v>
      </x:c>
      <x:c r="E906" s="39" t="n">
        <x:v>46508</x:v>
      </x:c>
      <x:c r="F906" s="39" t="n">
        <x:v>46557</x:v>
      </x:c>
      <x:c r="G906" s="3" t="str">
        <x:v>GL.AP.SUPPLIER</x:v>
      </x:c>
      <x:c r="H906" s="3" t="str">
        <x:v>COMP</x:v>
      </x:c>
      <x:c r="I906" s="3" t="str">
        <x:v>V.SOFTWARE</x:v>
      </x:c>
      <x:c r="J906" s="3" t="str">
        <x:v>MAP.ACTUAL.COST.PAY.V.SOFTWARE.COMP</x:v>
      </x:c>
      <x:c r="K906" s="3" t="str">
        <x:v>WC.SUPPLIER_AP</x:v>
      </x:c>
      <x:c r="L906" s="3" t="str">
        <x:v>operating</x:v>
      </x:c>
      <x:c r="M906" s="3" t="str">
        <x:v>not_applicable</x:v>
      </x:c>
      <x:c r="N906" s="3" t="str">
        <x:v>not_applicable</x:v>
      </x:c>
      <x:c r="O906" s="3" t="str">
        <x:v>not_applicable</x:v>
      </x:c>
      <x:c r="P906" s="30" t="n">
        <x:v>450</x:v>
      </x:c>
      <x:c r="Q906" s="30" t="n">
        <x:v>0</x:v>
      </x:c>
      <x:c r="R906" s="19" t="n">
        <x:f>P906-Q906</x:f>
        <x:v>450</x:v>
      </x:c>
      <x:c r="S906" s="22" t="n">
        <x:f>'D03_Accounts'!D23</x:f>
        <x:v>0</x:v>
      </x:c>
      <x:c r="T906" s="19" t="n">
        <x:f>R906*S906</x:f>
        <x:v>0</x:v>
      </x:c>
      <x:c r="U906" s="20" t="str">
        <x:f>'D03_Mappings'!E83</x:f>
        <x:v>ap</x:v>
      </x:c>
      <x:c r="V906" s="19" t="str">
        <x:f>IF(I906="",IF(U906="people","PAYROLL","UNMAPPED"),I906)</x:f>
        <x:v>V.SOFTWARE</x:v>
      </x:c>
      <x:c r="W906" s="19" t="n">
        <x:f>IF(AND(G906="GL.CASH",L906="operating"),Q906,0)</x:f>
        <x:v>0</x:v>
      </x:c>
      <x:c r="X906" s="19" t="n">
        <x:f>IF(AND(G906="GL.CASH",L906="operating"),P906,0)</x:f>
        <x:v>0</x:v>
      </x:c>
      <x:c r="Y906" s="19" t="n">
        <x:f>IF(AND(G906="GL.CASH",L906="investing"),Q906-P906,0)</x:f>
        <x:v>0</x:v>
      </x:c>
      <x:c r="Z906" s="19" t="n">
        <x:f>IF(AND(G906="GL.CASH",L906="financing"),P906,0)</x:f>
        <x:v>0</x:v>
      </x:c>
      <x:c r="AA906" s="19" t="n">
        <x:f>IF(AND(G906="GL.CASH",L906="financing"),Q906,0)</x:f>
        <x:v>0</x:v>
      </x:c>
    </x:row>
    <x:row r="907" ht="25" customHeight="1">
      <x:c r="A907" s="3" t="str">
        <x:v>ACT/PAY-SW-M05-P06/2</x:v>
      </x:c>
      <x:c r="B907" s="3" t="str">
        <x:v>PAY-SW-M05-P06</x:v>
      </x:c>
      <x:c r="C907" s="21" t="n">
        <x:v>6</x:v>
      </x:c>
      <x:c r="D907" s="39" t="n">
        <x:v>46557</x:v>
      </x:c>
      <x:c r="E907" s="39" t="n">
        <x:v>46508</x:v>
      </x:c>
      <x:c r="F907" s="39" t="n">
        <x:v>46557</x:v>
      </x:c>
      <x:c r="G907" s="3" t="str">
        <x:v>GL.CASH</x:v>
      </x:c>
      <x:c r="H907" s="3" t="str">
        <x:v>COMP</x:v>
      </x:c>
      <x:c r="I907" s="3" t="str">
        <x:v>V.SOFTWARE</x:v>
      </x:c>
      <x:c r="J907" s="3" t="str">
        <x:v>MAP.ACTUAL.COST.PAY.V.SOFTWARE.COMP</x:v>
      </x:c>
      <x:c r="K907" s="3" t="str">
        <x:v>WC.SUPPLIER_AP</x:v>
      </x:c>
      <x:c r="L907" s="3" t="str">
        <x:v>operating</x:v>
      </x:c>
      <x:c r="M907" s="3" t="str">
        <x:v>not_applicable</x:v>
      </x:c>
      <x:c r="N907" s="3" t="str">
        <x:v>not_applicable</x:v>
      </x:c>
      <x:c r="O907" s="3" t="str">
        <x:v>not_applicable</x:v>
      </x:c>
      <x:c r="P907" s="30" t="n">
        <x:v>0</x:v>
      </x:c>
      <x:c r="Q907" s="30" t="n">
        <x:v>450</x:v>
      </x:c>
      <x:c r="R907" s="19" t="n">
        <x:f>P907-Q907</x:f>
        <x:v>-450</x:v>
      </x:c>
      <x:c r="S907" s="22" t="n">
        <x:f>'D03_Accounts'!D11</x:f>
        <x:v>0</x:v>
      </x:c>
      <x:c r="T907" s="19" t="n">
        <x:f>R907*S907</x:f>
        <x:v>0</x:v>
      </x:c>
      <x:c r="U907" s="20" t="str">
        <x:f>'D03_Mappings'!E84</x:f>
        <x:v>cash</x:v>
      </x:c>
      <x:c r="V907" s="19" t="str">
        <x:f>IF(I907="",IF(U907="people","PAYROLL","UNMAPPED"),I907)</x:f>
        <x:v>V.SOFTWARE</x:v>
      </x:c>
      <x:c r="W907" s="19" t="n">
        <x:f>IF(AND(G907="GL.CASH",L907="operating"),Q907,0)</x:f>
        <x:v>450</x:v>
      </x:c>
      <x:c r="X907" s="19" t="n">
        <x:f>IF(AND(G907="GL.CASH",L907="operating"),P907,0)</x:f>
        <x:v>0</x:v>
      </x:c>
      <x:c r="Y907" s="19" t="n">
        <x:f>IF(AND(G907="GL.CASH",L907="investing"),Q907-P907,0)</x:f>
        <x:v>0</x:v>
      </x:c>
      <x:c r="Z907" s="19" t="n">
        <x:f>IF(AND(G907="GL.CASH",L907="financing"),P907,0)</x:f>
        <x:v>0</x:v>
      </x:c>
      <x:c r="AA907" s="19" t="n">
        <x:f>IF(AND(G907="GL.CASH",L907="financing"),Q907,0)</x:f>
        <x:v>0</x:v>
      </x:c>
    </x:row>
    <x:row r="908" ht="25" customHeight="1">
      <x:c r="A908" s="3" t="str">
        <x:v>ACT/PAY-SW-M05-P07/1</x:v>
      </x:c>
      <x:c r="B908" s="3" t="str">
        <x:v>PAY-SW-M05-P07</x:v>
      </x:c>
      <x:c r="C908" s="21" t="n">
        <x:v>6</x:v>
      </x:c>
      <x:c r="D908" s="39" t="n">
        <x:v>46557</x:v>
      </x:c>
      <x:c r="E908" s="39" t="n">
        <x:v>46508</x:v>
      </x:c>
      <x:c r="F908" s="39" t="n">
        <x:v>46557</x:v>
      </x:c>
      <x:c r="G908" s="3" t="str">
        <x:v>GL.AP.SUPPLIER</x:v>
      </x:c>
      <x:c r="H908" s="3" t="str">
        <x:v>PROD</x:v>
      </x:c>
      <x:c r="I908" s="3" t="str">
        <x:v>V.SOFTWARE</x:v>
      </x:c>
      <x:c r="J908" s="3" t="str">
        <x:v>MAP.ACTUAL.COST.PAY.V.SOFTWARE.PROD</x:v>
      </x:c>
      <x:c r="K908" s="3" t="str">
        <x:v>WC.SUPPLIER_AP</x:v>
      </x:c>
      <x:c r="L908" s="3" t="str">
        <x:v>operating</x:v>
      </x:c>
      <x:c r="M908" s="3" t="str">
        <x:v>not_applicable</x:v>
      </x:c>
      <x:c r="N908" s="3" t="str">
        <x:v>not_applicable</x:v>
      </x:c>
      <x:c r="O908" s="3" t="str">
        <x:v>not_applicable</x:v>
      </x:c>
      <x:c r="P908" s="30" t="n">
        <x:v>450</x:v>
      </x:c>
      <x:c r="Q908" s="30" t="n">
        <x:v>0</x:v>
      </x:c>
      <x:c r="R908" s="19" t="n">
        <x:f>P908-Q908</x:f>
        <x:v>450</x:v>
      </x:c>
      <x:c r="S908" s="22" t="n">
        <x:f>'D03_Accounts'!D23</x:f>
        <x:v>0</x:v>
      </x:c>
      <x:c r="T908" s="19" t="n">
        <x:f>R908*S908</x:f>
        <x:v>0</x:v>
      </x:c>
      <x:c r="U908" s="20" t="str">
        <x:f>'D03_Mappings'!E89</x:f>
        <x:v>ap</x:v>
      </x:c>
      <x:c r="V908" s="19" t="str">
        <x:f>IF(I908="",IF(U908="people","PAYROLL","UNMAPPED"),I908)</x:f>
        <x:v>V.SOFTWARE</x:v>
      </x:c>
      <x:c r="W908" s="19" t="n">
        <x:f>IF(AND(G908="GL.CASH",L908="operating"),Q908,0)</x:f>
        <x:v>0</x:v>
      </x:c>
      <x:c r="X908" s="19" t="n">
        <x:f>IF(AND(G908="GL.CASH",L908="operating"),P908,0)</x:f>
        <x:v>0</x:v>
      </x:c>
      <x:c r="Y908" s="19" t="n">
        <x:f>IF(AND(G908="GL.CASH",L908="investing"),Q908-P908,0)</x:f>
        <x:v>0</x:v>
      </x:c>
      <x:c r="Z908" s="19" t="n">
        <x:f>IF(AND(G908="GL.CASH",L908="financing"),P908,0)</x:f>
        <x:v>0</x:v>
      </x:c>
      <x:c r="AA908" s="19" t="n">
        <x:f>IF(AND(G908="GL.CASH",L908="financing"),Q908,0)</x:f>
        <x:v>0</x:v>
      </x:c>
    </x:row>
    <x:row r="909" ht="25" customHeight="1">
      <x:c r="A909" s="3" t="str">
        <x:v>ACT/PAY-SW-M05-P07/2</x:v>
      </x:c>
      <x:c r="B909" s="3" t="str">
        <x:v>PAY-SW-M05-P07</x:v>
      </x:c>
      <x:c r="C909" s="21" t="n">
        <x:v>6</x:v>
      </x:c>
      <x:c r="D909" s="39" t="n">
        <x:v>46557</x:v>
      </x:c>
      <x:c r="E909" s="39" t="n">
        <x:v>46508</x:v>
      </x:c>
      <x:c r="F909" s="39" t="n">
        <x:v>46557</x:v>
      </x:c>
      <x:c r="G909" s="3" t="str">
        <x:v>GL.CASH</x:v>
      </x:c>
      <x:c r="H909" s="3" t="str">
        <x:v>PROD</x:v>
      </x:c>
      <x:c r="I909" s="3" t="str">
        <x:v>V.SOFTWARE</x:v>
      </x:c>
      <x:c r="J909" s="3" t="str">
        <x:v>MAP.ACTUAL.COST.PAY.V.SOFTWARE.PROD</x:v>
      </x:c>
      <x:c r="K909" s="3" t="str">
        <x:v>WC.SUPPLIER_AP</x:v>
      </x:c>
      <x:c r="L909" s="3" t="str">
        <x:v>operating</x:v>
      </x:c>
      <x:c r="M909" s="3" t="str">
        <x:v>not_applicable</x:v>
      </x:c>
      <x:c r="N909" s="3" t="str">
        <x:v>not_applicable</x:v>
      </x:c>
      <x:c r="O909" s="3" t="str">
        <x:v>not_applicable</x:v>
      </x:c>
      <x:c r="P909" s="30" t="n">
        <x:v>0</x:v>
      </x:c>
      <x:c r="Q909" s="30" t="n">
        <x:v>450</x:v>
      </x:c>
      <x:c r="R909" s="19" t="n">
        <x:f>P909-Q909</x:f>
        <x:v>-450</x:v>
      </x:c>
      <x:c r="S909" s="22" t="n">
        <x:f>'D03_Accounts'!D11</x:f>
        <x:v>0</x:v>
      </x:c>
      <x:c r="T909" s="19" t="n">
        <x:f>R909*S909</x:f>
        <x:v>0</x:v>
      </x:c>
      <x:c r="U909" s="20" t="str">
        <x:f>'D03_Mappings'!E90</x:f>
        <x:v>cash</x:v>
      </x:c>
      <x:c r="V909" s="19" t="str">
        <x:f>IF(I909="",IF(U909="people","PAYROLL","UNMAPPED"),I909)</x:f>
        <x:v>V.SOFTWARE</x:v>
      </x:c>
      <x:c r="W909" s="19" t="n">
        <x:f>IF(AND(G909="GL.CASH",L909="operating"),Q909,0)</x:f>
        <x:v>450</x:v>
      </x:c>
      <x:c r="X909" s="19" t="n">
        <x:f>IF(AND(G909="GL.CASH",L909="operating"),P909,0)</x:f>
        <x:v>0</x:v>
      </x:c>
      <x:c r="Y909" s="19" t="n">
        <x:f>IF(AND(G909="GL.CASH",L909="investing"),Q909-P909,0)</x:f>
        <x:v>0</x:v>
      </x:c>
      <x:c r="Z909" s="19" t="n">
        <x:f>IF(AND(G909="GL.CASH",L909="financing"),P909,0)</x:f>
        <x:v>0</x:v>
      </x:c>
      <x:c r="AA909" s="19" t="n">
        <x:f>IF(AND(G909="GL.CASH",L909="financing"),Q909,0)</x:f>
        <x:v>0</x:v>
      </x:c>
    </x:row>
    <x:row r="910" ht="25" customHeight="1">
      <x:c r="A910" s="3" t="str">
        <x:v>ACT/PAY-SW-M05-P08/1</x:v>
      </x:c>
      <x:c r="B910" s="3" t="str">
        <x:v>PAY-SW-M05-P08</x:v>
      </x:c>
      <x:c r="C910" s="21" t="n">
        <x:v>6</x:v>
      </x:c>
      <x:c r="D910" s="39" t="n">
        <x:v>46557</x:v>
      </x:c>
      <x:c r="E910" s="39" t="n">
        <x:v>46508</x:v>
      </x:c>
      <x:c r="F910" s="39" t="n">
        <x:v>46557</x:v>
      </x:c>
      <x:c r="G910" s="3" t="str">
        <x:v>GL.AP.SUPPLIER</x:v>
      </x:c>
      <x:c r="H910" s="3" t="str">
        <x:v>ENG</x:v>
      </x:c>
      <x:c r="I910" s="3" t="str">
        <x:v>V.SOFTWARE</x:v>
      </x:c>
      <x:c r="J910" s="3" t="str">
        <x:v>MAP.ACTUAL.COST.PAY.V.SOFTWARE.ENG</x:v>
      </x:c>
      <x:c r="K910" s="3" t="str">
        <x:v>WC.SUPPLIER_AP</x:v>
      </x:c>
      <x:c r="L910" s="3" t="str">
        <x:v>operating</x:v>
      </x:c>
      <x:c r="M910" s="3" t="str">
        <x:v>not_applicable</x:v>
      </x:c>
      <x:c r="N910" s="3" t="str">
        <x:v>not_applicable</x:v>
      </x:c>
      <x:c r="O910" s="3" t="str">
        <x:v>not_applicable</x:v>
      </x:c>
      <x:c r="P910" s="30" t="n">
        <x:v>450</x:v>
      </x:c>
      <x:c r="Q910" s="30" t="n">
        <x:v>0</x:v>
      </x:c>
      <x:c r="R910" s="19" t="n">
        <x:f>P910-Q910</x:f>
        <x:v>450</x:v>
      </x:c>
      <x:c r="S910" s="22" t="n">
        <x:f>'D03_Accounts'!D23</x:f>
        <x:v>0</x:v>
      </x:c>
      <x:c r="T910" s="19" t="n">
        <x:f>R910*S910</x:f>
        <x:v>0</x:v>
      </x:c>
      <x:c r="U910" s="20" t="str">
        <x:f>'D03_Mappings'!E85</x:f>
        <x:v>ap</x:v>
      </x:c>
      <x:c r="V910" s="19" t="str">
        <x:f>IF(I910="",IF(U910="people","PAYROLL","UNMAPPED"),I910)</x:f>
        <x:v>V.SOFTWARE</x:v>
      </x:c>
      <x:c r="W910" s="19" t="n">
        <x:f>IF(AND(G910="GL.CASH",L910="operating"),Q910,0)</x:f>
        <x:v>0</x:v>
      </x:c>
      <x:c r="X910" s="19" t="n">
        <x:f>IF(AND(G910="GL.CASH",L910="operating"),P910,0)</x:f>
        <x:v>0</x:v>
      </x:c>
      <x:c r="Y910" s="19" t="n">
        <x:f>IF(AND(G910="GL.CASH",L910="investing"),Q910-P910,0)</x:f>
        <x:v>0</x:v>
      </x:c>
      <x:c r="Z910" s="19" t="n">
        <x:f>IF(AND(G910="GL.CASH",L910="financing"),P910,0)</x:f>
        <x:v>0</x:v>
      </x:c>
      <x:c r="AA910" s="19" t="n">
        <x:f>IF(AND(G910="GL.CASH",L910="financing"),Q910,0)</x:f>
        <x:v>0</x:v>
      </x:c>
    </x:row>
    <x:row r="911" ht="25" customHeight="1">
      <x:c r="A911" s="3" t="str">
        <x:v>ACT/PAY-SW-M05-P08/2</x:v>
      </x:c>
      <x:c r="B911" s="3" t="str">
        <x:v>PAY-SW-M05-P08</x:v>
      </x:c>
      <x:c r="C911" s="21" t="n">
        <x:v>6</x:v>
      </x:c>
      <x:c r="D911" s="39" t="n">
        <x:v>46557</x:v>
      </x:c>
      <x:c r="E911" s="39" t="n">
        <x:v>46508</x:v>
      </x:c>
      <x:c r="F911" s="39" t="n">
        <x:v>46557</x:v>
      </x:c>
      <x:c r="G911" s="3" t="str">
        <x:v>GL.CASH</x:v>
      </x:c>
      <x:c r="H911" s="3" t="str">
        <x:v>ENG</x:v>
      </x:c>
      <x:c r="I911" s="3" t="str">
        <x:v>V.SOFTWARE</x:v>
      </x:c>
      <x:c r="J911" s="3" t="str">
        <x:v>MAP.ACTUAL.COST.PAY.V.SOFTWARE.ENG</x:v>
      </x:c>
      <x:c r="K911" s="3" t="str">
        <x:v>WC.SUPPLIER_AP</x:v>
      </x:c>
      <x:c r="L911" s="3" t="str">
        <x:v>operating</x:v>
      </x:c>
      <x:c r="M911" s="3" t="str">
        <x:v>not_applicable</x:v>
      </x:c>
      <x:c r="N911" s="3" t="str">
        <x:v>not_applicable</x:v>
      </x:c>
      <x:c r="O911" s="3" t="str">
        <x:v>not_applicable</x:v>
      </x:c>
      <x:c r="P911" s="30" t="n">
        <x:v>0</x:v>
      </x:c>
      <x:c r="Q911" s="30" t="n">
        <x:v>450</x:v>
      </x:c>
      <x:c r="R911" s="19" t="n">
        <x:f>P911-Q911</x:f>
        <x:v>-450</x:v>
      </x:c>
      <x:c r="S911" s="22" t="n">
        <x:f>'D03_Accounts'!D11</x:f>
        <x:v>0</x:v>
      </x:c>
      <x:c r="T911" s="19" t="n">
        <x:f>R911*S911</x:f>
        <x:v>0</x:v>
      </x:c>
      <x:c r="U911" s="20" t="str">
        <x:f>'D03_Mappings'!E86</x:f>
        <x:v>cash</x:v>
      </x:c>
      <x:c r="V911" s="19" t="str">
        <x:f>IF(I911="",IF(U911="people","PAYROLL","UNMAPPED"),I911)</x:f>
        <x:v>V.SOFTWARE</x:v>
      </x:c>
      <x:c r="W911" s="19" t="n">
        <x:f>IF(AND(G911="GL.CASH",L911="operating"),Q911,0)</x:f>
        <x:v>450</x:v>
      </x:c>
      <x:c r="X911" s="19" t="n">
        <x:f>IF(AND(G911="GL.CASH",L911="operating"),P911,0)</x:f>
        <x:v>0</x:v>
      </x:c>
      <x:c r="Y911" s="19" t="n">
        <x:f>IF(AND(G911="GL.CASH",L911="investing"),Q911-P911,0)</x:f>
        <x:v>0</x:v>
      </x:c>
      <x:c r="Z911" s="19" t="n">
        <x:f>IF(AND(G911="GL.CASH",L911="financing"),P911,0)</x:f>
        <x:v>0</x:v>
      </x:c>
      <x:c r="AA911" s="19" t="n">
        <x:f>IF(AND(G911="GL.CASH",L911="financing"),Q911,0)</x:f>
        <x:v>0</x:v>
      </x:c>
    </x:row>
    <x:row r="912" ht="25" customHeight="1">
      <x:c r="A912" s="3" t="str">
        <x:v>ACT/BOOK-M06/1</x:v>
      </x:c>
      <x:c r="B912" s="3" t="str">
        <x:v>BOOK-M06</x:v>
      </x:c>
      <x:c r="C912" s="21" t="n">
        <x:v>6</x:v>
      </x:c>
      <x:c r="D912" s="39" t="n">
        <x:v>46558</x:v>
      </x:c>
      <x:c r="E912" s="39" t="n">
        <x:v>46539</x:v>
      </x:c>
      <x:c r="F912" s="39"/>
      <x:c r="G912" s="3" t="str">
        <x:v>GL.OPEX.OPX.BOOKKEEP</x:v>
      </x:c>
      <x:c r="H912" s="3" t="str">
        <x:v>FIN</x:v>
      </x:c>
      <x:c r="I912" s="3" t="str">
        <x:v>V.ACCOUNTS</x:v>
      </x:c>
      <x:c r="J912" s="3" t="str">
        <x:v>MAP.ACTUAL.COST.OPX.BOOKKEEP.V.ACCOUNTS.FIN</x:v>
      </x:c>
      <x:c r="K912" s="3" t="str">
        <x:v>OPX.BOOKKEEP</x:v>
      </x:c>
      <x:c r="L912" s="3" t="str">
        <x:v>operating</x:v>
      </x:c>
      <x:c r="M912" s="3" t="str">
        <x:v>recurring</x:v>
      </x:c>
      <x:c r="N912" s="3" t="str">
        <x:v>committed</x:v>
      </x:c>
      <x:c r="O912" s="3" t="str">
        <x:v>fixed</x:v>
      </x:c>
      <x:c r="P912" s="30" t="n">
        <x:v>500</x:v>
      </x:c>
      <x:c r="Q912" s="30" t="n">
        <x:v>0</x:v>
      </x:c>
      <x:c r="R912" s="19" t="n">
        <x:f>P912-Q912</x:f>
        <x:v>500</x:v>
      </x:c>
      <x:c r="S912" s="22" t="n">
        <x:f>'D03_Accounts'!D54</x:f>
        <x:v>1</x:v>
      </x:c>
      <x:c r="T912" s="19" t="n">
        <x:f>R912*S912</x:f>
        <x:v>500</x:v>
      </x:c>
      <x:c r="U912" s="20" t="str">
        <x:f>'D03_Mappings'!E36</x:f>
        <x:v>operating_expense</x:v>
      </x:c>
      <x:c r="V912" s="19" t="str">
        <x:f>IF(I912="",IF(U912="people","PAYROLL","UNMAPPED"),I912)</x:f>
        <x:v>V.ACCOUNTS</x:v>
      </x:c>
      <x:c r="W912" s="19" t="n">
        <x:f>IF(AND(G912="GL.CASH",L912="operating"),Q912,0)</x:f>
        <x:v>0</x:v>
      </x:c>
      <x:c r="X912" s="19" t="n">
        <x:f>IF(AND(G912="GL.CASH",L912="operating"),P912,0)</x:f>
        <x:v>0</x:v>
      </x:c>
      <x:c r="Y912" s="19" t="n">
        <x:f>IF(AND(G912="GL.CASH",L912="investing"),Q912-P912,0)</x:f>
        <x:v>0</x:v>
      </x:c>
      <x:c r="Z912" s="19" t="n">
        <x:f>IF(AND(G912="GL.CASH",L912="financing"),P912,0)</x:f>
        <x:v>0</x:v>
      </x:c>
      <x:c r="AA912" s="19" t="n">
        <x:f>IF(AND(G912="GL.CASH",L912="financing"),Q912,0)</x:f>
        <x:v>0</x:v>
      </x:c>
    </x:row>
    <x:row r="913" ht="25" customHeight="1">
      <x:c r="A913" s="3" t="str">
        <x:v>ACT/BOOK-M06/2</x:v>
      </x:c>
      <x:c r="B913" s="3" t="str">
        <x:v>BOOK-M06</x:v>
      </x:c>
      <x:c r="C913" s="21" t="n">
        <x:v>6</x:v>
      </x:c>
      <x:c r="D913" s="39" t="n">
        <x:v>46558</x:v>
      </x:c>
      <x:c r="E913" s="39" t="n">
        <x:v>46539</x:v>
      </x:c>
      <x:c r="F913" s="39"/>
      <x:c r="G913" s="3" t="str">
        <x:v>GL.VAT.DOM_ASSET</x:v>
      </x:c>
      <x:c r="H913" s="3" t="str">
        <x:v>FIN</x:v>
      </x:c>
      <x:c r="I913" s="3" t="str">
        <x:v>V.ACCOUNTS</x:v>
      </x:c>
      <x:c r="J913" s="3" t="str">
        <x:v>MAP.ACTUAL.COST.OPX.BOOKKEEP.V.ACCOUNTS.FIN</x:v>
      </x:c>
      <x:c r="K913" s="3" t="str">
        <x:v>OPX.BOOKKEEP</x:v>
      </x:c>
      <x:c r="L913" s="3" t="str">
        <x:v>operating</x:v>
      </x:c>
      <x:c r="M913" s="3" t="str">
        <x:v>not_applicable</x:v>
      </x:c>
      <x:c r="N913" s="3" t="str">
        <x:v>not_applicable</x:v>
      </x:c>
      <x:c r="O913" s="3" t="str">
        <x:v>not_applicable</x:v>
      </x:c>
      <x:c r="P913" s="30" t="n">
        <x:v>95</x:v>
      </x:c>
      <x:c r="Q913" s="30" t="n">
        <x:v>0</x:v>
      </x:c>
      <x:c r="R913" s="19" t="n">
        <x:f>P913-Q913</x:f>
        <x:v>95</x:v>
      </x:c>
      <x:c r="S913" s="22" t="n">
        <x:f>'D03_Accounts'!D15</x:f>
        <x:v>0</x:v>
      </x:c>
      <x:c r="T913" s="19" t="n">
        <x:f>R913*S913</x:f>
        <x:v>0</x:v>
      </x:c>
      <x:c r="U913" s="20" t="str">
        <x:f>'D03_Mappings'!E37</x:f>
        <x:v>tax_assets</x:v>
      </x:c>
      <x:c r="V913" s="19" t="str">
        <x:f>IF(I913="",IF(U913="people","PAYROLL","UNMAPPED"),I913)</x:f>
        <x:v>V.ACCOUNTS</x:v>
      </x:c>
      <x:c r="W913" s="19" t="n">
        <x:f>IF(AND(G913="GL.CASH",L913="operating"),Q913,0)</x:f>
        <x:v>0</x:v>
      </x:c>
      <x:c r="X913" s="19" t="n">
        <x:f>IF(AND(G913="GL.CASH",L913="operating"),P913,0)</x:f>
        <x:v>0</x:v>
      </x:c>
      <x:c r="Y913" s="19" t="n">
        <x:f>IF(AND(G913="GL.CASH",L913="investing"),Q913-P913,0)</x:f>
        <x:v>0</x:v>
      </x:c>
      <x:c r="Z913" s="19" t="n">
        <x:f>IF(AND(G913="GL.CASH",L913="financing"),P913,0)</x:f>
        <x:v>0</x:v>
      </x:c>
      <x:c r="AA913" s="19" t="n">
        <x:f>IF(AND(G913="GL.CASH",L913="financing"),Q913,0)</x:f>
        <x:v>0</x:v>
      </x:c>
    </x:row>
    <x:row r="914" ht="25" customHeight="1">
      <x:c r="A914" s="3" t="str">
        <x:v>ACT/BOOK-M06/3</x:v>
      </x:c>
      <x:c r="B914" s="3" t="str">
        <x:v>BOOK-M06</x:v>
      </x:c>
      <x:c r="C914" s="21" t="n">
        <x:v>6</x:v>
      </x:c>
      <x:c r="D914" s="39" t="n">
        <x:v>46558</x:v>
      </x:c>
      <x:c r="E914" s="39" t="n">
        <x:v>46539</x:v>
      </x:c>
      <x:c r="F914" s="39"/>
      <x:c r="G914" s="3" t="str">
        <x:v>GL.AP.SUPPLIER</x:v>
      </x:c>
      <x:c r="H914" s="3" t="str">
        <x:v>FIN</x:v>
      </x:c>
      <x:c r="I914" s="3" t="str">
        <x:v>V.ACCOUNTS</x:v>
      </x:c>
      <x:c r="J914" s="3" t="str">
        <x:v>MAP.ACTUAL.COST.OPX.BOOKKEEP.V.ACCOUNTS.FIN</x:v>
      </x:c>
      <x:c r="K914" s="3" t="str">
        <x:v>OPX.BOOKKEEP</x:v>
      </x:c>
      <x:c r="L914" s="3" t="str">
        <x:v>operating</x:v>
      </x:c>
      <x:c r="M914" s="3" t="str">
        <x:v>not_applicable</x:v>
      </x:c>
      <x:c r="N914" s="3" t="str">
        <x:v>not_applicable</x:v>
      </x:c>
      <x:c r="O914" s="3" t="str">
        <x:v>not_applicable</x:v>
      </x:c>
      <x:c r="P914" s="30" t="n">
        <x:v>0</x:v>
      </x:c>
      <x:c r="Q914" s="30" t="n">
        <x:v>595</x:v>
      </x:c>
      <x:c r="R914" s="19" t="n">
        <x:f>P914-Q914</x:f>
        <x:v>-595</x:v>
      </x:c>
      <x:c r="S914" s="22" t="n">
        <x:f>'D03_Accounts'!D23</x:f>
        <x:v>0</x:v>
      </x:c>
      <x:c r="T914" s="19" t="n">
        <x:f>R914*S914</x:f>
        <x:v>0</x:v>
      </x:c>
      <x:c r="U914" s="20" t="str">
        <x:f>'D03_Mappings'!E38</x:f>
        <x:v>ap</x:v>
      </x:c>
      <x:c r="V914" s="19" t="str">
        <x:f>IF(I914="",IF(U914="people","PAYROLL","UNMAPPED"),I914)</x:f>
        <x:v>V.ACCOUNTS</x:v>
      </x:c>
      <x:c r="W914" s="19" t="n">
        <x:f>IF(AND(G914="GL.CASH",L914="operating"),Q914,0)</x:f>
        <x:v>0</x:v>
      </x:c>
      <x:c r="X914" s="19" t="n">
        <x:f>IF(AND(G914="GL.CASH",L914="operating"),P914,0)</x:f>
        <x:v>0</x:v>
      </x:c>
      <x:c r="Y914" s="19" t="n">
        <x:f>IF(AND(G914="GL.CASH",L914="investing"),Q914-P914,0)</x:f>
        <x:v>0</x:v>
      </x:c>
      <x:c r="Z914" s="19" t="n">
        <x:f>IF(AND(G914="GL.CASH",L914="financing"),P914,0)</x:f>
        <x:v>0</x:v>
      </x:c>
      <x:c r="AA914" s="19" t="n">
        <x:f>IF(AND(G914="GL.CASH",L914="financing"),Q914,0)</x:f>
        <x:v>0</x:v>
      </x:c>
    </x:row>
    <x:row r="915" ht="25" customHeight="1">
      <x:c r="A915" s="3" t="str">
        <x:v>ACT/CHAMBER-M06/1</x:v>
      </x:c>
      <x:c r="B915" s="3" t="str">
        <x:v>CHAMBER-M06</x:v>
      </x:c>
      <x:c r="C915" s="21" t="n">
        <x:v>6</x:v>
      </x:c>
      <x:c r="D915" s="39" t="n">
        <x:v>46558</x:v>
      </x:c>
      <x:c r="E915" s="39" t="n">
        <x:v>46539</x:v>
      </x:c>
      <x:c r="F915" s="39"/>
      <x:c r="G915" s="3" t="str">
        <x:v>GL.OPEX.OPX.IHK</x:v>
      </x:c>
      <x:c r="H915" s="3" t="str">
        <x:v>CORP</x:v>
      </x:c>
      <x:c r="I915" s="3" t="str">
        <x:v>V.CHAMBER</x:v>
      </x:c>
      <x:c r="J915" s="3" t="str">
        <x:v>MAP.ACTUAL.COST.OPX.IHK.V.CHAMBER.CORP</x:v>
      </x:c>
      <x:c r="K915" s="3" t="str">
        <x:v>OPX.IHK</x:v>
      </x:c>
      <x:c r="L915" s="3" t="str">
        <x:v>operating</x:v>
      </x:c>
      <x:c r="M915" s="3" t="str">
        <x:v>recurring</x:v>
      </x:c>
      <x:c r="N915" s="3" t="str">
        <x:v>committed</x:v>
      </x:c>
      <x:c r="O915" s="3" t="str">
        <x:v>fixed</x:v>
      </x:c>
      <x:c r="P915" s="30" t="n">
        <x:v>9.17</x:v>
      </x:c>
      <x:c r="Q915" s="30" t="n">
        <x:v>0</x:v>
      </x:c>
      <x:c r="R915" s="19" t="n">
        <x:f>P915-Q915</x:f>
        <x:v>9.17</x:v>
      </x:c>
      <x:c r="S915" s="22" t="n">
        <x:f>'D03_Accounts'!D59</x:f>
        <x:v>1</x:v>
      </x:c>
      <x:c r="T915" s="19" t="n">
        <x:f>R915*S915</x:f>
        <x:v>9.17</x:v>
      </x:c>
      <x:c r="U915" s="20" t="str">
        <x:f>'D03_Mappings'!E47</x:f>
        <x:v>operating_expense</x:v>
      </x:c>
      <x:c r="V915" s="19" t="str">
        <x:f>IF(I915="",IF(U915="people","PAYROLL","UNMAPPED"),I915)</x:f>
        <x:v>V.CHAMBER</x:v>
      </x:c>
      <x:c r="W915" s="19" t="n">
        <x:f>IF(AND(G915="GL.CASH",L915="operating"),Q915,0)</x:f>
        <x:v>0</x:v>
      </x:c>
      <x:c r="X915" s="19" t="n">
        <x:f>IF(AND(G915="GL.CASH",L915="operating"),P915,0)</x:f>
        <x:v>0</x:v>
      </x:c>
      <x:c r="Y915" s="19" t="n">
        <x:f>IF(AND(G915="GL.CASH",L915="investing"),Q915-P915,0)</x:f>
        <x:v>0</x:v>
      </x:c>
      <x:c r="Z915" s="19" t="n">
        <x:f>IF(AND(G915="GL.CASH",L915="financing"),P915,0)</x:f>
        <x:v>0</x:v>
      </x:c>
      <x:c r="AA915" s="19" t="n">
        <x:f>IF(AND(G915="GL.CASH",L915="financing"),Q915,0)</x:f>
        <x:v>0</x:v>
      </x:c>
    </x:row>
    <x:row r="916" ht="25" customHeight="1">
      <x:c r="A916" s="3" t="str">
        <x:v>ACT/CHAMBER-M06/2</x:v>
      </x:c>
      <x:c r="B916" s="3" t="str">
        <x:v>CHAMBER-M06</x:v>
      </x:c>
      <x:c r="C916" s="21" t="n">
        <x:v>6</x:v>
      </x:c>
      <x:c r="D916" s="39" t="n">
        <x:v>46558</x:v>
      </x:c>
      <x:c r="E916" s="39" t="n">
        <x:v>46539</x:v>
      </x:c>
      <x:c r="F916" s="39"/>
      <x:c r="G916" s="3" t="str">
        <x:v>GL.AP.SUPPLIER</x:v>
      </x:c>
      <x:c r="H916" s="3" t="str">
        <x:v>CORP</x:v>
      </x:c>
      <x:c r="I916" s="3" t="str">
        <x:v>V.CHAMBER</x:v>
      </x:c>
      <x:c r="J916" s="3" t="str">
        <x:v>MAP.ACTUAL.COST.OPX.IHK.V.CHAMBER.CORP</x:v>
      </x:c>
      <x:c r="K916" s="3" t="str">
        <x:v>OPX.IHK</x:v>
      </x:c>
      <x:c r="L916" s="3" t="str">
        <x:v>operating</x:v>
      </x:c>
      <x:c r="M916" s="3" t="str">
        <x:v>not_applicable</x:v>
      </x:c>
      <x:c r="N916" s="3" t="str">
        <x:v>not_applicable</x:v>
      </x:c>
      <x:c r="O916" s="3" t="str">
        <x:v>not_applicable</x:v>
      </x:c>
      <x:c r="P916" s="30" t="n">
        <x:v>0</x:v>
      </x:c>
      <x:c r="Q916" s="30" t="n">
        <x:v>9.17</x:v>
      </x:c>
      <x:c r="R916" s="19" t="n">
        <x:f>P916-Q916</x:f>
        <x:v>-9.17</x:v>
      </x:c>
      <x:c r="S916" s="22" t="n">
        <x:f>'D03_Accounts'!D23</x:f>
        <x:v>0</x:v>
      </x:c>
      <x:c r="T916" s="19" t="n">
        <x:f>R916*S916</x:f>
        <x:v>0</x:v>
      </x:c>
      <x:c r="U916" s="20" t="str">
        <x:f>'D03_Mappings'!E48</x:f>
        <x:v>ap</x:v>
      </x:c>
      <x:c r="V916" s="19" t="str">
        <x:f>IF(I916="",IF(U916="people","PAYROLL","UNMAPPED"),I916)</x:f>
        <x:v>V.CHAMBER</x:v>
      </x:c>
      <x:c r="W916" s="19" t="n">
        <x:f>IF(AND(G916="GL.CASH",L916="operating"),Q916,0)</x:f>
        <x:v>0</x:v>
      </x:c>
      <x:c r="X916" s="19" t="n">
        <x:f>IF(AND(G916="GL.CASH",L916="operating"),P916,0)</x:f>
        <x:v>0</x:v>
      </x:c>
      <x:c r="Y916" s="19" t="n">
        <x:f>IF(AND(G916="GL.CASH",L916="investing"),Q916-P916,0)</x:f>
        <x:v>0</x:v>
      </x:c>
      <x:c r="Z916" s="19" t="n">
        <x:f>IF(AND(G916="GL.CASH",L916="financing"),P916,0)</x:f>
        <x:v>0</x:v>
      </x:c>
      <x:c r="AA916" s="19" t="n">
        <x:f>IF(AND(G916="GL.CASH",L916="financing"),Q916,0)</x:f>
        <x:v>0</x:v>
      </x:c>
    </x:row>
    <x:row r="917" ht="25" customHeight="1">
      <x:c r="A917" s="3" t="str">
        <x:v>ACT/CLOUD-M06/1</x:v>
      </x:c>
      <x:c r="B917" s="3" t="str">
        <x:v>CLOUD-M06</x:v>
      </x:c>
      <x:c r="C917" s="21" t="n">
        <x:v>6</x:v>
      </x:c>
      <x:c r="D917" s="39" t="n">
        <x:v>46558</x:v>
      </x:c>
      <x:c r="E917" s="39" t="n">
        <x:v>46539</x:v>
      </x:c>
      <x:c r="F917" s="39"/>
      <x:c r="G917" s="3" t="str">
        <x:v>GL.COGS.CLOUD_FIXED</x:v>
      </x:c>
      <x:c r="H917" s="3" t="str">
        <x:v>ENG</x:v>
      </x:c>
      <x:c r="I917" s="3" t="str">
        <x:v>V.CLOUD</x:v>
      </x:c>
      <x:c r="J917" s="3" t="str">
        <x:v>MAP.ACTUAL.COST.RC.COGS.CLOUD_FIXED.V.CLOUD.ENG</x:v>
      </x:c>
      <x:c r="K917" s="3" t="str">
        <x:v>COGS.CLOUD_FIXED</x:v>
      </x:c>
      <x:c r="L917" s="3" t="str">
        <x:v>operating</x:v>
      </x:c>
      <x:c r="M917" s="3" t="str">
        <x:v>recurring</x:v>
      </x:c>
      <x:c r="N917" s="3" t="str">
        <x:v>committed</x:v>
      </x:c>
      <x:c r="O917" s="3" t="str">
        <x:v>fixed</x:v>
      </x:c>
      <x:c r="P917" s="30" t="n">
        <x:v>1500</x:v>
      </x:c>
      <x:c r="Q917" s="30" t="n">
        <x:v>0</x:v>
      </x:c>
      <x:c r="R917" s="19" t="n">
        <x:f>P917-Q917</x:f>
        <x:v>1500</x:v>
      </x:c>
      <x:c r="S917" s="22" t="n">
        <x:f>'D03_Accounts'!D77</x:f>
        <x:v>1</x:v>
      </x:c>
      <x:c r="T917" s="19" t="n">
        <x:f>R917*S917</x:f>
        <x:v>1500</x:v>
      </x:c>
      <x:c r="U917" s="20" t="str">
        <x:f>'D03_Mappings'!E105</x:f>
        <x:v>cost_of_revenue</x:v>
      </x:c>
      <x:c r="V917" s="19" t="str">
        <x:f>IF(I917="",IF(U917="people","PAYROLL","UNMAPPED"),I917)</x:f>
        <x:v>V.CLOUD</x:v>
      </x:c>
      <x:c r="W917" s="19" t="n">
        <x:f>IF(AND(G917="GL.CASH",L917="operating"),Q917,0)</x:f>
        <x:v>0</x:v>
      </x:c>
      <x:c r="X917" s="19" t="n">
        <x:f>IF(AND(G917="GL.CASH",L917="operating"),P917,0)</x:f>
        <x:v>0</x:v>
      </x:c>
      <x:c r="Y917" s="19" t="n">
        <x:f>IF(AND(G917="GL.CASH",L917="investing"),Q917-P917,0)</x:f>
        <x:v>0</x:v>
      </x:c>
      <x:c r="Z917" s="19" t="n">
        <x:f>IF(AND(G917="GL.CASH",L917="financing"),P917,0)</x:f>
        <x:v>0</x:v>
      </x:c>
      <x:c r="AA917" s="19" t="n">
        <x:f>IF(AND(G917="GL.CASH",L917="financing"),Q917,0)</x:f>
        <x:v>0</x:v>
      </x:c>
    </x:row>
    <x:row r="918" ht="25" customHeight="1">
      <x:c r="A918" s="3" t="str">
        <x:v>ACT/CLOUD-M06/2</x:v>
      </x:c>
      <x:c r="B918" s="3" t="str">
        <x:v>CLOUD-M06</x:v>
      </x:c>
      <x:c r="C918" s="21" t="n">
        <x:v>6</x:v>
      </x:c>
      <x:c r="D918" s="39" t="n">
        <x:v>46558</x:v>
      </x:c>
      <x:c r="E918" s="39" t="n">
        <x:v>46539</x:v>
      </x:c>
      <x:c r="F918" s="39"/>
      <x:c r="G918" s="3" t="str">
        <x:v>GL.VAT.DOM_ASSET</x:v>
      </x:c>
      <x:c r="H918" s="3" t="str">
        <x:v>ENG</x:v>
      </x:c>
      <x:c r="I918" s="3" t="str">
        <x:v>V.CLOUD</x:v>
      </x:c>
      <x:c r="J918" s="3" t="str">
        <x:v>MAP.ACTUAL.COST.RC.COGS.CLOUD_FIXED.V.CLOUD.ENG</x:v>
      </x:c>
      <x:c r="K918" s="3" t="str">
        <x:v>COGS.CLOUD_FIXED</x:v>
      </x:c>
      <x:c r="L918" s="3" t="str">
        <x:v>operating</x:v>
      </x:c>
      <x:c r="M918" s="3" t="str">
        <x:v>not_applicable</x:v>
      </x:c>
      <x:c r="N918" s="3" t="str">
        <x:v>not_applicable</x:v>
      </x:c>
      <x:c r="O918" s="3" t="str">
        <x:v>not_applicable</x:v>
      </x:c>
      <x:c r="P918" s="30" t="n">
        <x:v>285</x:v>
      </x:c>
      <x:c r="Q918" s="30" t="n">
        <x:v>0</x:v>
      </x:c>
      <x:c r="R918" s="19" t="n">
        <x:f>P918-Q918</x:f>
        <x:v>285</x:v>
      </x:c>
      <x:c r="S918" s="22" t="n">
        <x:f>'D03_Accounts'!D15</x:f>
        <x:v>0</x:v>
      </x:c>
      <x:c r="T918" s="19" t="n">
        <x:f>R918*S918</x:f>
        <x:v>0</x:v>
      </x:c>
      <x:c r="U918" s="20" t="str">
        <x:f>'D03_Mappings'!E106</x:f>
        <x:v>tax_assets</x:v>
      </x:c>
      <x:c r="V918" s="19" t="str">
        <x:f>IF(I918="",IF(U918="people","PAYROLL","UNMAPPED"),I918)</x:f>
        <x:v>V.CLOUD</x:v>
      </x:c>
      <x:c r="W918" s="19" t="n">
        <x:f>IF(AND(G918="GL.CASH",L918="operating"),Q918,0)</x:f>
        <x:v>0</x:v>
      </x:c>
      <x:c r="X918" s="19" t="n">
        <x:f>IF(AND(G918="GL.CASH",L918="operating"),P918,0)</x:f>
        <x:v>0</x:v>
      </x:c>
      <x:c r="Y918" s="19" t="n">
        <x:f>IF(AND(G918="GL.CASH",L918="investing"),Q918-P918,0)</x:f>
        <x:v>0</x:v>
      </x:c>
      <x:c r="Z918" s="19" t="n">
        <x:f>IF(AND(G918="GL.CASH",L918="financing"),P918,0)</x:f>
        <x:v>0</x:v>
      </x:c>
      <x:c r="AA918" s="19" t="n">
        <x:f>IF(AND(G918="GL.CASH",L918="financing"),Q918,0)</x:f>
        <x:v>0</x:v>
      </x:c>
    </x:row>
    <x:row r="919" ht="25" customHeight="1">
      <x:c r="A919" s="3" t="str">
        <x:v>ACT/CLOUD-M06/3</x:v>
      </x:c>
      <x:c r="B919" s="3" t="str">
        <x:v>CLOUD-M06</x:v>
      </x:c>
      <x:c r="C919" s="21" t="n">
        <x:v>6</x:v>
      </x:c>
      <x:c r="D919" s="39" t="n">
        <x:v>46558</x:v>
      </x:c>
      <x:c r="E919" s="39" t="n">
        <x:v>46539</x:v>
      </x:c>
      <x:c r="F919" s="39"/>
      <x:c r="G919" s="3" t="str">
        <x:v>GL.AP.SUPPLIER</x:v>
      </x:c>
      <x:c r="H919" s="3" t="str">
        <x:v>ENG</x:v>
      </x:c>
      <x:c r="I919" s="3" t="str">
        <x:v>V.CLOUD</x:v>
      </x:c>
      <x:c r="J919" s="3" t="str">
        <x:v>MAP.ACTUAL.COST.RC.COGS.CLOUD_FIXED.V.CLOUD.ENG</x:v>
      </x:c>
      <x:c r="K919" s="3" t="str">
        <x:v>COGS.CLOUD_FIXED</x:v>
      </x:c>
      <x:c r="L919" s="3" t="str">
        <x:v>operating</x:v>
      </x:c>
      <x:c r="M919" s="3" t="str">
        <x:v>not_applicable</x:v>
      </x:c>
      <x:c r="N919" s="3" t="str">
        <x:v>not_applicable</x:v>
      </x:c>
      <x:c r="O919" s="3" t="str">
        <x:v>not_applicable</x:v>
      </x:c>
      <x:c r="P919" s="30" t="n">
        <x:v>0</x:v>
      </x:c>
      <x:c r="Q919" s="30" t="n">
        <x:v>1500</x:v>
      </x:c>
      <x:c r="R919" s="19" t="n">
        <x:f>P919-Q919</x:f>
        <x:v>-1500</x:v>
      </x:c>
      <x:c r="S919" s="22" t="n">
        <x:f>'D03_Accounts'!D23</x:f>
        <x:v>0</x:v>
      </x:c>
      <x:c r="T919" s="19" t="n">
        <x:f>R919*S919</x:f>
        <x:v>0</x:v>
      </x:c>
      <x:c r="U919" s="20" t="str">
        <x:f>'D03_Mappings'!E107</x:f>
        <x:v>ap</x:v>
      </x:c>
      <x:c r="V919" s="19" t="str">
        <x:f>IF(I919="",IF(U919="people","PAYROLL","UNMAPPED"),I919)</x:f>
        <x:v>V.CLOUD</x:v>
      </x:c>
      <x:c r="W919" s="19" t="n">
        <x:f>IF(AND(G919="GL.CASH",L919="operating"),Q919,0)</x:f>
        <x:v>0</x:v>
      </x:c>
      <x:c r="X919" s="19" t="n">
        <x:f>IF(AND(G919="GL.CASH",L919="operating"),P919,0)</x:f>
        <x:v>0</x:v>
      </x:c>
      <x:c r="Y919" s="19" t="n">
        <x:f>IF(AND(G919="GL.CASH",L919="investing"),Q919-P919,0)</x:f>
        <x:v>0</x:v>
      </x:c>
      <x:c r="Z919" s="19" t="n">
        <x:f>IF(AND(G919="GL.CASH",L919="financing"),P919,0)</x:f>
        <x:v>0</x:v>
      </x:c>
      <x:c r="AA919" s="19" t="n">
        <x:f>IF(AND(G919="GL.CASH",L919="financing"),Q919,0)</x:f>
        <x:v>0</x:v>
      </x:c>
    </x:row>
    <x:row r="920" ht="25" customHeight="1">
      <x:c r="A920" s="3" t="str">
        <x:v>ACT/CLOUD-M06/4</x:v>
      </x:c>
      <x:c r="B920" s="3" t="str">
        <x:v>CLOUD-M06</x:v>
      </x:c>
      <x:c r="C920" s="21" t="n">
        <x:v>6</x:v>
      </x:c>
      <x:c r="D920" s="39" t="n">
        <x:v>46558</x:v>
      </x:c>
      <x:c r="E920" s="39" t="n">
        <x:v>46539</x:v>
      </x:c>
      <x:c r="F920" s="39"/>
      <x:c r="G920" s="3" t="str">
        <x:v>GL.VAT.DOM_LIAB</x:v>
      </x:c>
      <x:c r="H920" s="3" t="str">
        <x:v>ENG</x:v>
      </x:c>
      <x:c r="I920" s="3" t="str">
        <x:v>V.CLOUD</x:v>
      </x:c>
      <x:c r="J920" s="3" t="str">
        <x:v>MAP.ACTUAL.COST.RC.COGS.CLOUD_FIXED.V.CLOUD.ENG</x:v>
      </x:c>
      <x:c r="K920" s="3" t="str">
        <x:v>COGS.CLOUD_FIXED</x:v>
      </x:c>
      <x:c r="L920" s="3" t="str">
        <x:v>operating</x:v>
      </x:c>
      <x:c r="M920" s="3" t="str">
        <x:v>not_applicable</x:v>
      </x:c>
      <x:c r="N920" s="3" t="str">
        <x:v>not_applicable</x:v>
      </x:c>
      <x:c r="O920" s="3" t="str">
        <x:v>not_applicable</x:v>
      </x:c>
      <x:c r="P920" s="30" t="n">
        <x:v>0</x:v>
      </x:c>
      <x:c r="Q920" s="30" t="n">
        <x:v>285</x:v>
      </x:c>
      <x:c r="R920" s="19" t="n">
        <x:f>P920-Q920</x:f>
        <x:v>-285</x:v>
      </x:c>
      <x:c r="S920" s="22" t="n">
        <x:f>'D03_Accounts'!D29</x:f>
        <x:v>0</x:v>
      </x:c>
      <x:c r="T920" s="19" t="n">
        <x:f>R920*S920</x:f>
        <x:v>0</x:v>
      </x:c>
      <x:c r="U920" s="20" t="str">
        <x:f>'D03_Mappings'!E108</x:f>
        <x:v>tax_liabilities</x:v>
      </x:c>
      <x:c r="V920" s="19" t="str">
        <x:f>IF(I920="",IF(U920="people","PAYROLL","UNMAPPED"),I920)</x:f>
        <x:v>V.CLOUD</x:v>
      </x:c>
      <x:c r="W920" s="19" t="n">
        <x:f>IF(AND(G920="GL.CASH",L920="operating"),Q920,0)</x:f>
        <x:v>0</x:v>
      </x:c>
      <x:c r="X920" s="19" t="n">
        <x:f>IF(AND(G920="GL.CASH",L920="operating"),P920,0)</x:f>
        <x:v>0</x:v>
      </x:c>
      <x:c r="Y920" s="19" t="n">
        <x:f>IF(AND(G920="GL.CASH",L920="investing"),Q920-P920,0)</x:f>
        <x:v>0</x:v>
      </x:c>
      <x:c r="Z920" s="19" t="n">
        <x:f>IF(AND(G920="GL.CASH",L920="financing"),P920,0)</x:f>
        <x:v>0</x:v>
      </x:c>
      <x:c r="AA920" s="19" t="n">
        <x:f>IF(AND(G920="GL.CASH",L920="financing"),Q920,0)</x:f>
        <x:v>0</x:v>
      </x:c>
    </x:row>
    <x:row r="921" ht="25" customHeight="1">
      <x:c r="A921" s="3" t="str">
        <x:v>ACT/DATA-M06/1</x:v>
      </x:c>
      <x:c r="B921" s="3" t="str">
        <x:v>DATA-M06</x:v>
      </x:c>
      <x:c r="C921" s="21" t="n">
        <x:v>6</x:v>
      </x:c>
      <x:c r="D921" s="39" t="n">
        <x:v>46558</x:v>
      </x:c>
      <x:c r="E921" s="39" t="n">
        <x:v>46539</x:v>
      </x:c>
      <x:c r="F921" s="39"/>
      <x:c r="G921" s="3" t="str">
        <x:v>GL.COGS.MDATA</x:v>
      </x:c>
      <x:c r="H921" s="3" t="str">
        <x:v>ENG</x:v>
      </x:c>
      <x:c r="I921" s="3" t="str">
        <x:v>V.DATA</x:v>
      </x:c>
      <x:c r="J921" s="3" t="str">
        <x:v>MAP.ACTUAL.COST.RC.COGS.MDATA.V.DATA.ENG</x:v>
      </x:c>
      <x:c r="K921" s="3" t="str">
        <x:v>COGS.MDATA</x:v>
      </x:c>
      <x:c r="L921" s="3" t="str">
        <x:v>operating</x:v>
      </x:c>
      <x:c r="M921" s="3" t="str">
        <x:v>recurring</x:v>
      </x:c>
      <x:c r="N921" s="3" t="str">
        <x:v>committed</x:v>
      </x:c>
      <x:c r="O921" s="3" t="str">
        <x:v>fixed</x:v>
      </x:c>
      <x:c r="P921" s="30" t="n">
        <x:v>433.91</x:v>
      </x:c>
      <x:c r="Q921" s="30" t="n">
        <x:v>0</x:v>
      </x:c>
      <x:c r="R921" s="19" t="n">
        <x:f>P921-Q921</x:f>
        <x:v>433.91</x:v>
      </x:c>
      <x:c r="S921" s="22" t="n">
        <x:f>'D03_Accounts'!D79</x:f>
        <x:v>1</x:v>
      </x:c>
      <x:c r="T921" s="19" t="n">
        <x:f>R921*S921</x:f>
        <x:v>433.91</x:v>
      </x:c>
      <x:c r="U921" s="20" t="str">
        <x:f>'D03_Mappings'!E109</x:f>
        <x:v>cost_of_revenue</x:v>
      </x:c>
      <x:c r="V921" s="19" t="str">
        <x:f>IF(I921="",IF(U921="people","PAYROLL","UNMAPPED"),I921)</x:f>
        <x:v>V.DATA</x:v>
      </x:c>
      <x:c r="W921" s="19" t="n">
        <x:f>IF(AND(G921="GL.CASH",L921="operating"),Q921,0)</x:f>
        <x:v>0</x:v>
      </x:c>
      <x:c r="X921" s="19" t="n">
        <x:f>IF(AND(G921="GL.CASH",L921="operating"),P921,0)</x:f>
        <x:v>0</x:v>
      </x:c>
      <x:c r="Y921" s="19" t="n">
        <x:f>IF(AND(G921="GL.CASH",L921="investing"),Q921-P921,0)</x:f>
        <x:v>0</x:v>
      </x:c>
      <x:c r="Z921" s="19" t="n">
        <x:f>IF(AND(G921="GL.CASH",L921="financing"),P921,0)</x:f>
        <x:v>0</x:v>
      </x:c>
      <x:c r="AA921" s="19" t="n">
        <x:f>IF(AND(G921="GL.CASH",L921="financing"),Q921,0)</x:f>
        <x:v>0</x:v>
      </x:c>
    </x:row>
    <x:row r="922" ht="25" customHeight="1">
      <x:c r="A922" s="3" t="str">
        <x:v>ACT/DATA-M06/2</x:v>
      </x:c>
      <x:c r="B922" s="3" t="str">
        <x:v>DATA-M06</x:v>
      </x:c>
      <x:c r="C922" s="21" t="n">
        <x:v>6</x:v>
      </x:c>
      <x:c r="D922" s="39" t="n">
        <x:v>46558</x:v>
      </x:c>
      <x:c r="E922" s="39" t="n">
        <x:v>46539</x:v>
      </x:c>
      <x:c r="F922" s="39"/>
      <x:c r="G922" s="3" t="str">
        <x:v>GL.VAT.DOM_ASSET</x:v>
      </x:c>
      <x:c r="H922" s="3" t="str">
        <x:v>ENG</x:v>
      </x:c>
      <x:c r="I922" s="3" t="str">
        <x:v>V.DATA</x:v>
      </x:c>
      <x:c r="J922" s="3" t="str">
        <x:v>MAP.ACTUAL.COST.RC.COGS.MDATA.V.DATA.ENG</x:v>
      </x:c>
      <x:c r="K922" s="3" t="str">
        <x:v>COGS.MDATA</x:v>
      </x:c>
      <x:c r="L922" s="3" t="str">
        <x:v>operating</x:v>
      </x:c>
      <x:c r="M922" s="3" t="str">
        <x:v>not_applicable</x:v>
      </x:c>
      <x:c r="N922" s="3" t="str">
        <x:v>not_applicable</x:v>
      </x:c>
      <x:c r="O922" s="3" t="str">
        <x:v>not_applicable</x:v>
      </x:c>
      <x:c r="P922" s="30" t="n">
        <x:v>82.44</x:v>
      </x:c>
      <x:c r="Q922" s="30" t="n">
        <x:v>0</x:v>
      </x:c>
      <x:c r="R922" s="19" t="n">
        <x:f>P922-Q922</x:f>
        <x:v>82.44</x:v>
      </x:c>
      <x:c r="S922" s="22" t="n">
        <x:f>'D03_Accounts'!D15</x:f>
        <x:v>0</x:v>
      </x:c>
      <x:c r="T922" s="19" t="n">
        <x:f>R922*S922</x:f>
        <x:v>0</x:v>
      </x:c>
      <x:c r="U922" s="20" t="str">
        <x:f>'D03_Mappings'!E110</x:f>
        <x:v>tax_assets</x:v>
      </x:c>
      <x:c r="V922" s="19" t="str">
        <x:f>IF(I922="",IF(U922="people","PAYROLL","UNMAPPED"),I922)</x:f>
        <x:v>V.DATA</x:v>
      </x:c>
      <x:c r="W922" s="19" t="n">
        <x:f>IF(AND(G922="GL.CASH",L922="operating"),Q922,0)</x:f>
        <x:v>0</x:v>
      </x:c>
      <x:c r="X922" s="19" t="n">
        <x:f>IF(AND(G922="GL.CASH",L922="operating"),P922,0)</x:f>
        <x:v>0</x:v>
      </x:c>
      <x:c r="Y922" s="19" t="n">
        <x:f>IF(AND(G922="GL.CASH",L922="investing"),Q922-P922,0)</x:f>
        <x:v>0</x:v>
      </x:c>
      <x:c r="Z922" s="19" t="n">
        <x:f>IF(AND(G922="GL.CASH",L922="financing"),P922,0)</x:f>
        <x:v>0</x:v>
      </x:c>
      <x:c r="AA922" s="19" t="n">
        <x:f>IF(AND(G922="GL.CASH",L922="financing"),Q922,0)</x:f>
        <x:v>0</x:v>
      </x:c>
    </x:row>
    <x:row r="923" ht="25" customHeight="1">
      <x:c r="A923" s="3" t="str">
        <x:v>ACT/DATA-M06/3</x:v>
      </x:c>
      <x:c r="B923" s="3" t="str">
        <x:v>DATA-M06</x:v>
      </x:c>
      <x:c r="C923" s="21" t="n">
        <x:v>6</x:v>
      </x:c>
      <x:c r="D923" s="39" t="n">
        <x:v>46558</x:v>
      </x:c>
      <x:c r="E923" s="39" t="n">
        <x:v>46539</x:v>
      </x:c>
      <x:c r="F923" s="39"/>
      <x:c r="G923" s="3" t="str">
        <x:v>GL.AP.SUPPLIER</x:v>
      </x:c>
      <x:c r="H923" s="3" t="str">
        <x:v>ENG</x:v>
      </x:c>
      <x:c r="I923" s="3" t="str">
        <x:v>V.DATA</x:v>
      </x:c>
      <x:c r="J923" s="3" t="str">
        <x:v>MAP.ACTUAL.COST.RC.COGS.MDATA.V.DATA.ENG</x:v>
      </x:c>
      <x:c r="K923" s="3" t="str">
        <x:v>COGS.MDATA</x:v>
      </x:c>
      <x:c r="L923" s="3" t="str">
        <x:v>operating</x:v>
      </x:c>
      <x:c r="M923" s="3" t="str">
        <x:v>not_applicable</x:v>
      </x:c>
      <x:c r="N923" s="3" t="str">
        <x:v>not_applicable</x:v>
      </x:c>
      <x:c r="O923" s="3" t="str">
        <x:v>not_applicable</x:v>
      </x:c>
      <x:c r="P923" s="30" t="n">
        <x:v>0</x:v>
      </x:c>
      <x:c r="Q923" s="30" t="n">
        <x:v>433.91</x:v>
      </x:c>
      <x:c r="R923" s="19" t="n">
        <x:f>P923-Q923</x:f>
        <x:v>-433.91</x:v>
      </x:c>
      <x:c r="S923" s="22" t="n">
        <x:f>'D03_Accounts'!D23</x:f>
        <x:v>0</x:v>
      </x:c>
      <x:c r="T923" s="19" t="n">
        <x:f>R923*S923</x:f>
        <x:v>0</x:v>
      </x:c>
      <x:c r="U923" s="20" t="str">
        <x:f>'D03_Mappings'!E111</x:f>
        <x:v>ap</x:v>
      </x:c>
      <x:c r="V923" s="19" t="str">
        <x:f>IF(I923="",IF(U923="people","PAYROLL","UNMAPPED"),I923)</x:f>
        <x:v>V.DATA</x:v>
      </x:c>
      <x:c r="W923" s="19" t="n">
        <x:f>IF(AND(G923="GL.CASH",L923="operating"),Q923,0)</x:f>
        <x:v>0</x:v>
      </x:c>
      <x:c r="X923" s="19" t="n">
        <x:f>IF(AND(G923="GL.CASH",L923="operating"),P923,0)</x:f>
        <x:v>0</x:v>
      </x:c>
      <x:c r="Y923" s="19" t="n">
        <x:f>IF(AND(G923="GL.CASH",L923="investing"),Q923-P923,0)</x:f>
        <x:v>0</x:v>
      </x:c>
      <x:c r="Z923" s="19" t="n">
        <x:f>IF(AND(G923="GL.CASH",L923="financing"),P923,0)</x:f>
        <x:v>0</x:v>
      </x:c>
      <x:c r="AA923" s="19" t="n">
        <x:f>IF(AND(G923="GL.CASH",L923="financing"),Q923,0)</x:f>
        <x:v>0</x:v>
      </x:c>
    </x:row>
    <x:row r="924" ht="25" customHeight="1">
      <x:c r="A924" s="3" t="str">
        <x:v>ACT/DATA-M06/4</x:v>
      </x:c>
      <x:c r="B924" s="3" t="str">
        <x:v>DATA-M06</x:v>
      </x:c>
      <x:c r="C924" s="21" t="n">
        <x:v>6</x:v>
      </x:c>
      <x:c r="D924" s="39" t="n">
        <x:v>46558</x:v>
      </x:c>
      <x:c r="E924" s="39" t="n">
        <x:v>46539</x:v>
      </x:c>
      <x:c r="F924" s="39"/>
      <x:c r="G924" s="3" t="str">
        <x:v>GL.VAT.DOM_LIAB</x:v>
      </x:c>
      <x:c r="H924" s="3" t="str">
        <x:v>ENG</x:v>
      </x:c>
      <x:c r="I924" s="3" t="str">
        <x:v>V.DATA</x:v>
      </x:c>
      <x:c r="J924" s="3" t="str">
        <x:v>MAP.ACTUAL.COST.RC.COGS.MDATA.V.DATA.ENG</x:v>
      </x:c>
      <x:c r="K924" s="3" t="str">
        <x:v>COGS.MDATA</x:v>
      </x:c>
      <x:c r="L924" s="3" t="str">
        <x:v>operating</x:v>
      </x:c>
      <x:c r="M924" s="3" t="str">
        <x:v>not_applicable</x:v>
      </x:c>
      <x:c r="N924" s="3" t="str">
        <x:v>not_applicable</x:v>
      </x:c>
      <x:c r="O924" s="3" t="str">
        <x:v>not_applicable</x:v>
      </x:c>
      <x:c r="P924" s="30" t="n">
        <x:v>0</x:v>
      </x:c>
      <x:c r="Q924" s="30" t="n">
        <x:v>82.44</x:v>
      </x:c>
      <x:c r="R924" s="19" t="n">
        <x:f>P924-Q924</x:f>
        <x:v>-82.44</x:v>
      </x:c>
      <x:c r="S924" s="22" t="n">
        <x:f>'D03_Accounts'!D29</x:f>
        <x:v>0</x:v>
      </x:c>
      <x:c r="T924" s="19" t="n">
        <x:f>R924*S924</x:f>
        <x:v>0</x:v>
      </x:c>
      <x:c r="U924" s="20" t="str">
        <x:f>'D03_Mappings'!E112</x:f>
        <x:v>tax_liabilities</x:v>
      </x:c>
      <x:c r="V924" s="19" t="str">
        <x:f>IF(I924="",IF(U924="people","PAYROLL","UNMAPPED"),I924)</x:f>
        <x:v>V.DATA</x:v>
      </x:c>
      <x:c r="W924" s="19" t="n">
        <x:f>IF(AND(G924="GL.CASH",L924="operating"),Q924,0)</x:f>
        <x:v>0</x:v>
      </x:c>
      <x:c r="X924" s="19" t="n">
        <x:f>IF(AND(G924="GL.CASH",L924="operating"),P924,0)</x:f>
        <x:v>0</x:v>
      </x:c>
      <x:c r="Y924" s="19" t="n">
        <x:f>IF(AND(G924="GL.CASH",L924="investing"),Q924-P924,0)</x:f>
        <x:v>0</x:v>
      </x:c>
      <x:c r="Z924" s="19" t="n">
        <x:f>IF(AND(G924="GL.CASH",L924="financing"),P924,0)</x:f>
        <x:v>0</x:v>
      </x:c>
      <x:c r="AA924" s="19" t="n">
        <x:f>IF(AND(G924="GL.CASH",L924="financing"),Q924,0)</x:f>
        <x:v>0</x:v>
      </x:c>
    </x:row>
    <x:row r="925" ht="25" customHeight="1">
      <x:c r="A925" s="3" t="str">
        <x:v>ACT/DESK-M06/1</x:v>
      </x:c>
      <x:c r="B925" s="3" t="str">
        <x:v>DESK-M06</x:v>
      </x:c>
      <x:c r="C925" s="21" t="n">
        <x:v>6</x:v>
      </x:c>
      <x:c r="D925" s="39" t="n">
        <x:v>46558</x:v>
      </x:c>
      <x:c r="E925" s="39" t="n">
        <x:v>46539</x:v>
      </x:c>
      <x:c r="F925" s="39"/>
      <x:c r="G925" s="3" t="str">
        <x:v>GL.OPEX.OPX.DESK</x:v>
      </x:c>
      <x:c r="H925" s="3" t="str">
        <x:v>CORP</x:v>
      </x:c>
      <x:c r="I925" s="3" t="str">
        <x:v>V.WORKSPACE</x:v>
      </x:c>
      <x:c r="J925" s="3" t="str">
        <x:v>MAP.ACTUAL.COST.OPX.DESK.V.WORKSPACE.CORP</x:v>
      </x:c>
      <x:c r="K925" s="3" t="str">
        <x:v>OPX.DESK</x:v>
      </x:c>
      <x:c r="L925" s="3" t="str">
        <x:v>operating</x:v>
      </x:c>
      <x:c r="M925" s="3" t="str">
        <x:v>recurring</x:v>
      </x:c>
      <x:c r="N925" s="3" t="str">
        <x:v>committed</x:v>
      </x:c>
      <x:c r="O925" s="3" t="str">
        <x:v>fixed</x:v>
      </x:c>
      <x:c r="P925" s="30" t="n">
        <x:v>2691</x:v>
      </x:c>
      <x:c r="Q925" s="30" t="n">
        <x:v>0</x:v>
      </x:c>
      <x:c r="R925" s="19" t="n">
        <x:f>P925-Q925</x:f>
        <x:v>2691</x:v>
      </x:c>
      <x:c r="S925" s="22" t="n">
        <x:f>'D03_Accounts'!D49</x:f>
        <x:v>1</x:v>
      </x:c>
      <x:c r="T925" s="19" t="n">
        <x:f>R925*S925</x:f>
        <x:v>2691</x:v>
      </x:c>
      <x:c r="U925" s="20" t="str">
        <x:f>'D03_Mappings'!E39</x:f>
        <x:v>operating_expense</x:v>
      </x:c>
      <x:c r="V925" s="19" t="str">
        <x:f>IF(I925="",IF(U925="people","PAYROLL","UNMAPPED"),I925)</x:f>
        <x:v>V.WORKSPACE</x:v>
      </x:c>
      <x:c r="W925" s="19" t="n">
        <x:f>IF(AND(G925="GL.CASH",L925="operating"),Q925,0)</x:f>
        <x:v>0</x:v>
      </x:c>
      <x:c r="X925" s="19" t="n">
        <x:f>IF(AND(G925="GL.CASH",L925="operating"),P925,0)</x:f>
        <x:v>0</x:v>
      </x:c>
      <x:c r="Y925" s="19" t="n">
        <x:f>IF(AND(G925="GL.CASH",L925="investing"),Q925-P925,0)</x:f>
        <x:v>0</x:v>
      </x:c>
      <x:c r="Z925" s="19" t="n">
        <x:f>IF(AND(G925="GL.CASH",L925="financing"),P925,0)</x:f>
        <x:v>0</x:v>
      </x:c>
      <x:c r="AA925" s="19" t="n">
        <x:f>IF(AND(G925="GL.CASH",L925="financing"),Q925,0)</x:f>
        <x:v>0</x:v>
      </x:c>
    </x:row>
    <x:row r="926" ht="25" customHeight="1">
      <x:c r="A926" s="3" t="str">
        <x:v>ACT/DESK-M06/2</x:v>
      </x:c>
      <x:c r="B926" s="3" t="str">
        <x:v>DESK-M06</x:v>
      </x:c>
      <x:c r="C926" s="21" t="n">
        <x:v>6</x:v>
      </x:c>
      <x:c r="D926" s="39" t="n">
        <x:v>46558</x:v>
      </x:c>
      <x:c r="E926" s="39" t="n">
        <x:v>46539</x:v>
      </x:c>
      <x:c r="F926" s="39"/>
      <x:c r="G926" s="3" t="str">
        <x:v>GL.VAT.DOM_ASSET</x:v>
      </x:c>
      <x:c r="H926" s="3" t="str">
        <x:v>CORP</x:v>
      </x:c>
      <x:c r="I926" s="3" t="str">
        <x:v>V.WORKSPACE</x:v>
      </x:c>
      <x:c r="J926" s="3" t="str">
        <x:v>MAP.ACTUAL.COST.OPX.DESK.V.WORKSPACE.CORP</x:v>
      </x:c>
      <x:c r="K926" s="3" t="str">
        <x:v>OPX.DESK</x:v>
      </x:c>
      <x:c r="L926" s="3" t="str">
        <x:v>operating</x:v>
      </x:c>
      <x:c r="M926" s="3" t="str">
        <x:v>not_applicable</x:v>
      </x:c>
      <x:c r="N926" s="3" t="str">
        <x:v>not_applicable</x:v>
      </x:c>
      <x:c r="O926" s="3" t="str">
        <x:v>not_applicable</x:v>
      </x:c>
      <x:c r="P926" s="30" t="n">
        <x:v>511.29</x:v>
      </x:c>
      <x:c r="Q926" s="30" t="n">
        <x:v>0</x:v>
      </x:c>
      <x:c r="R926" s="19" t="n">
        <x:f>P926-Q926</x:f>
        <x:v>511.29</x:v>
      </x:c>
      <x:c r="S926" s="22" t="n">
        <x:f>'D03_Accounts'!D15</x:f>
        <x:v>0</x:v>
      </x:c>
      <x:c r="T926" s="19" t="n">
        <x:f>R926*S926</x:f>
        <x:v>0</x:v>
      </x:c>
      <x:c r="U926" s="20" t="str">
        <x:f>'D03_Mappings'!E40</x:f>
        <x:v>tax_assets</x:v>
      </x:c>
      <x:c r="V926" s="19" t="str">
        <x:f>IF(I926="",IF(U926="people","PAYROLL","UNMAPPED"),I926)</x:f>
        <x:v>V.WORKSPACE</x:v>
      </x:c>
      <x:c r="W926" s="19" t="n">
        <x:f>IF(AND(G926="GL.CASH",L926="operating"),Q926,0)</x:f>
        <x:v>0</x:v>
      </x:c>
      <x:c r="X926" s="19" t="n">
        <x:f>IF(AND(G926="GL.CASH",L926="operating"),P926,0)</x:f>
        <x:v>0</x:v>
      </x:c>
      <x:c r="Y926" s="19" t="n">
        <x:f>IF(AND(G926="GL.CASH",L926="investing"),Q926-P926,0)</x:f>
        <x:v>0</x:v>
      </x:c>
      <x:c r="Z926" s="19" t="n">
        <x:f>IF(AND(G926="GL.CASH",L926="financing"),P926,0)</x:f>
        <x:v>0</x:v>
      </x:c>
      <x:c r="AA926" s="19" t="n">
        <x:f>IF(AND(G926="GL.CASH",L926="financing"),Q926,0)</x:f>
        <x:v>0</x:v>
      </x:c>
    </x:row>
    <x:row r="927" ht="25" customHeight="1">
      <x:c r="A927" s="3" t="str">
        <x:v>ACT/DESK-M06/3</x:v>
      </x:c>
      <x:c r="B927" s="3" t="str">
        <x:v>DESK-M06</x:v>
      </x:c>
      <x:c r="C927" s="21" t="n">
        <x:v>6</x:v>
      </x:c>
      <x:c r="D927" s="39" t="n">
        <x:v>46558</x:v>
      </x:c>
      <x:c r="E927" s="39" t="n">
        <x:v>46539</x:v>
      </x:c>
      <x:c r="F927" s="39"/>
      <x:c r="G927" s="3" t="str">
        <x:v>GL.AP.SUPPLIER</x:v>
      </x:c>
      <x:c r="H927" s="3" t="str">
        <x:v>CORP</x:v>
      </x:c>
      <x:c r="I927" s="3" t="str">
        <x:v>V.WORKSPACE</x:v>
      </x:c>
      <x:c r="J927" s="3" t="str">
        <x:v>MAP.ACTUAL.COST.OPX.DESK.V.WORKSPACE.CORP</x:v>
      </x:c>
      <x:c r="K927" s="3" t="str">
        <x:v>OPX.DESK</x:v>
      </x:c>
      <x:c r="L927" s="3" t="str">
        <x:v>operating</x:v>
      </x:c>
      <x:c r="M927" s="3" t="str">
        <x:v>not_applicable</x:v>
      </x:c>
      <x:c r="N927" s="3" t="str">
        <x:v>not_applicable</x:v>
      </x:c>
      <x:c r="O927" s="3" t="str">
        <x:v>not_applicable</x:v>
      </x:c>
      <x:c r="P927" s="30" t="n">
        <x:v>0</x:v>
      </x:c>
      <x:c r="Q927" s="30" t="n">
        <x:v>3202.29</x:v>
      </x:c>
      <x:c r="R927" s="19" t="n">
        <x:f>P927-Q927</x:f>
        <x:v>-3202.29</x:v>
      </x:c>
      <x:c r="S927" s="22" t="n">
        <x:f>'D03_Accounts'!D23</x:f>
        <x:v>0</x:v>
      </x:c>
      <x:c r="T927" s="19" t="n">
        <x:f>R927*S927</x:f>
        <x:v>0</x:v>
      </x:c>
      <x:c r="U927" s="20" t="str">
        <x:f>'D03_Mappings'!E41</x:f>
        <x:v>ap</x:v>
      </x:c>
      <x:c r="V927" s="19" t="str">
        <x:f>IF(I927="",IF(U927="people","PAYROLL","UNMAPPED"),I927)</x:f>
        <x:v>V.WORKSPACE</x:v>
      </x:c>
      <x:c r="W927" s="19" t="n">
        <x:f>IF(AND(G927="GL.CASH",L927="operating"),Q927,0)</x:f>
        <x:v>0</x:v>
      </x:c>
      <x:c r="X927" s="19" t="n">
        <x:f>IF(AND(G927="GL.CASH",L927="operating"),P927,0)</x:f>
        <x:v>0</x:v>
      </x:c>
      <x:c r="Y927" s="19" t="n">
        <x:f>IF(AND(G927="GL.CASH",L927="investing"),Q927-P927,0)</x:f>
        <x:v>0</x:v>
      </x:c>
      <x:c r="Z927" s="19" t="n">
        <x:f>IF(AND(G927="GL.CASH",L927="financing"),P927,0)</x:f>
        <x:v>0</x:v>
      </x:c>
      <x:c r="AA927" s="19" t="n">
        <x:f>IF(AND(G927="GL.CASH",L927="financing"),Q927,0)</x:f>
        <x:v>0</x:v>
      </x:c>
    </x:row>
    <x:row r="928" ht="25" customHeight="1">
      <x:c r="A928" s="3" t="str">
        <x:v>ACT/DORA-M06/1</x:v>
      </x:c>
      <x:c r="B928" s="3" t="str">
        <x:v>DORA-M06</x:v>
      </x:c>
      <x:c r="C928" s="21" t="n">
        <x:v>6</x:v>
      </x:c>
      <x:c r="D928" s="39" t="n">
        <x:v>46558</x:v>
      </x:c>
      <x:c r="E928" s="39" t="n">
        <x:v>46539</x:v>
      </x:c>
      <x:c r="F928" s="39"/>
      <x:c r="G928" s="3" t="str">
        <x:v>GL.OPEX.REG.DORA_SETUP</x:v>
      </x:c>
      <x:c r="H928" s="3" t="str">
        <x:v>COMP</x:v>
      </x:c>
      <x:c r="I928" s="3" t="str">
        <x:v>V.DORA</x:v>
      </x:c>
      <x:c r="J928" s="3" t="str">
        <x:v>MAP.ACTUAL.COST.REG.DORA_SETUP.V.DORA.COMP</x:v>
      </x:c>
      <x:c r="K928" s="3" t="str">
        <x:v>OPX.REG.DORA_SETUP</x:v>
      </x:c>
      <x:c r="L928" s="3" t="str">
        <x:v>operating</x:v>
      </x:c>
      <x:c r="M928" s="3" t="str">
        <x:v>one_off</x:v>
      </x:c>
      <x:c r="N928" s="3" t="str">
        <x:v>committed</x:v>
      </x:c>
      <x:c r="O928" s="3" t="str">
        <x:v>fixed</x:v>
      </x:c>
      <x:c r="P928" s="30" t="n">
        <x:v>11111.11</x:v>
      </x:c>
      <x:c r="Q928" s="30" t="n">
        <x:v>0</x:v>
      </x:c>
      <x:c r="R928" s="19" t="n">
        <x:f>P928-Q928</x:f>
        <x:v>11111.11</x:v>
      </x:c>
      <x:c r="S928" s="22" t="n">
        <x:f>'D03_Accounts'!D83</x:f>
        <x:v>1</x:v>
      </x:c>
      <x:c r="T928" s="19" t="n">
        <x:f>R928*S928</x:f>
        <x:v>11111.11</x:v>
      </x:c>
      <x:c r="U928" s="20" t="str">
        <x:f>'D03_Mappings'!E133</x:f>
        <x:v>operating_expense</x:v>
      </x:c>
      <x:c r="V928" s="19" t="str">
        <x:f>IF(I928="",IF(U928="people","PAYROLL","UNMAPPED"),I928)</x:f>
        <x:v>V.DORA</x:v>
      </x:c>
      <x:c r="W928" s="19" t="n">
        <x:f>IF(AND(G928="GL.CASH",L928="operating"),Q928,0)</x:f>
        <x:v>0</x:v>
      </x:c>
      <x:c r="X928" s="19" t="n">
        <x:f>IF(AND(G928="GL.CASH",L928="operating"),P928,0)</x:f>
        <x:v>0</x:v>
      </x:c>
      <x:c r="Y928" s="19" t="n">
        <x:f>IF(AND(G928="GL.CASH",L928="investing"),Q928-P928,0)</x:f>
        <x:v>0</x:v>
      </x:c>
      <x:c r="Z928" s="19" t="n">
        <x:f>IF(AND(G928="GL.CASH",L928="financing"),P928,0)</x:f>
        <x:v>0</x:v>
      </x:c>
      <x:c r="AA928" s="19" t="n">
        <x:f>IF(AND(G928="GL.CASH",L928="financing"),Q928,0)</x:f>
        <x:v>0</x:v>
      </x:c>
    </x:row>
    <x:row r="929" ht="25" customHeight="1">
      <x:c r="A929" s="3" t="str">
        <x:v>ACT/DORA-M06/2</x:v>
      </x:c>
      <x:c r="B929" s="3" t="str">
        <x:v>DORA-M06</x:v>
      </x:c>
      <x:c r="C929" s="21" t="n">
        <x:v>6</x:v>
      </x:c>
      <x:c r="D929" s="39" t="n">
        <x:v>46558</x:v>
      </x:c>
      <x:c r="E929" s="39" t="n">
        <x:v>46539</x:v>
      </x:c>
      <x:c r="F929" s="39"/>
      <x:c r="G929" s="3" t="str">
        <x:v>GL.VAT.DOM_ASSET</x:v>
      </x:c>
      <x:c r="H929" s="3" t="str">
        <x:v>COMP</x:v>
      </x:c>
      <x:c r="I929" s="3" t="str">
        <x:v>V.DORA</x:v>
      </x:c>
      <x:c r="J929" s="3" t="str">
        <x:v>MAP.ACTUAL.COST.REG.DORA_SETUP.V.DORA.COMP</x:v>
      </x:c>
      <x:c r="K929" s="3" t="str">
        <x:v>OPX.REG.DORA_SETUP</x:v>
      </x:c>
      <x:c r="L929" s="3" t="str">
        <x:v>operating</x:v>
      </x:c>
      <x:c r="M929" s="3" t="str">
        <x:v>not_applicable</x:v>
      </x:c>
      <x:c r="N929" s="3" t="str">
        <x:v>not_applicable</x:v>
      </x:c>
      <x:c r="O929" s="3" t="str">
        <x:v>not_applicable</x:v>
      </x:c>
      <x:c r="P929" s="30" t="n">
        <x:v>2111.11</x:v>
      </x:c>
      <x:c r="Q929" s="30" t="n">
        <x:v>0</x:v>
      </x:c>
      <x:c r="R929" s="19" t="n">
        <x:f>P929-Q929</x:f>
        <x:v>2111.11</x:v>
      </x:c>
      <x:c r="S929" s="22" t="n">
        <x:f>'D03_Accounts'!D15</x:f>
        <x:v>0</x:v>
      </x:c>
      <x:c r="T929" s="19" t="n">
        <x:f>R929*S929</x:f>
        <x:v>0</x:v>
      </x:c>
      <x:c r="U929" s="20" t="str">
        <x:f>'D03_Mappings'!E134</x:f>
        <x:v>tax_assets</x:v>
      </x:c>
      <x:c r="V929" s="19" t="str">
        <x:f>IF(I929="",IF(U929="people","PAYROLL","UNMAPPED"),I929)</x:f>
        <x:v>V.DORA</x:v>
      </x:c>
      <x:c r="W929" s="19" t="n">
        <x:f>IF(AND(G929="GL.CASH",L929="operating"),Q929,0)</x:f>
        <x:v>0</x:v>
      </x:c>
      <x:c r="X929" s="19" t="n">
        <x:f>IF(AND(G929="GL.CASH",L929="operating"),P929,0)</x:f>
        <x:v>0</x:v>
      </x:c>
      <x:c r="Y929" s="19" t="n">
        <x:f>IF(AND(G929="GL.CASH",L929="investing"),Q929-P929,0)</x:f>
        <x:v>0</x:v>
      </x:c>
      <x:c r="Z929" s="19" t="n">
        <x:f>IF(AND(G929="GL.CASH",L929="financing"),P929,0)</x:f>
        <x:v>0</x:v>
      </x:c>
      <x:c r="AA929" s="19" t="n">
        <x:f>IF(AND(G929="GL.CASH",L929="financing"),Q929,0)</x:f>
        <x:v>0</x:v>
      </x:c>
    </x:row>
    <x:row r="930" ht="25" customHeight="1">
      <x:c r="A930" s="3" t="str">
        <x:v>ACT/DORA-M06/3</x:v>
      </x:c>
      <x:c r="B930" s="3" t="str">
        <x:v>DORA-M06</x:v>
      </x:c>
      <x:c r="C930" s="21" t="n">
        <x:v>6</x:v>
      </x:c>
      <x:c r="D930" s="39" t="n">
        <x:v>46558</x:v>
      </x:c>
      <x:c r="E930" s="39" t="n">
        <x:v>46539</x:v>
      </x:c>
      <x:c r="F930" s="39"/>
      <x:c r="G930" s="3" t="str">
        <x:v>GL.AP.SUPPLIER</x:v>
      </x:c>
      <x:c r="H930" s="3" t="str">
        <x:v>COMP</x:v>
      </x:c>
      <x:c r="I930" s="3" t="str">
        <x:v>V.DORA</x:v>
      </x:c>
      <x:c r="J930" s="3" t="str">
        <x:v>MAP.ACTUAL.COST.REG.DORA_SETUP.V.DORA.COMP</x:v>
      </x:c>
      <x:c r="K930" s="3" t="str">
        <x:v>OPX.REG.DORA_SETUP</x:v>
      </x:c>
      <x:c r="L930" s="3" t="str">
        <x:v>operating</x:v>
      </x:c>
      <x:c r="M930" s="3" t="str">
        <x:v>not_applicable</x:v>
      </x:c>
      <x:c r="N930" s="3" t="str">
        <x:v>not_applicable</x:v>
      </x:c>
      <x:c r="O930" s="3" t="str">
        <x:v>not_applicable</x:v>
      </x:c>
      <x:c r="P930" s="30" t="n">
        <x:v>0</x:v>
      </x:c>
      <x:c r="Q930" s="30" t="n">
        <x:v>13222.22</x:v>
      </x:c>
      <x:c r="R930" s="19" t="n">
        <x:f>P930-Q930</x:f>
        <x:v>-13222.22</x:v>
      </x:c>
      <x:c r="S930" s="22" t="n">
        <x:f>'D03_Accounts'!D23</x:f>
        <x:v>0</x:v>
      </x:c>
      <x:c r="T930" s="19" t="n">
        <x:f>R930*S930</x:f>
        <x:v>0</x:v>
      </x:c>
      <x:c r="U930" s="20" t="str">
        <x:f>'D03_Mappings'!E135</x:f>
        <x:v>ap</x:v>
      </x:c>
      <x:c r="V930" s="19" t="str">
        <x:f>IF(I930="",IF(U930="people","PAYROLL","UNMAPPED"),I930)</x:f>
        <x:v>V.DORA</x:v>
      </x:c>
      <x:c r="W930" s="19" t="n">
        <x:f>IF(AND(G930="GL.CASH",L930="operating"),Q930,0)</x:f>
        <x:v>0</x:v>
      </x:c>
      <x:c r="X930" s="19" t="n">
        <x:f>IF(AND(G930="GL.CASH",L930="operating"),P930,0)</x:f>
        <x:v>0</x:v>
      </x:c>
      <x:c r="Y930" s="19" t="n">
        <x:f>IF(AND(G930="GL.CASH",L930="investing"),Q930-P930,0)</x:f>
        <x:v>0</x:v>
      </x:c>
      <x:c r="Z930" s="19" t="n">
        <x:f>IF(AND(G930="GL.CASH",L930="financing"),P930,0)</x:f>
        <x:v>0</x:v>
      </x:c>
      <x:c r="AA930" s="19" t="n">
        <x:f>IF(AND(G930="GL.CASH",L930="financing"),Q930,0)</x:f>
        <x:v>0</x:v>
      </x:c>
    </x:row>
    <x:row r="931" ht="25" customHeight="1">
      <x:c r="A931" s="3" t="str">
        <x:v>ACT/HIRE-P10/1</x:v>
      </x:c>
      <x:c r="B931" s="3" t="str">
        <x:v>HIRE-P10</x:v>
      </x:c>
      <x:c r="C931" s="21" t="n">
        <x:v>6</x:v>
      </x:c>
      <x:c r="D931" s="39" t="n">
        <x:v>46558</x:v>
      </x:c>
      <x:c r="E931" s="39" t="n">
        <x:v>46539</x:v>
      </x:c>
      <x:c r="F931" s="39"/>
      <x:c r="G931" s="3" t="str">
        <x:v>GL.OPEX.PPL.RECRUIT</x:v>
      </x:c>
      <x:c r="H931" s="3" t="str">
        <x:v>MKT</x:v>
      </x:c>
      <x:c r="I931" s="3" t="str">
        <x:v>V.RECRUIT</x:v>
      </x:c>
      <x:c r="J931" s="3" t="str">
        <x:v>MAP.ACTUAL.COST.PPL.RECRUIT.MKT.V.RECRUIT.MKT</x:v>
      </x:c>
      <x:c r="K931" s="3" t="str">
        <x:v>OPX.RECRUIT</x:v>
      </x:c>
      <x:c r="L931" s="3" t="str">
        <x:v>operating</x:v>
      </x:c>
      <x:c r="M931" s="3" t="str">
        <x:v>one_off</x:v>
      </x:c>
      <x:c r="N931" s="3" t="str">
        <x:v>committed</x:v>
      </x:c>
      <x:c r="O931" s="3" t="str">
        <x:v>variable</x:v>
      </x:c>
      <x:c r="P931" s="30" t="n">
        <x:v>500</x:v>
      </x:c>
      <x:c r="Q931" s="30" t="n">
        <x:v>0</x:v>
      </x:c>
      <x:c r="R931" s="19" t="n">
        <x:f>P931-Q931</x:f>
        <x:v>500</x:v>
      </x:c>
      <x:c r="S931" s="22" t="n">
        <x:f>'D03_Accounts'!D67</x:f>
        <x:v>1</x:v>
      </x:c>
      <x:c r="T931" s="19" t="n">
        <x:f>R931*S931</x:f>
        <x:v>500</x:v>
      </x:c>
      <x:c r="U931" s="20" t="str">
        <x:f>'D03_Mappings'!E99</x:f>
        <x:v>operating_expense</x:v>
      </x:c>
      <x:c r="V931" s="19" t="str">
        <x:f>IF(I931="",IF(U931="people","PAYROLL","UNMAPPED"),I931)</x:f>
        <x:v>V.RECRUIT</x:v>
      </x:c>
      <x:c r="W931" s="19" t="n">
        <x:f>IF(AND(G931="GL.CASH",L931="operating"),Q931,0)</x:f>
        <x:v>0</x:v>
      </x:c>
      <x:c r="X931" s="19" t="n">
        <x:f>IF(AND(G931="GL.CASH",L931="operating"),P931,0)</x:f>
        <x:v>0</x:v>
      </x:c>
      <x:c r="Y931" s="19" t="n">
        <x:f>IF(AND(G931="GL.CASH",L931="investing"),Q931-P931,0)</x:f>
        <x:v>0</x:v>
      </x:c>
      <x:c r="Z931" s="19" t="n">
        <x:f>IF(AND(G931="GL.CASH",L931="financing"),P931,0)</x:f>
        <x:v>0</x:v>
      </x:c>
      <x:c r="AA931" s="19" t="n">
        <x:f>IF(AND(G931="GL.CASH",L931="financing"),Q931,0)</x:f>
        <x:v>0</x:v>
      </x:c>
    </x:row>
    <x:row r="932" ht="25" customHeight="1">
      <x:c r="A932" s="3" t="str">
        <x:v>ACT/HIRE-P10/2</x:v>
      </x:c>
      <x:c r="B932" s="3" t="str">
        <x:v>HIRE-P10</x:v>
      </x:c>
      <x:c r="C932" s="21" t="n">
        <x:v>6</x:v>
      </x:c>
      <x:c r="D932" s="39" t="n">
        <x:v>46558</x:v>
      </x:c>
      <x:c r="E932" s="39" t="n">
        <x:v>46539</x:v>
      </x:c>
      <x:c r="F932" s="39"/>
      <x:c r="G932" s="3" t="str">
        <x:v>GL.VAT.DOM_ASSET</x:v>
      </x:c>
      <x:c r="H932" s="3" t="str">
        <x:v>MKT</x:v>
      </x:c>
      <x:c r="I932" s="3" t="str">
        <x:v>V.RECRUIT</x:v>
      </x:c>
      <x:c r="J932" s="3" t="str">
        <x:v>MAP.ACTUAL.COST.PPL.RECRUIT.MKT.V.RECRUIT.MKT</x:v>
      </x:c>
      <x:c r="K932" s="3" t="str">
        <x:v>OPX.RECRUIT</x:v>
      </x:c>
      <x:c r="L932" s="3" t="str">
        <x:v>operating</x:v>
      </x:c>
      <x:c r="M932" s="3" t="str">
        <x:v>not_applicable</x:v>
      </x:c>
      <x:c r="N932" s="3" t="str">
        <x:v>not_applicable</x:v>
      </x:c>
      <x:c r="O932" s="3" t="str">
        <x:v>not_applicable</x:v>
      </x:c>
      <x:c r="P932" s="30" t="n">
        <x:v>95</x:v>
      </x:c>
      <x:c r="Q932" s="30" t="n">
        <x:v>0</x:v>
      </x:c>
      <x:c r="R932" s="19" t="n">
        <x:f>P932-Q932</x:f>
        <x:v>95</x:v>
      </x:c>
      <x:c r="S932" s="22" t="n">
        <x:f>'D03_Accounts'!D15</x:f>
        <x:v>0</x:v>
      </x:c>
      <x:c r="T932" s="19" t="n">
        <x:f>R932*S932</x:f>
        <x:v>0</x:v>
      </x:c>
      <x:c r="U932" s="20" t="str">
        <x:f>'D03_Mappings'!E100</x:f>
        <x:v>tax_assets</x:v>
      </x:c>
      <x:c r="V932" s="19" t="str">
        <x:f>IF(I932="",IF(U932="people","PAYROLL","UNMAPPED"),I932)</x:f>
        <x:v>V.RECRUIT</x:v>
      </x:c>
      <x:c r="W932" s="19" t="n">
        <x:f>IF(AND(G932="GL.CASH",L932="operating"),Q932,0)</x:f>
        <x:v>0</x:v>
      </x:c>
      <x:c r="X932" s="19" t="n">
        <x:f>IF(AND(G932="GL.CASH",L932="operating"),P932,0)</x:f>
        <x:v>0</x:v>
      </x:c>
      <x:c r="Y932" s="19" t="n">
        <x:f>IF(AND(G932="GL.CASH",L932="investing"),Q932-P932,0)</x:f>
        <x:v>0</x:v>
      </x:c>
      <x:c r="Z932" s="19" t="n">
        <x:f>IF(AND(G932="GL.CASH",L932="financing"),P932,0)</x:f>
        <x:v>0</x:v>
      </x:c>
      <x:c r="AA932" s="19" t="n">
        <x:f>IF(AND(G932="GL.CASH",L932="financing"),Q932,0)</x:f>
        <x:v>0</x:v>
      </x:c>
    </x:row>
    <x:row r="933" ht="25" customHeight="1">
      <x:c r="A933" s="3" t="str">
        <x:v>ACT/HIRE-P10/3</x:v>
      </x:c>
      <x:c r="B933" s="3" t="str">
        <x:v>HIRE-P10</x:v>
      </x:c>
      <x:c r="C933" s="21" t="n">
        <x:v>6</x:v>
      </x:c>
      <x:c r="D933" s="39" t="n">
        <x:v>46558</x:v>
      </x:c>
      <x:c r="E933" s="39" t="n">
        <x:v>46539</x:v>
      </x:c>
      <x:c r="F933" s="39"/>
      <x:c r="G933" s="3" t="str">
        <x:v>GL.AP.SUPPLIER</x:v>
      </x:c>
      <x:c r="H933" s="3" t="str">
        <x:v>MKT</x:v>
      </x:c>
      <x:c r="I933" s="3" t="str">
        <x:v>V.RECRUIT</x:v>
      </x:c>
      <x:c r="J933" s="3" t="str">
        <x:v>MAP.ACTUAL.COST.PPL.RECRUIT.MKT.V.RECRUIT.MKT</x:v>
      </x:c>
      <x:c r="K933" s="3" t="str">
        <x:v>OPX.RECRUIT</x:v>
      </x:c>
      <x:c r="L933" s="3" t="str">
        <x:v>operating</x:v>
      </x:c>
      <x:c r="M933" s="3" t="str">
        <x:v>not_applicable</x:v>
      </x:c>
      <x:c r="N933" s="3" t="str">
        <x:v>not_applicable</x:v>
      </x:c>
      <x:c r="O933" s="3" t="str">
        <x:v>not_applicable</x:v>
      </x:c>
      <x:c r="P933" s="30" t="n">
        <x:v>0</x:v>
      </x:c>
      <x:c r="Q933" s="30" t="n">
        <x:v>595</x:v>
      </x:c>
      <x:c r="R933" s="19" t="n">
        <x:f>P933-Q933</x:f>
        <x:v>-595</x:v>
      </x:c>
      <x:c r="S933" s="22" t="n">
        <x:f>'D03_Accounts'!D23</x:f>
        <x:v>0</x:v>
      </x:c>
      <x:c r="T933" s="19" t="n">
        <x:f>R933*S933</x:f>
        <x:v>0</x:v>
      </x:c>
      <x:c r="U933" s="20" t="str">
        <x:f>'D03_Mappings'!E101</x:f>
        <x:v>ap</x:v>
      </x:c>
      <x:c r="V933" s="19" t="str">
        <x:f>IF(I933="",IF(U933="people","PAYROLL","UNMAPPED"),I933)</x:f>
        <x:v>V.RECRUIT</x:v>
      </x:c>
      <x:c r="W933" s="19" t="n">
        <x:f>IF(AND(G933="GL.CASH",L933="operating"),Q933,0)</x:f>
        <x:v>0</x:v>
      </x:c>
      <x:c r="X933" s="19" t="n">
        <x:f>IF(AND(G933="GL.CASH",L933="operating"),P933,0)</x:f>
        <x:v>0</x:v>
      </x:c>
      <x:c r="Y933" s="19" t="n">
        <x:f>IF(AND(G933="GL.CASH",L933="investing"),Q933-P933,0)</x:f>
        <x:v>0</x:v>
      </x:c>
      <x:c r="Z933" s="19" t="n">
        <x:f>IF(AND(G933="GL.CASH",L933="financing"),P933,0)</x:f>
        <x:v>0</x:v>
      </x:c>
      <x:c r="AA933" s="19" t="n">
        <x:f>IF(AND(G933="GL.CASH",L933="financing"),Q933,0)</x:f>
        <x:v>0</x:v>
      </x:c>
    </x:row>
    <x:row r="934" ht="25" customHeight="1">
      <x:c r="A934" s="3" t="str">
        <x:v>ACT/INSURANCE-M06/1</x:v>
      </x:c>
      <x:c r="B934" s="3" t="str">
        <x:v>INSURANCE-M06</x:v>
      </x:c>
      <x:c r="C934" s="21" t="n">
        <x:v>6</x:v>
      </x:c>
      <x:c r="D934" s="39" t="n">
        <x:v>46558</x:v>
      </x:c>
      <x:c r="E934" s="39" t="n">
        <x:v>46539</x:v>
      </x:c>
      <x:c r="F934" s="39"/>
      <x:c r="G934" s="3" t="str">
        <x:v>GL.OPEX.OPX.INS_PRE</x:v>
      </x:c>
      <x:c r="H934" s="3" t="str">
        <x:v>CORP</x:v>
      </x:c>
      <x:c r="I934" s="3" t="str">
        <x:v>V.INSURANCE</x:v>
      </x:c>
      <x:c r="J934" s="3" t="str">
        <x:v>MAP.ACTUAL.COST.OPX.INS_PRE.V.INSURANCE.CORP</x:v>
      </x:c>
      <x:c r="K934" s="3" t="str">
        <x:v>OPX.INS_PRE</x:v>
      </x:c>
      <x:c r="L934" s="3" t="str">
        <x:v>operating</x:v>
      </x:c>
      <x:c r="M934" s="3" t="str">
        <x:v>recurring</x:v>
      </x:c>
      <x:c r="N934" s="3" t="str">
        <x:v>committed</x:v>
      </x:c>
      <x:c r="O934" s="3" t="str">
        <x:v>fixed</x:v>
      </x:c>
      <x:c r="P934" s="30" t="n">
        <x:v>1250</x:v>
      </x:c>
      <x:c r="Q934" s="30" t="n">
        <x:v>0</x:v>
      </x:c>
      <x:c r="R934" s="19" t="n">
        <x:f>P934-Q934</x:f>
        <x:v>1250</x:v>
      </x:c>
      <x:c r="S934" s="22" t="n">
        <x:f>'D03_Accounts'!D60</x:f>
        <x:v>1</x:v>
      </x:c>
      <x:c r="T934" s="19" t="n">
        <x:f>R934*S934</x:f>
        <x:v>1250</x:v>
      </x:c>
      <x:c r="U934" s="20" t="str">
        <x:f>'D03_Mappings'!E49</x:f>
        <x:v>operating_expense</x:v>
      </x:c>
      <x:c r="V934" s="19" t="str">
        <x:f>IF(I934="",IF(U934="people","PAYROLL","UNMAPPED"),I934)</x:f>
        <x:v>V.INSURANCE</x:v>
      </x:c>
      <x:c r="W934" s="19" t="n">
        <x:f>IF(AND(G934="GL.CASH",L934="operating"),Q934,0)</x:f>
        <x:v>0</x:v>
      </x:c>
      <x:c r="X934" s="19" t="n">
        <x:f>IF(AND(G934="GL.CASH",L934="operating"),P934,0)</x:f>
        <x:v>0</x:v>
      </x:c>
      <x:c r="Y934" s="19" t="n">
        <x:f>IF(AND(G934="GL.CASH",L934="investing"),Q934-P934,0)</x:f>
        <x:v>0</x:v>
      </x:c>
      <x:c r="Z934" s="19" t="n">
        <x:f>IF(AND(G934="GL.CASH",L934="financing"),P934,0)</x:f>
        <x:v>0</x:v>
      </x:c>
      <x:c r="AA934" s="19" t="n">
        <x:f>IF(AND(G934="GL.CASH",L934="financing"),Q934,0)</x:f>
        <x:v>0</x:v>
      </x:c>
    </x:row>
    <x:row r="935" ht="25" customHeight="1">
      <x:c r="A935" s="3" t="str">
        <x:v>ACT/INSURANCE-M06/2</x:v>
      </x:c>
      <x:c r="B935" s="3" t="str">
        <x:v>INSURANCE-M06</x:v>
      </x:c>
      <x:c r="C935" s="21" t="n">
        <x:v>6</x:v>
      </x:c>
      <x:c r="D935" s="39" t="n">
        <x:v>46558</x:v>
      </x:c>
      <x:c r="E935" s="39" t="n">
        <x:v>46539</x:v>
      </x:c>
      <x:c r="F935" s="39"/>
      <x:c r="G935" s="3" t="str">
        <x:v>GL.AP.SUPPLIER</x:v>
      </x:c>
      <x:c r="H935" s="3" t="str">
        <x:v>CORP</x:v>
      </x:c>
      <x:c r="I935" s="3" t="str">
        <x:v>V.INSURANCE</x:v>
      </x:c>
      <x:c r="J935" s="3" t="str">
        <x:v>MAP.ACTUAL.COST.OPX.INS_PRE.V.INSURANCE.CORP</x:v>
      </x:c>
      <x:c r="K935" s="3" t="str">
        <x:v>OPX.INS_PRE</x:v>
      </x:c>
      <x:c r="L935" s="3" t="str">
        <x:v>operating</x:v>
      </x:c>
      <x:c r="M935" s="3" t="str">
        <x:v>not_applicable</x:v>
      </x:c>
      <x:c r="N935" s="3" t="str">
        <x:v>not_applicable</x:v>
      </x:c>
      <x:c r="O935" s="3" t="str">
        <x:v>not_applicable</x:v>
      </x:c>
      <x:c r="P935" s="30" t="n">
        <x:v>0</x:v>
      </x:c>
      <x:c r="Q935" s="30" t="n">
        <x:v>1250</x:v>
      </x:c>
      <x:c r="R935" s="19" t="n">
        <x:f>P935-Q935</x:f>
        <x:v>-1250</x:v>
      </x:c>
      <x:c r="S935" s="22" t="n">
        <x:f>'D03_Accounts'!D23</x:f>
        <x:v>0</x:v>
      </x:c>
      <x:c r="T935" s="19" t="n">
        <x:f>R935*S935</x:f>
        <x:v>0</x:v>
      </x:c>
      <x:c r="U935" s="20" t="str">
        <x:f>'D03_Mappings'!E50</x:f>
        <x:v>ap</x:v>
      </x:c>
      <x:c r="V935" s="19" t="str">
        <x:f>IF(I935="",IF(U935="people","PAYROLL","UNMAPPED"),I935)</x:f>
        <x:v>V.INSURANCE</x:v>
      </x:c>
      <x:c r="W935" s="19" t="n">
        <x:f>IF(AND(G935="GL.CASH",L935="operating"),Q935,0)</x:f>
        <x:v>0</x:v>
      </x:c>
      <x:c r="X935" s="19" t="n">
        <x:f>IF(AND(G935="GL.CASH",L935="operating"),P935,0)</x:f>
        <x:v>0</x:v>
      </x:c>
      <x:c r="Y935" s="19" t="n">
        <x:f>IF(AND(G935="GL.CASH",L935="investing"),Q935-P935,0)</x:f>
        <x:v>0</x:v>
      </x:c>
      <x:c r="Z935" s="19" t="n">
        <x:f>IF(AND(G935="GL.CASH",L935="financing"),P935,0)</x:f>
        <x:v>0</x:v>
      </x:c>
      <x:c r="AA935" s="19" t="n">
        <x:f>IF(AND(G935="GL.CASH",L935="financing"),Q935,0)</x:f>
        <x:v>0</x:v>
      </x:c>
    </x:row>
    <x:row r="936" ht="25" customHeight="1">
      <x:c r="A936" s="3" t="str">
        <x:v>ACT/IT-P10/1</x:v>
      </x:c>
      <x:c r="B936" s="3" t="str">
        <x:v>IT-P10</x:v>
      </x:c>
      <x:c r="C936" s="21" t="n">
        <x:v>6</x:v>
      </x:c>
      <x:c r="D936" s="39" t="n">
        <x:v>46558</x:v>
      </x:c>
      <x:c r="E936" s="39" t="n">
        <x:v>46539</x:v>
      </x:c>
      <x:c r="F936" s="39"/>
      <x:c r="G936" s="3" t="str">
        <x:v>GL.ASSET.IT</x:v>
      </x:c>
      <x:c r="H936" s="3" t="str">
        <x:v>MKT</x:v>
      </x:c>
      <x:c r="I936" s="3" t="str">
        <x:v>V.EQUIPMENT</x:v>
      </x:c>
      <x:c r="J936" s="3" t="str">
        <x:v>MAP.ACTUAL.CAPEX.PPL.EQUIP.MKT.V.EQUIPMENT.MKT</x:v>
      </x:c>
      <x:c r="K936" s="3" t="str">
        <x:v>CAP.IT_ADDITIONS</x:v>
      </x:c>
      <x:c r="L936" s="3" t="str">
        <x:v>investing</x:v>
      </x:c>
      <x:c r="M936" s="3" t="str">
        <x:v>not_applicable</x:v>
      </x:c>
      <x:c r="N936" s="3" t="str">
        <x:v>not_applicable</x:v>
      </x:c>
      <x:c r="O936" s="3" t="str">
        <x:v>not_applicable</x:v>
      </x:c>
      <x:c r="P936" s="30" t="n">
        <x:v>2500</x:v>
      </x:c>
      <x:c r="Q936" s="30" t="n">
        <x:v>0</x:v>
      </x:c>
      <x:c r="R936" s="19" t="n">
        <x:f>P936-Q936</x:f>
        <x:v>2500</x:v>
      </x:c>
      <x:c r="S936" s="22" t="n">
        <x:f>'D03_Accounts'!D19</x:f>
        <x:v>0</x:v>
      </x:c>
      <x:c r="T936" s="19" t="n">
        <x:f>R936*S936</x:f>
        <x:v>0</x:v>
      </x:c>
      <x:c r="U936" s="20" t="str">
        <x:f>'D03_Mappings'!E30</x:f>
        <x:v>asset_gross</x:v>
      </x:c>
      <x:c r="V936" s="19" t="str">
        <x:f>IF(I936="",IF(U936="people","PAYROLL","UNMAPPED"),I936)</x:f>
        <x:v>V.EQUIPMENT</x:v>
      </x:c>
      <x:c r="W936" s="19" t="n">
        <x:f>IF(AND(G936="GL.CASH",L936="operating"),Q936,0)</x:f>
        <x:v>0</x:v>
      </x:c>
      <x:c r="X936" s="19" t="n">
        <x:f>IF(AND(G936="GL.CASH",L936="operating"),P936,0)</x:f>
        <x:v>0</x:v>
      </x:c>
      <x:c r="Y936" s="19" t="n">
        <x:f>IF(AND(G936="GL.CASH",L936="investing"),Q936-P936,0)</x:f>
        <x:v>0</x:v>
      </x:c>
      <x:c r="Z936" s="19" t="n">
        <x:f>IF(AND(G936="GL.CASH",L936="financing"),P936,0)</x:f>
        <x:v>0</x:v>
      </x:c>
      <x:c r="AA936" s="19" t="n">
        <x:f>IF(AND(G936="GL.CASH",L936="financing"),Q936,0)</x:f>
        <x:v>0</x:v>
      </x:c>
    </x:row>
    <x:row r="937" ht="25" customHeight="1">
      <x:c r="A937" s="3" t="str">
        <x:v>ACT/IT-P10/2</x:v>
      </x:c>
      <x:c r="B937" s="3" t="str">
        <x:v>IT-P10</x:v>
      </x:c>
      <x:c r="C937" s="21" t="n">
        <x:v>6</x:v>
      </x:c>
      <x:c r="D937" s="39" t="n">
        <x:v>46558</x:v>
      </x:c>
      <x:c r="E937" s="39" t="n">
        <x:v>46539</x:v>
      </x:c>
      <x:c r="F937" s="39"/>
      <x:c r="G937" s="3" t="str">
        <x:v>GL.VAT.DOM_ASSET</x:v>
      </x:c>
      <x:c r="H937" s="3" t="str">
        <x:v>MKT</x:v>
      </x:c>
      <x:c r="I937" s="3" t="str">
        <x:v>V.EQUIPMENT</x:v>
      </x:c>
      <x:c r="J937" s="3" t="str">
        <x:v>MAP.ACTUAL.CAPEX.PPL.EQUIP.MKT.V.EQUIPMENT.MKT</x:v>
      </x:c>
      <x:c r="K937" s="3" t="str">
        <x:v>CAP.IT_ADDITIONS</x:v>
      </x:c>
      <x:c r="L937" s="3" t="str">
        <x:v>investing</x:v>
      </x:c>
      <x:c r="M937" s="3" t="str">
        <x:v>not_applicable</x:v>
      </x:c>
      <x:c r="N937" s="3" t="str">
        <x:v>not_applicable</x:v>
      </x:c>
      <x:c r="O937" s="3" t="str">
        <x:v>not_applicable</x:v>
      </x:c>
      <x:c r="P937" s="30" t="n">
        <x:v>475</x:v>
      </x:c>
      <x:c r="Q937" s="30" t="n">
        <x:v>0</x:v>
      </x:c>
      <x:c r="R937" s="19" t="n">
        <x:f>P937-Q937</x:f>
        <x:v>475</x:v>
      </x:c>
      <x:c r="S937" s="22" t="n">
        <x:f>'D03_Accounts'!D15</x:f>
        <x:v>0</x:v>
      </x:c>
      <x:c r="T937" s="19" t="n">
        <x:f>R937*S937</x:f>
        <x:v>0</x:v>
      </x:c>
      <x:c r="U937" s="20" t="str">
        <x:f>'D03_Mappings'!E31</x:f>
        <x:v>tax_assets</x:v>
      </x:c>
      <x:c r="V937" s="19" t="str">
        <x:f>IF(I937="",IF(U937="people","PAYROLL","UNMAPPED"),I937)</x:f>
        <x:v>V.EQUIPMENT</x:v>
      </x:c>
      <x:c r="W937" s="19" t="n">
        <x:f>IF(AND(G937="GL.CASH",L937="operating"),Q937,0)</x:f>
        <x:v>0</x:v>
      </x:c>
      <x:c r="X937" s="19" t="n">
        <x:f>IF(AND(G937="GL.CASH",L937="operating"),P937,0)</x:f>
        <x:v>0</x:v>
      </x:c>
      <x:c r="Y937" s="19" t="n">
        <x:f>IF(AND(G937="GL.CASH",L937="investing"),Q937-P937,0)</x:f>
        <x:v>0</x:v>
      </x:c>
      <x:c r="Z937" s="19" t="n">
        <x:f>IF(AND(G937="GL.CASH",L937="financing"),P937,0)</x:f>
        <x:v>0</x:v>
      </x:c>
      <x:c r="AA937" s="19" t="n">
        <x:f>IF(AND(G937="GL.CASH",L937="financing"),Q937,0)</x:f>
        <x:v>0</x:v>
      </x:c>
    </x:row>
    <x:row r="938" ht="25" customHeight="1">
      <x:c r="A938" s="3" t="str">
        <x:v>ACT/IT-P10/3</x:v>
      </x:c>
      <x:c r="B938" s="3" t="str">
        <x:v>IT-P10</x:v>
      </x:c>
      <x:c r="C938" s="21" t="n">
        <x:v>6</x:v>
      </x:c>
      <x:c r="D938" s="39" t="n">
        <x:v>46558</x:v>
      </x:c>
      <x:c r="E938" s="39" t="n">
        <x:v>46539</x:v>
      </x:c>
      <x:c r="F938" s="39"/>
      <x:c r="G938" s="3" t="str">
        <x:v>GL.AP.CAPEX</x:v>
      </x:c>
      <x:c r="H938" s="3" t="str">
        <x:v>MKT</x:v>
      </x:c>
      <x:c r="I938" s="3" t="str">
        <x:v>V.EQUIPMENT</x:v>
      </x:c>
      <x:c r="J938" s="3" t="str">
        <x:v>MAP.ACTUAL.CAPEX.PPL.EQUIP.MKT.V.EQUIPMENT.MKT</x:v>
      </x:c>
      <x:c r="K938" s="3" t="str">
        <x:v>CAP.IT_ADDITIONS</x:v>
      </x:c>
      <x:c r="L938" s="3" t="str">
        <x:v>investing</x:v>
      </x:c>
      <x:c r="M938" s="3" t="str">
        <x:v>not_applicable</x:v>
      </x:c>
      <x:c r="N938" s="3" t="str">
        <x:v>not_applicable</x:v>
      </x:c>
      <x:c r="O938" s="3" t="str">
        <x:v>not_applicable</x:v>
      </x:c>
      <x:c r="P938" s="30" t="n">
        <x:v>0</x:v>
      </x:c>
      <x:c r="Q938" s="30" t="n">
        <x:v>2975</x:v>
      </x:c>
      <x:c r="R938" s="19" t="n">
        <x:f>P938-Q938</x:f>
        <x:v>-2975</x:v>
      </x:c>
      <x:c r="S938" s="22" t="n">
        <x:f>'D03_Accounts'!D24</x:f>
        <x:v>0</x:v>
      </x:c>
      <x:c r="T938" s="19" t="n">
        <x:f>R938*S938</x:f>
        <x:v>0</x:v>
      </x:c>
      <x:c r="U938" s="20" t="str">
        <x:f>'D03_Mappings'!E32</x:f>
        <x:v>ap</x:v>
      </x:c>
      <x:c r="V938" s="19" t="str">
        <x:f>IF(I938="",IF(U938="people","PAYROLL","UNMAPPED"),I938)</x:f>
        <x:v>V.EQUIPMENT</x:v>
      </x:c>
      <x:c r="W938" s="19" t="n">
        <x:f>IF(AND(G938="GL.CASH",L938="operating"),Q938,0)</x:f>
        <x:v>0</x:v>
      </x:c>
      <x:c r="X938" s="19" t="n">
        <x:f>IF(AND(G938="GL.CASH",L938="operating"),P938,0)</x:f>
        <x:v>0</x:v>
      </x:c>
      <x:c r="Y938" s="19" t="n">
        <x:f>IF(AND(G938="GL.CASH",L938="investing"),Q938-P938,0)</x:f>
        <x:v>0</x:v>
      </x:c>
      <x:c r="Z938" s="19" t="n">
        <x:f>IF(AND(G938="GL.CASH",L938="financing"),P938,0)</x:f>
        <x:v>0</x:v>
      </x:c>
      <x:c r="AA938" s="19" t="n">
        <x:f>IF(AND(G938="GL.CASH",L938="financing"),Q938,0)</x:f>
        <x:v>0</x:v>
      </x:c>
    </x:row>
    <x:row r="939" ht="25" customHeight="1">
      <x:c r="A939" s="3" t="str">
        <x:v>ACT/LEGAL-M06/1</x:v>
      </x:c>
      <x:c r="B939" s="3" t="str">
        <x:v>LEGAL-M06</x:v>
      </x:c>
      <x:c r="C939" s="21" t="n">
        <x:v>6</x:v>
      </x:c>
      <x:c r="D939" s="39" t="n">
        <x:v>46558</x:v>
      </x:c>
      <x:c r="E939" s="39" t="n">
        <x:v>46539</x:v>
      </x:c>
      <x:c r="F939" s="39"/>
      <x:c r="G939" s="3" t="str">
        <x:v>GL.OPEX.REG.LEGAL_APP</x:v>
      </x:c>
      <x:c r="H939" s="3" t="str">
        <x:v>COMP</x:v>
      </x:c>
      <x:c r="I939" s="3" t="str">
        <x:v>V.LEGAL</x:v>
      </x:c>
      <x:c r="J939" s="3" t="str">
        <x:v>MAP.ACTUAL.COST.REG.LEGAL_APP.V.LEGAL.COMP</x:v>
      </x:c>
      <x:c r="K939" s="3" t="str">
        <x:v>OPX.REG.LEGAL_APP</x:v>
      </x:c>
      <x:c r="L939" s="3" t="str">
        <x:v>operating</x:v>
      </x:c>
      <x:c r="M939" s="3" t="str">
        <x:v>one_off</x:v>
      </x:c>
      <x:c r="N939" s="3" t="str">
        <x:v>committed</x:v>
      </x:c>
      <x:c r="O939" s="3" t="str">
        <x:v>fixed</x:v>
      </x:c>
      <x:c r="P939" s="30" t="n">
        <x:v>10000</x:v>
      </x:c>
      <x:c r="Q939" s="30" t="n">
        <x:v>0</x:v>
      </x:c>
      <x:c r="R939" s="19" t="n">
        <x:f>P939-Q939</x:f>
        <x:v>10000</x:v>
      </x:c>
      <x:c r="S939" s="22" t="n">
        <x:f>'D03_Accounts'!D81</x:f>
        <x:v>1</x:v>
      </x:c>
      <x:c r="T939" s="19" t="n">
        <x:f>R939*S939</x:f>
        <x:v>10000</x:v>
      </x:c>
      <x:c r="U939" s="20" t="str">
        <x:f>'D03_Mappings'!E136</x:f>
        <x:v>operating_expense</x:v>
      </x:c>
      <x:c r="V939" s="19" t="str">
        <x:f>IF(I939="",IF(U939="people","PAYROLL","UNMAPPED"),I939)</x:f>
        <x:v>V.LEGAL</x:v>
      </x:c>
      <x:c r="W939" s="19" t="n">
        <x:f>IF(AND(G939="GL.CASH",L939="operating"),Q939,0)</x:f>
        <x:v>0</x:v>
      </x:c>
      <x:c r="X939" s="19" t="n">
        <x:f>IF(AND(G939="GL.CASH",L939="operating"),P939,0)</x:f>
        <x:v>0</x:v>
      </x:c>
      <x:c r="Y939" s="19" t="n">
        <x:f>IF(AND(G939="GL.CASH",L939="investing"),Q939-P939,0)</x:f>
        <x:v>0</x:v>
      </x:c>
      <x:c r="Z939" s="19" t="n">
        <x:f>IF(AND(G939="GL.CASH",L939="financing"),P939,0)</x:f>
        <x:v>0</x:v>
      </x:c>
      <x:c r="AA939" s="19" t="n">
        <x:f>IF(AND(G939="GL.CASH",L939="financing"),Q939,0)</x:f>
        <x:v>0</x:v>
      </x:c>
    </x:row>
    <x:row r="940" ht="25" customHeight="1">
      <x:c r="A940" s="3" t="str">
        <x:v>ACT/LEGAL-M06/2</x:v>
      </x:c>
      <x:c r="B940" s="3" t="str">
        <x:v>LEGAL-M06</x:v>
      </x:c>
      <x:c r="C940" s="21" t="n">
        <x:v>6</x:v>
      </x:c>
      <x:c r="D940" s="39" t="n">
        <x:v>46558</x:v>
      </x:c>
      <x:c r="E940" s="39" t="n">
        <x:v>46539</x:v>
      </x:c>
      <x:c r="F940" s="39"/>
      <x:c r="G940" s="3" t="str">
        <x:v>GL.VAT.DOM_ASSET</x:v>
      </x:c>
      <x:c r="H940" s="3" t="str">
        <x:v>COMP</x:v>
      </x:c>
      <x:c r="I940" s="3" t="str">
        <x:v>V.LEGAL</x:v>
      </x:c>
      <x:c r="J940" s="3" t="str">
        <x:v>MAP.ACTUAL.COST.REG.LEGAL_APP.V.LEGAL.COMP</x:v>
      </x:c>
      <x:c r="K940" s="3" t="str">
        <x:v>OPX.REG.LEGAL_APP</x:v>
      </x:c>
      <x:c r="L940" s="3" t="str">
        <x:v>operating</x:v>
      </x:c>
      <x:c r="M940" s="3" t="str">
        <x:v>not_applicable</x:v>
      </x:c>
      <x:c r="N940" s="3" t="str">
        <x:v>not_applicable</x:v>
      </x:c>
      <x:c r="O940" s="3" t="str">
        <x:v>not_applicable</x:v>
      </x:c>
      <x:c r="P940" s="30" t="n">
        <x:v>1900</x:v>
      </x:c>
      <x:c r="Q940" s="30" t="n">
        <x:v>0</x:v>
      </x:c>
      <x:c r="R940" s="19" t="n">
        <x:f>P940-Q940</x:f>
        <x:v>1900</x:v>
      </x:c>
      <x:c r="S940" s="22" t="n">
        <x:f>'D03_Accounts'!D15</x:f>
        <x:v>0</x:v>
      </x:c>
      <x:c r="T940" s="19" t="n">
        <x:f>R940*S940</x:f>
        <x:v>0</x:v>
      </x:c>
      <x:c r="U940" s="20" t="str">
        <x:f>'D03_Mappings'!E137</x:f>
        <x:v>tax_assets</x:v>
      </x:c>
      <x:c r="V940" s="19" t="str">
        <x:f>IF(I940="",IF(U940="people","PAYROLL","UNMAPPED"),I940)</x:f>
        <x:v>V.LEGAL</x:v>
      </x:c>
      <x:c r="W940" s="19" t="n">
        <x:f>IF(AND(G940="GL.CASH",L940="operating"),Q940,0)</x:f>
        <x:v>0</x:v>
      </x:c>
      <x:c r="X940" s="19" t="n">
        <x:f>IF(AND(G940="GL.CASH",L940="operating"),P940,0)</x:f>
        <x:v>0</x:v>
      </x:c>
      <x:c r="Y940" s="19" t="n">
        <x:f>IF(AND(G940="GL.CASH",L940="investing"),Q940-P940,0)</x:f>
        <x:v>0</x:v>
      </x:c>
      <x:c r="Z940" s="19" t="n">
        <x:f>IF(AND(G940="GL.CASH",L940="financing"),P940,0)</x:f>
        <x:v>0</x:v>
      </x:c>
      <x:c r="AA940" s="19" t="n">
        <x:f>IF(AND(G940="GL.CASH",L940="financing"),Q940,0)</x:f>
        <x:v>0</x:v>
      </x:c>
    </x:row>
    <x:row r="941" ht="25" customHeight="1">
      <x:c r="A941" s="3" t="str">
        <x:v>ACT/LEGAL-M06/3</x:v>
      </x:c>
      <x:c r="B941" s="3" t="str">
        <x:v>LEGAL-M06</x:v>
      </x:c>
      <x:c r="C941" s="21" t="n">
        <x:v>6</x:v>
      </x:c>
      <x:c r="D941" s="39" t="n">
        <x:v>46558</x:v>
      </x:c>
      <x:c r="E941" s="39" t="n">
        <x:v>46539</x:v>
      </x:c>
      <x:c r="F941" s="39"/>
      <x:c r="G941" s="3" t="str">
        <x:v>GL.AP.SUPPLIER</x:v>
      </x:c>
      <x:c r="H941" s="3" t="str">
        <x:v>COMP</x:v>
      </x:c>
      <x:c r="I941" s="3" t="str">
        <x:v>V.LEGAL</x:v>
      </x:c>
      <x:c r="J941" s="3" t="str">
        <x:v>MAP.ACTUAL.COST.REG.LEGAL_APP.V.LEGAL.COMP</x:v>
      </x:c>
      <x:c r="K941" s="3" t="str">
        <x:v>OPX.REG.LEGAL_APP</x:v>
      </x:c>
      <x:c r="L941" s="3" t="str">
        <x:v>operating</x:v>
      </x:c>
      <x:c r="M941" s="3" t="str">
        <x:v>not_applicable</x:v>
      </x:c>
      <x:c r="N941" s="3" t="str">
        <x:v>not_applicable</x:v>
      </x:c>
      <x:c r="O941" s="3" t="str">
        <x:v>not_applicable</x:v>
      </x:c>
      <x:c r="P941" s="30" t="n">
        <x:v>0</x:v>
      </x:c>
      <x:c r="Q941" s="30" t="n">
        <x:v>11900</x:v>
      </x:c>
      <x:c r="R941" s="19" t="n">
        <x:f>P941-Q941</x:f>
        <x:v>-11900</x:v>
      </x:c>
      <x:c r="S941" s="22" t="n">
        <x:f>'D03_Accounts'!D23</x:f>
        <x:v>0</x:v>
      </x:c>
      <x:c r="T941" s="19" t="n">
        <x:f>R941*S941</x:f>
        <x:v>0</x:v>
      </x:c>
      <x:c r="U941" s="20" t="str">
        <x:f>'D03_Mappings'!E138</x:f>
        <x:v>ap</x:v>
      </x:c>
      <x:c r="V941" s="19" t="str">
        <x:f>IF(I941="",IF(U941="people","PAYROLL","UNMAPPED"),I941)</x:f>
        <x:v>V.LEGAL</x:v>
      </x:c>
      <x:c r="W941" s="19" t="n">
        <x:f>IF(AND(G941="GL.CASH",L941="operating"),Q941,0)</x:f>
        <x:v>0</x:v>
      </x:c>
      <x:c r="X941" s="19" t="n">
        <x:f>IF(AND(G941="GL.CASH",L941="operating"),P941,0)</x:f>
        <x:v>0</x:v>
      </x:c>
      <x:c r="Y941" s="19" t="n">
        <x:f>IF(AND(G941="GL.CASH",L941="investing"),Q941-P941,0)</x:f>
        <x:v>0</x:v>
      </x:c>
      <x:c r="Z941" s="19" t="n">
        <x:f>IF(AND(G941="GL.CASH",L941="financing"),P941,0)</x:f>
        <x:v>0</x:v>
      </x:c>
      <x:c r="AA941" s="19" t="n">
        <x:f>IF(AND(G941="GL.CASH",L941="financing"),Q941,0)</x:f>
        <x:v>0</x:v>
      </x:c>
    </x:row>
    <x:row r="942" ht="25" customHeight="1">
      <x:c r="A942" s="3" t="str">
        <x:v>ACT/OFFICE-M06/1</x:v>
      </x:c>
      <x:c r="B942" s="3" t="str">
        <x:v>OFFICE-M06</x:v>
      </x:c>
      <x:c r="C942" s="21" t="n">
        <x:v>6</x:v>
      </x:c>
      <x:c r="D942" s="39" t="n">
        <x:v>46558</x:v>
      </x:c>
      <x:c r="E942" s="39" t="n">
        <x:v>46539</x:v>
      </x:c>
      <x:c r="F942" s="39"/>
      <x:c r="G942" s="3" t="str">
        <x:v>GL.OPEX.OPX.MISC</x:v>
      </x:c>
      <x:c r="H942" s="3" t="str">
        <x:v>CORP</x:v>
      </x:c>
      <x:c r="I942" s="3" t="str">
        <x:v>V.OFFICE</x:v>
      </x:c>
      <x:c r="J942" s="3" t="str">
        <x:v>MAP.ACTUAL.COST.OPX.MISC.V.OFFICE.CORP</x:v>
      </x:c>
      <x:c r="K942" s="3" t="str">
        <x:v>OPX.MISC</x:v>
      </x:c>
      <x:c r="L942" s="3" t="str">
        <x:v>operating</x:v>
      </x:c>
      <x:c r="M942" s="3" t="str">
        <x:v>recurring</x:v>
      </x:c>
      <x:c r="N942" s="3" t="str">
        <x:v>discretionary</x:v>
      </x:c>
      <x:c r="O942" s="3" t="str">
        <x:v>fixed</x:v>
      </x:c>
      <x:c r="P942" s="30" t="n">
        <x:v>3507.62</x:v>
      </x:c>
      <x:c r="Q942" s="30" t="n">
        <x:v>0</x:v>
      </x:c>
      <x:c r="R942" s="19" t="n">
        <x:f>P942-Q942</x:f>
        <x:v>3507.62</x:v>
      </x:c>
      <x:c r="S942" s="22" t="n">
        <x:f>'D03_Accounts'!D63</x:f>
        <x:v>1</x:v>
      </x:c>
      <x:c r="T942" s="19" t="n">
        <x:f>R942*S942</x:f>
        <x:v>3507.62</x:v>
      </x:c>
      <x:c r="U942" s="20" t="str">
        <x:f>'D03_Mappings'!E51</x:f>
        <x:v>operating_expense</x:v>
      </x:c>
      <x:c r="V942" s="19" t="str">
        <x:f>IF(I942="",IF(U942="people","PAYROLL","UNMAPPED"),I942)</x:f>
        <x:v>V.OFFICE</x:v>
      </x:c>
      <x:c r="W942" s="19" t="n">
        <x:f>IF(AND(G942="GL.CASH",L942="operating"),Q942,0)</x:f>
        <x:v>0</x:v>
      </x:c>
      <x:c r="X942" s="19" t="n">
        <x:f>IF(AND(G942="GL.CASH",L942="operating"),P942,0)</x:f>
        <x:v>0</x:v>
      </x:c>
      <x:c r="Y942" s="19" t="n">
        <x:f>IF(AND(G942="GL.CASH",L942="investing"),Q942-P942,0)</x:f>
        <x:v>0</x:v>
      </x:c>
      <x:c r="Z942" s="19" t="n">
        <x:f>IF(AND(G942="GL.CASH",L942="financing"),P942,0)</x:f>
        <x:v>0</x:v>
      </x:c>
      <x:c r="AA942" s="19" t="n">
        <x:f>IF(AND(G942="GL.CASH",L942="financing"),Q942,0)</x:f>
        <x:v>0</x:v>
      </x:c>
    </x:row>
    <x:row r="943" ht="25" customHeight="1">
      <x:c r="A943" s="3" t="str">
        <x:v>ACT/OFFICE-M06/2</x:v>
      </x:c>
      <x:c r="B943" s="3" t="str">
        <x:v>OFFICE-M06</x:v>
      </x:c>
      <x:c r="C943" s="21" t="n">
        <x:v>6</x:v>
      </x:c>
      <x:c r="D943" s="39" t="n">
        <x:v>46558</x:v>
      </x:c>
      <x:c r="E943" s="39" t="n">
        <x:v>46539</x:v>
      </x:c>
      <x:c r="F943" s="39"/>
      <x:c r="G943" s="3" t="str">
        <x:v>GL.VAT.DOM_ASSET</x:v>
      </x:c>
      <x:c r="H943" s="3" t="str">
        <x:v>CORP</x:v>
      </x:c>
      <x:c r="I943" s="3" t="str">
        <x:v>V.OFFICE</x:v>
      </x:c>
      <x:c r="J943" s="3" t="str">
        <x:v>MAP.ACTUAL.COST.OPX.MISC.V.OFFICE.CORP</x:v>
      </x:c>
      <x:c r="K943" s="3" t="str">
        <x:v>OPX.MISC</x:v>
      </x:c>
      <x:c r="L943" s="3" t="str">
        <x:v>operating</x:v>
      </x:c>
      <x:c r="M943" s="3" t="str">
        <x:v>not_applicable</x:v>
      </x:c>
      <x:c r="N943" s="3" t="str">
        <x:v>not_applicable</x:v>
      </x:c>
      <x:c r="O943" s="3" t="str">
        <x:v>not_applicable</x:v>
      </x:c>
      <x:c r="P943" s="30" t="n">
        <x:v>666.45</x:v>
      </x:c>
      <x:c r="Q943" s="30" t="n">
        <x:v>0</x:v>
      </x:c>
      <x:c r="R943" s="19" t="n">
        <x:f>P943-Q943</x:f>
        <x:v>666.45</x:v>
      </x:c>
      <x:c r="S943" s="22" t="n">
        <x:f>'D03_Accounts'!D15</x:f>
        <x:v>0</x:v>
      </x:c>
      <x:c r="T943" s="19" t="n">
        <x:f>R943*S943</x:f>
        <x:v>0</x:v>
      </x:c>
      <x:c r="U943" s="20" t="str">
        <x:f>'D03_Mappings'!E52</x:f>
        <x:v>tax_assets</x:v>
      </x:c>
      <x:c r="V943" s="19" t="str">
        <x:f>IF(I943="",IF(U943="people","PAYROLL","UNMAPPED"),I943)</x:f>
        <x:v>V.OFFICE</x:v>
      </x:c>
      <x:c r="W943" s="19" t="n">
        <x:f>IF(AND(G943="GL.CASH",L943="operating"),Q943,0)</x:f>
        <x:v>0</x:v>
      </x:c>
      <x:c r="X943" s="19" t="n">
        <x:f>IF(AND(G943="GL.CASH",L943="operating"),P943,0)</x:f>
        <x:v>0</x:v>
      </x:c>
      <x:c r="Y943" s="19" t="n">
        <x:f>IF(AND(G943="GL.CASH",L943="investing"),Q943-P943,0)</x:f>
        <x:v>0</x:v>
      </x:c>
      <x:c r="Z943" s="19" t="n">
        <x:f>IF(AND(G943="GL.CASH",L943="financing"),P943,0)</x:f>
        <x:v>0</x:v>
      </x:c>
      <x:c r="AA943" s="19" t="n">
        <x:f>IF(AND(G943="GL.CASH",L943="financing"),Q943,0)</x:f>
        <x:v>0</x:v>
      </x:c>
    </x:row>
    <x:row r="944" ht="25" customHeight="1">
      <x:c r="A944" s="3" t="str">
        <x:v>ACT/OFFICE-M06/3</x:v>
      </x:c>
      <x:c r="B944" s="3" t="str">
        <x:v>OFFICE-M06</x:v>
      </x:c>
      <x:c r="C944" s="21" t="n">
        <x:v>6</x:v>
      </x:c>
      <x:c r="D944" s="39" t="n">
        <x:v>46558</x:v>
      </x:c>
      <x:c r="E944" s="39" t="n">
        <x:v>46539</x:v>
      </x:c>
      <x:c r="F944" s="39"/>
      <x:c r="G944" s="3" t="str">
        <x:v>GL.AP.SUPPLIER</x:v>
      </x:c>
      <x:c r="H944" s="3" t="str">
        <x:v>CORP</x:v>
      </x:c>
      <x:c r="I944" s="3" t="str">
        <x:v>V.OFFICE</x:v>
      </x:c>
      <x:c r="J944" s="3" t="str">
        <x:v>MAP.ACTUAL.COST.OPX.MISC.V.OFFICE.CORP</x:v>
      </x:c>
      <x:c r="K944" s="3" t="str">
        <x:v>OPX.MISC</x:v>
      </x:c>
      <x:c r="L944" s="3" t="str">
        <x:v>operating</x:v>
      </x:c>
      <x:c r="M944" s="3" t="str">
        <x:v>not_applicable</x:v>
      </x:c>
      <x:c r="N944" s="3" t="str">
        <x:v>not_applicable</x:v>
      </x:c>
      <x:c r="O944" s="3" t="str">
        <x:v>not_applicable</x:v>
      </x:c>
      <x:c r="P944" s="30" t="n">
        <x:v>0</x:v>
      </x:c>
      <x:c r="Q944" s="30" t="n">
        <x:v>4174.07</x:v>
      </x:c>
      <x:c r="R944" s="19" t="n">
        <x:f>P944-Q944</x:f>
        <x:v>-4174.07</x:v>
      </x:c>
      <x:c r="S944" s="22" t="n">
        <x:f>'D03_Accounts'!D23</x:f>
        <x:v>0</x:v>
      </x:c>
      <x:c r="T944" s="19" t="n">
        <x:f>R944*S944</x:f>
        <x:v>0</x:v>
      </x:c>
      <x:c r="U944" s="20" t="str">
        <x:f>'D03_Mappings'!E53</x:f>
        <x:v>ap</x:v>
      </x:c>
      <x:c r="V944" s="19" t="str">
        <x:f>IF(I944="",IF(U944="people","PAYROLL","UNMAPPED"),I944)</x:f>
        <x:v>V.OFFICE</x:v>
      </x:c>
      <x:c r="W944" s="19" t="n">
        <x:f>IF(AND(G944="GL.CASH",L944="operating"),Q944,0)</x:f>
        <x:v>0</x:v>
      </x:c>
      <x:c r="X944" s="19" t="n">
        <x:f>IF(AND(G944="GL.CASH",L944="operating"),P944,0)</x:f>
        <x:v>0</x:v>
      </x:c>
      <x:c r="Y944" s="19" t="n">
        <x:f>IF(AND(G944="GL.CASH",L944="investing"),Q944-P944,0)</x:f>
        <x:v>0</x:v>
      </x:c>
      <x:c r="Z944" s="19" t="n">
        <x:f>IF(AND(G944="GL.CASH",L944="financing"),P944,0)</x:f>
        <x:v>0</x:v>
      </x:c>
      <x:c r="AA944" s="19" t="n">
        <x:f>IF(AND(G944="GL.CASH",L944="financing"),Q944,0)</x:f>
        <x:v>0</x:v>
      </x:c>
    </x:row>
    <x:row r="945" ht="25" customHeight="1">
      <x:c r="A945" s="3" t="str">
        <x:v>ACT/PAYADMIN-M06/1</x:v>
      </x:c>
      <x:c r="B945" s="3" t="str">
        <x:v>PAYADMIN-M06</x:v>
      </x:c>
      <x:c r="C945" s="21" t="n">
        <x:v>6</x:v>
      </x:c>
      <x:c r="D945" s="39" t="n">
        <x:v>46558</x:v>
      </x:c>
      <x:c r="E945" s="39" t="n">
        <x:v>46539</x:v>
      </x:c>
      <x:c r="F945" s="39"/>
      <x:c r="G945" s="3" t="str">
        <x:v>GL.OPEX.OPX.PAYROLL</x:v>
      </x:c>
      <x:c r="H945" s="3" t="str">
        <x:v>FIN</x:v>
      </x:c>
      <x:c r="I945" s="3" t="str">
        <x:v>V.ACCOUNTS</x:v>
      </x:c>
      <x:c r="J945" s="3" t="str">
        <x:v>MAP.ACTUAL.COST.OPX.PAYROLL.V.ACCOUNTS.FIN</x:v>
      </x:c>
      <x:c r="K945" s="3" t="str">
        <x:v>OPX.PAYROLL</x:v>
      </x:c>
      <x:c r="L945" s="3" t="str">
        <x:v>operating</x:v>
      </x:c>
      <x:c r="M945" s="3" t="str">
        <x:v>recurring</x:v>
      </x:c>
      <x:c r="N945" s="3" t="str">
        <x:v>committed</x:v>
      </x:c>
      <x:c r="O945" s="3" t="str">
        <x:v>fixed</x:v>
      </x:c>
      <x:c r="P945" s="30" t="n">
        <x:v>225</x:v>
      </x:c>
      <x:c r="Q945" s="30" t="n">
        <x:v>0</x:v>
      </x:c>
      <x:c r="R945" s="19" t="n">
        <x:f>P945-Q945</x:f>
        <x:v>225</x:v>
      </x:c>
      <x:c r="S945" s="22" t="n">
        <x:f>'D03_Accounts'!D55</x:f>
        <x:v>1</x:v>
      </x:c>
      <x:c r="T945" s="19" t="n">
        <x:f>R945*S945</x:f>
        <x:v>225</x:v>
      </x:c>
      <x:c r="U945" s="20" t="str">
        <x:f>'D03_Mappings'!E54</x:f>
        <x:v>operating_expense</x:v>
      </x:c>
      <x:c r="V945" s="19" t="str">
        <x:f>IF(I945="",IF(U945="people","PAYROLL","UNMAPPED"),I945)</x:f>
        <x:v>V.ACCOUNTS</x:v>
      </x:c>
      <x:c r="W945" s="19" t="n">
        <x:f>IF(AND(G945="GL.CASH",L945="operating"),Q945,0)</x:f>
        <x:v>0</x:v>
      </x:c>
      <x:c r="X945" s="19" t="n">
        <x:f>IF(AND(G945="GL.CASH",L945="operating"),P945,0)</x:f>
        <x:v>0</x:v>
      </x:c>
      <x:c r="Y945" s="19" t="n">
        <x:f>IF(AND(G945="GL.CASH",L945="investing"),Q945-P945,0)</x:f>
        <x:v>0</x:v>
      </x:c>
      <x:c r="Z945" s="19" t="n">
        <x:f>IF(AND(G945="GL.CASH",L945="financing"),P945,0)</x:f>
        <x:v>0</x:v>
      </x:c>
      <x:c r="AA945" s="19" t="n">
        <x:f>IF(AND(G945="GL.CASH",L945="financing"),Q945,0)</x:f>
        <x:v>0</x:v>
      </x:c>
    </x:row>
    <x:row r="946" ht="25" customHeight="1">
      <x:c r="A946" s="3" t="str">
        <x:v>ACT/PAYADMIN-M06/2</x:v>
      </x:c>
      <x:c r="B946" s="3" t="str">
        <x:v>PAYADMIN-M06</x:v>
      </x:c>
      <x:c r="C946" s="21" t="n">
        <x:v>6</x:v>
      </x:c>
      <x:c r="D946" s="39" t="n">
        <x:v>46558</x:v>
      </x:c>
      <x:c r="E946" s="39" t="n">
        <x:v>46539</x:v>
      </x:c>
      <x:c r="F946" s="39"/>
      <x:c r="G946" s="3" t="str">
        <x:v>GL.VAT.DOM_ASSET</x:v>
      </x:c>
      <x:c r="H946" s="3" t="str">
        <x:v>FIN</x:v>
      </x:c>
      <x:c r="I946" s="3" t="str">
        <x:v>V.ACCOUNTS</x:v>
      </x:c>
      <x:c r="J946" s="3" t="str">
        <x:v>MAP.ACTUAL.COST.OPX.PAYROLL.V.ACCOUNTS.FIN</x:v>
      </x:c>
      <x:c r="K946" s="3" t="str">
        <x:v>OPX.PAYROLL</x:v>
      </x:c>
      <x:c r="L946" s="3" t="str">
        <x:v>operating</x:v>
      </x:c>
      <x:c r="M946" s="3" t="str">
        <x:v>not_applicable</x:v>
      </x:c>
      <x:c r="N946" s="3" t="str">
        <x:v>not_applicable</x:v>
      </x:c>
      <x:c r="O946" s="3" t="str">
        <x:v>not_applicable</x:v>
      </x:c>
      <x:c r="P946" s="30" t="n">
        <x:v>42.75</x:v>
      </x:c>
      <x:c r="Q946" s="30" t="n">
        <x:v>0</x:v>
      </x:c>
      <x:c r="R946" s="19" t="n">
        <x:f>P946-Q946</x:f>
        <x:v>42.75</x:v>
      </x:c>
      <x:c r="S946" s="22" t="n">
        <x:f>'D03_Accounts'!D15</x:f>
        <x:v>0</x:v>
      </x:c>
      <x:c r="T946" s="19" t="n">
        <x:f>R946*S946</x:f>
        <x:v>0</x:v>
      </x:c>
      <x:c r="U946" s="20" t="str">
        <x:f>'D03_Mappings'!E55</x:f>
        <x:v>tax_assets</x:v>
      </x:c>
      <x:c r="V946" s="19" t="str">
        <x:f>IF(I946="",IF(U946="people","PAYROLL","UNMAPPED"),I946)</x:f>
        <x:v>V.ACCOUNTS</x:v>
      </x:c>
      <x:c r="W946" s="19" t="n">
        <x:f>IF(AND(G946="GL.CASH",L946="operating"),Q946,0)</x:f>
        <x:v>0</x:v>
      </x:c>
      <x:c r="X946" s="19" t="n">
        <x:f>IF(AND(G946="GL.CASH",L946="operating"),P946,0)</x:f>
        <x:v>0</x:v>
      </x:c>
      <x:c r="Y946" s="19" t="n">
        <x:f>IF(AND(G946="GL.CASH",L946="investing"),Q946-P946,0)</x:f>
        <x:v>0</x:v>
      </x:c>
      <x:c r="Z946" s="19" t="n">
        <x:f>IF(AND(G946="GL.CASH",L946="financing"),P946,0)</x:f>
        <x:v>0</x:v>
      </x:c>
      <x:c r="AA946" s="19" t="n">
        <x:f>IF(AND(G946="GL.CASH",L946="financing"),Q946,0)</x:f>
        <x:v>0</x:v>
      </x:c>
    </x:row>
    <x:row r="947" ht="25" customHeight="1">
      <x:c r="A947" s="3" t="str">
        <x:v>ACT/PAYADMIN-M06/3</x:v>
      </x:c>
      <x:c r="B947" s="3" t="str">
        <x:v>PAYADMIN-M06</x:v>
      </x:c>
      <x:c r="C947" s="21" t="n">
        <x:v>6</x:v>
      </x:c>
      <x:c r="D947" s="39" t="n">
        <x:v>46558</x:v>
      </x:c>
      <x:c r="E947" s="39" t="n">
        <x:v>46539</x:v>
      </x:c>
      <x:c r="F947" s="39"/>
      <x:c r="G947" s="3" t="str">
        <x:v>GL.AP.SUPPLIER</x:v>
      </x:c>
      <x:c r="H947" s="3" t="str">
        <x:v>FIN</x:v>
      </x:c>
      <x:c r="I947" s="3" t="str">
        <x:v>V.ACCOUNTS</x:v>
      </x:c>
      <x:c r="J947" s="3" t="str">
        <x:v>MAP.ACTUAL.COST.OPX.PAYROLL.V.ACCOUNTS.FIN</x:v>
      </x:c>
      <x:c r="K947" s="3" t="str">
        <x:v>OPX.PAYROLL</x:v>
      </x:c>
      <x:c r="L947" s="3" t="str">
        <x:v>operating</x:v>
      </x:c>
      <x:c r="M947" s="3" t="str">
        <x:v>not_applicable</x:v>
      </x:c>
      <x:c r="N947" s="3" t="str">
        <x:v>not_applicable</x:v>
      </x:c>
      <x:c r="O947" s="3" t="str">
        <x:v>not_applicable</x:v>
      </x:c>
      <x:c r="P947" s="30" t="n">
        <x:v>0</x:v>
      </x:c>
      <x:c r="Q947" s="30" t="n">
        <x:v>267.75</x:v>
      </x:c>
      <x:c r="R947" s="19" t="n">
        <x:f>P947-Q947</x:f>
        <x:v>-267.75</x:v>
      </x:c>
      <x:c r="S947" s="22" t="n">
        <x:f>'D03_Accounts'!D23</x:f>
        <x:v>0</x:v>
      </x:c>
      <x:c r="T947" s="19" t="n">
        <x:f>R947*S947</x:f>
        <x:v>0</x:v>
      </x:c>
      <x:c r="U947" s="20" t="str">
        <x:f>'D03_Mappings'!E56</x:f>
        <x:v>ap</x:v>
      </x:c>
      <x:c r="V947" s="19" t="str">
        <x:f>IF(I947="",IF(U947="people","PAYROLL","UNMAPPED"),I947)</x:f>
        <x:v>V.ACCOUNTS</x:v>
      </x:c>
      <x:c r="W947" s="19" t="n">
        <x:f>IF(AND(G947="GL.CASH",L947="operating"),Q947,0)</x:f>
        <x:v>0</x:v>
      </x:c>
      <x:c r="X947" s="19" t="n">
        <x:f>IF(AND(G947="GL.CASH",L947="operating"),P947,0)</x:f>
        <x:v>0</x:v>
      </x:c>
      <x:c r="Y947" s="19" t="n">
        <x:f>IF(AND(G947="GL.CASH",L947="investing"),Q947-P947,0)</x:f>
        <x:v>0</x:v>
      </x:c>
      <x:c r="Z947" s="19" t="n">
        <x:f>IF(AND(G947="GL.CASH",L947="financing"),P947,0)</x:f>
        <x:v>0</x:v>
      </x:c>
      <x:c r="AA947" s="19" t="n">
        <x:f>IF(AND(G947="GL.CASH",L947="financing"),Q947,0)</x:f>
        <x:v>0</x:v>
      </x:c>
    </x:row>
    <x:row r="948" ht="25" customHeight="1">
      <x:c r="A948" s="3" t="str">
        <x:v>ACT/SW-M06-P01/1</x:v>
      </x:c>
      <x:c r="B948" s="3" t="str">
        <x:v>SW-M06-P01</x:v>
      </x:c>
      <x:c r="C948" s="21" t="n">
        <x:v>6</x:v>
      </x:c>
      <x:c r="D948" s="39" t="n">
        <x:v>46558</x:v>
      </x:c>
      <x:c r="E948" s="39" t="n">
        <x:v>46539</x:v>
      </x:c>
      <x:c r="F948" s="39"/>
      <x:c r="G948" s="3" t="str">
        <x:v>GL.OPEX.PPL.SW</x:v>
      </x:c>
      <x:c r="H948" s="3" t="str">
        <x:v>MGMT</x:v>
      </x:c>
      <x:c r="I948" s="3" t="str">
        <x:v>V.SOFTWARE</x:v>
      </x:c>
      <x:c r="J948" s="3" t="str">
        <x:v>MAP.ACTUAL.COST.RC.PPL.SW.MGMT.V.SOFTWARE.MGMT</x:v>
      </x:c>
      <x:c r="K948" s="3" t="str">
        <x:v>OPX.SOFTWARE</x:v>
      </x:c>
      <x:c r="L948" s="3" t="str">
        <x:v>operating</x:v>
      </x:c>
      <x:c r="M948" s="3" t="str">
        <x:v>recurring</x:v>
      </x:c>
      <x:c r="N948" s="3" t="str">
        <x:v>committed</x:v>
      </x:c>
      <x:c r="O948" s="3" t="str">
        <x:v>fixed</x:v>
      </x:c>
      <x:c r="P948" s="30" t="n">
        <x:v>450</x:v>
      </x:c>
      <x:c r="Q948" s="30" t="n">
        <x:v>0</x:v>
      </x:c>
      <x:c r="R948" s="19" t="n">
        <x:f>P948-Q948</x:f>
        <x:v>450</x:v>
      </x:c>
      <x:c r="S948" s="22" t="n">
        <x:f>'D03_Accounts'!D66</x:f>
        <x:v>1</x:v>
      </x:c>
      <x:c r="T948" s="19" t="n">
        <x:f>R948*S948</x:f>
        <x:v>450</x:v>
      </x:c>
      <x:c r="U948" s="20" t="str">
        <x:f>'D03_Mappings'!E121</x:f>
        <x:v>operating_expense</x:v>
      </x:c>
      <x:c r="V948" s="19" t="str">
        <x:f>IF(I948="",IF(U948="people","PAYROLL","UNMAPPED"),I948)</x:f>
        <x:v>V.SOFTWARE</x:v>
      </x:c>
      <x:c r="W948" s="19" t="n">
        <x:f>IF(AND(G948="GL.CASH",L948="operating"),Q948,0)</x:f>
        <x:v>0</x:v>
      </x:c>
      <x:c r="X948" s="19" t="n">
        <x:f>IF(AND(G948="GL.CASH",L948="operating"),P948,0)</x:f>
        <x:v>0</x:v>
      </x:c>
      <x:c r="Y948" s="19" t="n">
        <x:f>IF(AND(G948="GL.CASH",L948="investing"),Q948-P948,0)</x:f>
        <x:v>0</x:v>
      </x:c>
      <x:c r="Z948" s="19" t="n">
        <x:f>IF(AND(G948="GL.CASH",L948="financing"),P948,0)</x:f>
        <x:v>0</x:v>
      </x:c>
      <x:c r="AA948" s="19" t="n">
        <x:f>IF(AND(G948="GL.CASH",L948="financing"),Q948,0)</x:f>
        <x:v>0</x:v>
      </x:c>
    </x:row>
    <x:row r="949" ht="25" customHeight="1">
      <x:c r="A949" s="3" t="str">
        <x:v>ACT/SW-M06-P01/2</x:v>
      </x:c>
      <x:c r="B949" s="3" t="str">
        <x:v>SW-M06-P01</x:v>
      </x:c>
      <x:c r="C949" s="21" t="n">
        <x:v>6</x:v>
      </x:c>
      <x:c r="D949" s="39" t="n">
        <x:v>46558</x:v>
      </x:c>
      <x:c r="E949" s="39" t="n">
        <x:v>46539</x:v>
      </x:c>
      <x:c r="F949" s="39"/>
      <x:c r="G949" s="3" t="str">
        <x:v>GL.VAT.DOM_ASSET</x:v>
      </x:c>
      <x:c r="H949" s="3" t="str">
        <x:v>MGMT</x:v>
      </x:c>
      <x:c r="I949" s="3" t="str">
        <x:v>V.SOFTWARE</x:v>
      </x:c>
      <x:c r="J949" s="3" t="str">
        <x:v>MAP.ACTUAL.COST.RC.PPL.SW.MGMT.V.SOFTWARE.MGMT</x:v>
      </x:c>
      <x:c r="K949" s="3" t="str">
        <x:v>OPX.SOFTWARE</x:v>
      </x:c>
      <x:c r="L949" s="3" t="str">
        <x:v>operating</x:v>
      </x:c>
      <x:c r="M949" s="3" t="str">
        <x:v>not_applicable</x:v>
      </x:c>
      <x:c r="N949" s="3" t="str">
        <x:v>not_applicable</x:v>
      </x:c>
      <x:c r="O949" s="3" t="str">
        <x:v>not_applicable</x:v>
      </x:c>
      <x:c r="P949" s="30" t="n">
        <x:v>85.5</x:v>
      </x:c>
      <x:c r="Q949" s="30" t="n">
        <x:v>0</x:v>
      </x:c>
      <x:c r="R949" s="19" t="n">
        <x:f>P949-Q949</x:f>
        <x:v>85.5</x:v>
      </x:c>
      <x:c r="S949" s="22" t="n">
        <x:f>'D03_Accounts'!D15</x:f>
        <x:v>0</x:v>
      </x:c>
      <x:c r="T949" s="19" t="n">
        <x:f>R949*S949</x:f>
        <x:v>0</x:v>
      </x:c>
      <x:c r="U949" s="20" t="str">
        <x:f>'D03_Mappings'!E122</x:f>
        <x:v>tax_assets</x:v>
      </x:c>
      <x:c r="V949" s="19" t="str">
        <x:f>IF(I949="",IF(U949="people","PAYROLL","UNMAPPED"),I949)</x:f>
        <x:v>V.SOFTWARE</x:v>
      </x:c>
      <x:c r="W949" s="19" t="n">
        <x:f>IF(AND(G949="GL.CASH",L949="operating"),Q949,0)</x:f>
        <x:v>0</x:v>
      </x:c>
      <x:c r="X949" s="19" t="n">
        <x:f>IF(AND(G949="GL.CASH",L949="operating"),P949,0)</x:f>
        <x:v>0</x:v>
      </x:c>
      <x:c r="Y949" s="19" t="n">
        <x:f>IF(AND(G949="GL.CASH",L949="investing"),Q949-P949,0)</x:f>
        <x:v>0</x:v>
      </x:c>
      <x:c r="Z949" s="19" t="n">
        <x:f>IF(AND(G949="GL.CASH",L949="financing"),P949,0)</x:f>
        <x:v>0</x:v>
      </x:c>
      <x:c r="AA949" s="19" t="n">
        <x:f>IF(AND(G949="GL.CASH",L949="financing"),Q949,0)</x:f>
        <x:v>0</x:v>
      </x:c>
    </x:row>
    <x:row r="950" ht="25" customHeight="1">
      <x:c r="A950" s="3" t="str">
        <x:v>ACT/SW-M06-P01/3</x:v>
      </x:c>
      <x:c r="B950" s="3" t="str">
        <x:v>SW-M06-P01</x:v>
      </x:c>
      <x:c r="C950" s="21" t="n">
        <x:v>6</x:v>
      </x:c>
      <x:c r="D950" s="39" t="n">
        <x:v>46558</x:v>
      </x:c>
      <x:c r="E950" s="39" t="n">
        <x:v>46539</x:v>
      </x:c>
      <x:c r="F950" s="39"/>
      <x:c r="G950" s="3" t="str">
        <x:v>GL.AP.SUPPLIER</x:v>
      </x:c>
      <x:c r="H950" s="3" t="str">
        <x:v>MGMT</x:v>
      </x:c>
      <x:c r="I950" s="3" t="str">
        <x:v>V.SOFTWARE</x:v>
      </x:c>
      <x:c r="J950" s="3" t="str">
        <x:v>MAP.ACTUAL.COST.RC.PPL.SW.MGMT.V.SOFTWARE.MGMT</x:v>
      </x:c>
      <x:c r="K950" s="3" t="str">
        <x:v>OPX.SOFTWARE</x:v>
      </x:c>
      <x:c r="L950" s="3" t="str">
        <x:v>operating</x:v>
      </x:c>
      <x:c r="M950" s="3" t="str">
        <x:v>not_applicable</x:v>
      </x:c>
      <x:c r="N950" s="3" t="str">
        <x:v>not_applicable</x:v>
      </x:c>
      <x:c r="O950" s="3" t="str">
        <x:v>not_applicable</x:v>
      </x:c>
      <x:c r="P950" s="30" t="n">
        <x:v>0</x:v>
      </x:c>
      <x:c r="Q950" s="30" t="n">
        <x:v>450</x:v>
      </x:c>
      <x:c r="R950" s="19" t="n">
        <x:f>P950-Q950</x:f>
        <x:v>-450</x:v>
      </x:c>
      <x:c r="S950" s="22" t="n">
        <x:f>'D03_Accounts'!D23</x:f>
        <x:v>0</x:v>
      </x:c>
      <x:c r="T950" s="19" t="n">
        <x:f>R950*S950</x:f>
        <x:v>0</x:v>
      </x:c>
      <x:c r="U950" s="20" t="str">
        <x:f>'D03_Mappings'!E123</x:f>
        <x:v>ap</x:v>
      </x:c>
      <x:c r="V950" s="19" t="str">
        <x:f>IF(I950="",IF(U950="people","PAYROLL","UNMAPPED"),I950)</x:f>
        <x:v>V.SOFTWARE</x:v>
      </x:c>
      <x:c r="W950" s="19" t="n">
        <x:f>IF(AND(G950="GL.CASH",L950="operating"),Q950,0)</x:f>
        <x:v>0</x:v>
      </x:c>
      <x:c r="X950" s="19" t="n">
        <x:f>IF(AND(G950="GL.CASH",L950="operating"),P950,0)</x:f>
        <x:v>0</x:v>
      </x:c>
      <x:c r="Y950" s="19" t="n">
        <x:f>IF(AND(G950="GL.CASH",L950="investing"),Q950-P950,0)</x:f>
        <x:v>0</x:v>
      </x:c>
      <x:c r="Z950" s="19" t="n">
        <x:f>IF(AND(G950="GL.CASH",L950="financing"),P950,0)</x:f>
        <x:v>0</x:v>
      </x:c>
      <x:c r="AA950" s="19" t="n">
        <x:f>IF(AND(G950="GL.CASH",L950="financing"),Q950,0)</x:f>
        <x:v>0</x:v>
      </x:c>
    </x:row>
    <x:row r="951" ht="25" customHeight="1">
      <x:c r="A951" s="3" t="str">
        <x:v>ACT/SW-M06-P01/4</x:v>
      </x:c>
      <x:c r="B951" s="3" t="str">
        <x:v>SW-M06-P01</x:v>
      </x:c>
      <x:c r="C951" s="21" t="n">
        <x:v>6</x:v>
      </x:c>
      <x:c r="D951" s="39" t="n">
        <x:v>46558</x:v>
      </x:c>
      <x:c r="E951" s="39" t="n">
        <x:v>46539</x:v>
      </x:c>
      <x:c r="F951" s="39"/>
      <x:c r="G951" s="3" t="str">
        <x:v>GL.VAT.DOM_LIAB</x:v>
      </x:c>
      <x:c r="H951" s="3" t="str">
        <x:v>MGMT</x:v>
      </x:c>
      <x:c r="I951" s="3" t="str">
        <x:v>V.SOFTWARE</x:v>
      </x:c>
      <x:c r="J951" s="3" t="str">
        <x:v>MAP.ACTUAL.COST.RC.PPL.SW.MGMT.V.SOFTWARE.MGMT</x:v>
      </x:c>
      <x:c r="K951" s="3" t="str">
        <x:v>OPX.SOFTWARE</x:v>
      </x:c>
      <x:c r="L951" s="3" t="str">
        <x:v>operating</x:v>
      </x:c>
      <x:c r="M951" s="3" t="str">
        <x:v>not_applicable</x:v>
      </x:c>
      <x:c r="N951" s="3" t="str">
        <x:v>not_applicable</x:v>
      </x:c>
      <x:c r="O951" s="3" t="str">
        <x:v>not_applicable</x:v>
      </x:c>
      <x:c r="P951" s="30" t="n">
        <x:v>0</x:v>
      </x:c>
      <x:c r="Q951" s="30" t="n">
        <x:v>85.5</x:v>
      </x:c>
      <x:c r="R951" s="19" t="n">
        <x:f>P951-Q951</x:f>
        <x:v>-85.5</x:v>
      </x:c>
      <x:c r="S951" s="22" t="n">
        <x:f>'D03_Accounts'!D29</x:f>
        <x:v>0</x:v>
      </x:c>
      <x:c r="T951" s="19" t="n">
        <x:f>R951*S951</x:f>
        <x:v>0</x:v>
      </x:c>
      <x:c r="U951" s="20" t="str">
        <x:f>'D03_Mappings'!E124</x:f>
        <x:v>tax_liabilities</x:v>
      </x:c>
      <x:c r="V951" s="19" t="str">
        <x:f>IF(I951="",IF(U951="people","PAYROLL","UNMAPPED"),I951)</x:f>
        <x:v>V.SOFTWARE</x:v>
      </x:c>
      <x:c r="W951" s="19" t="n">
        <x:f>IF(AND(G951="GL.CASH",L951="operating"),Q951,0)</x:f>
        <x:v>0</x:v>
      </x:c>
      <x:c r="X951" s="19" t="n">
        <x:f>IF(AND(G951="GL.CASH",L951="operating"),P951,0)</x:f>
        <x:v>0</x:v>
      </x:c>
      <x:c r="Y951" s="19" t="n">
        <x:f>IF(AND(G951="GL.CASH",L951="investing"),Q951-P951,0)</x:f>
        <x:v>0</x:v>
      </x:c>
      <x:c r="Z951" s="19" t="n">
        <x:f>IF(AND(G951="GL.CASH",L951="financing"),P951,0)</x:f>
        <x:v>0</x:v>
      </x:c>
      <x:c r="AA951" s="19" t="n">
        <x:f>IF(AND(G951="GL.CASH",L951="financing"),Q951,0)</x:f>
        <x:v>0</x:v>
      </x:c>
    </x:row>
    <x:row r="952" ht="25" customHeight="1">
      <x:c r="A952" s="3" t="str">
        <x:v>ACT/SW-M06-P02/1</x:v>
      </x:c>
      <x:c r="B952" s="3" t="str">
        <x:v>SW-M06-P02</x:v>
      </x:c>
      <x:c r="C952" s="21" t="n">
        <x:v>6</x:v>
      </x:c>
      <x:c r="D952" s="39" t="n">
        <x:v>46558</x:v>
      </x:c>
      <x:c r="E952" s="39" t="n">
        <x:v>46539</x:v>
      </x:c>
      <x:c r="F952" s="39"/>
      <x:c r="G952" s="3" t="str">
        <x:v>GL.OPEX.PPL.SW</x:v>
      </x:c>
      <x:c r="H952" s="3" t="str">
        <x:v>ENG</x:v>
      </x:c>
      <x:c r="I952" s="3" t="str">
        <x:v>V.SOFTWARE</x:v>
      </x:c>
      <x:c r="J952" s="3" t="str">
        <x:v>MAP.ACTUAL.COST.RC.PPL.SW.ENG.V.SOFTWARE.ENG</x:v>
      </x:c>
      <x:c r="K952" s="3" t="str">
        <x:v>OPX.SOFTWARE</x:v>
      </x:c>
      <x:c r="L952" s="3" t="str">
        <x:v>operating</x:v>
      </x:c>
      <x:c r="M952" s="3" t="str">
        <x:v>recurring</x:v>
      </x:c>
      <x:c r="N952" s="3" t="str">
        <x:v>committed</x:v>
      </x:c>
      <x:c r="O952" s="3" t="str">
        <x:v>fixed</x:v>
      </x:c>
      <x:c r="P952" s="30" t="n">
        <x:v>450</x:v>
      </x:c>
      <x:c r="Q952" s="30" t="n">
        <x:v>0</x:v>
      </x:c>
      <x:c r="R952" s="19" t="n">
        <x:f>P952-Q952</x:f>
        <x:v>450</x:v>
      </x:c>
      <x:c r="S952" s="22" t="n">
        <x:f>'D03_Accounts'!D66</x:f>
        <x:v>1</x:v>
      </x:c>
      <x:c r="T952" s="19" t="n">
        <x:f>R952*S952</x:f>
        <x:v>450</x:v>
      </x:c>
      <x:c r="U952" s="20" t="str">
        <x:f>'D03_Mappings'!E117</x:f>
        <x:v>operating_expense</x:v>
      </x:c>
      <x:c r="V952" s="19" t="str">
        <x:f>IF(I952="",IF(U952="people","PAYROLL","UNMAPPED"),I952)</x:f>
        <x:v>V.SOFTWARE</x:v>
      </x:c>
      <x:c r="W952" s="19" t="n">
        <x:f>IF(AND(G952="GL.CASH",L952="operating"),Q952,0)</x:f>
        <x:v>0</x:v>
      </x:c>
      <x:c r="X952" s="19" t="n">
        <x:f>IF(AND(G952="GL.CASH",L952="operating"),P952,0)</x:f>
        <x:v>0</x:v>
      </x:c>
      <x:c r="Y952" s="19" t="n">
        <x:f>IF(AND(G952="GL.CASH",L952="investing"),Q952-P952,0)</x:f>
        <x:v>0</x:v>
      </x:c>
      <x:c r="Z952" s="19" t="n">
        <x:f>IF(AND(G952="GL.CASH",L952="financing"),P952,0)</x:f>
        <x:v>0</x:v>
      </x:c>
      <x:c r="AA952" s="19" t="n">
        <x:f>IF(AND(G952="GL.CASH",L952="financing"),Q952,0)</x:f>
        <x:v>0</x:v>
      </x:c>
    </x:row>
    <x:row r="953" ht="25" customHeight="1">
      <x:c r="A953" s="3" t="str">
        <x:v>ACT/SW-M06-P02/2</x:v>
      </x:c>
      <x:c r="B953" s="3" t="str">
        <x:v>SW-M06-P02</x:v>
      </x:c>
      <x:c r="C953" s="21" t="n">
        <x:v>6</x:v>
      </x:c>
      <x:c r="D953" s="39" t="n">
        <x:v>46558</x:v>
      </x:c>
      <x:c r="E953" s="39" t="n">
        <x:v>46539</x:v>
      </x:c>
      <x:c r="F953" s="39"/>
      <x:c r="G953" s="3" t="str">
        <x:v>GL.VAT.DOM_ASSET</x:v>
      </x:c>
      <x:c r="H953" s="3" t="str">
        <x:v>ENG</x:v>
      </x:c>
      <x:c r="I953" s="3" t="str">
        <x:v>V.SOFTWARE</x:v>
      </x:c>
      <x:c r="J953" s="3" t="str">
        <x:v>MAP.ACTUAL.COST.RC.PPL.SW.ENG.V.SOFTWARE.ENG</x:v>
      </x:c>
      <x:c r="K953" s="3" t="str">
        <x:v>OPX.SOFTWARE</x:v>
      </x:c>
      <x:c r="L953" s="3" t="str">
        <x:v>operating</x:v>
      </x:c>
      <x:c r="M953" s="3" t="str">
        <x:v>not_applicable</x:v>
      </x:c>
      <x:c r="N953" s="3" t="str">
        <x:v>not_applicable</x:v>
      </x:c>
      <x:c r="O953" s="3" t="str">
        <x:v>not_applicable</x:v>
      </x:c>
      <x:c r="P953" s="30" t="n">
        <x:v>85.5</x:v>
      </x:c>
      <x:c r="Q953" s="30" t="n">
        <x:v>0</x:v>
      </x:c>
      <x:c r="R953" s="19" t="n">
        <x:f>P953-Q953</x:f>
        <x:v>85.5</x:v>
      </x:c>
      <x:c r="S953" s="22" t="n">
        <x:f>'D03_Accounts'!D15</x:f>
        <x:v>0</x:v>
      </x:c>
      <x:c r="T953" s="19" t="n">
        <x:f>R953*S953</x:f>
        <x:v>0</x:v>
      </x:c>
      <x:c r="U953" s="20" t="str">
        <x:f>'D03_Mappings'!E118</x:f>
        <x:v>tax_assets</x:v>
      </x:c>
      <x:c r="V953" s="19" t="str">
        <x:f>IF(I953="",IF(U953="people","PAYROLL","UNMAPPED"),I953)</x:f>
        <x:v>V.SOFTWARE</x:v>
      </x:c>
      <x:c r="W953" s="19" t="n">
        <x:f>IF(AND(G953="GL.CASH",L953="operating"),Q953,0)</x:f>
        <x:v>0</x:v>
      </x:c>
      <x:c r="X953" s="19" t="n">
        <x:f>IF(AND(G953="GL.CASH",L953="operating"),P953,0)</x:f>
        <x:v>0</x:v>
      </x:c>
      <x:c r="Y953" s="19" t="n">
        <x:f>IF(AND(G953="GL.CASH",L953="investing"),Q953-P953,0)</x:f>
        <x:v>0</x:v>
      </x:c>
      <x:c r="Z953" s="19" t="n">
        <x:f>IF(AND(G953="GL.CASH",L953="financing"),P953,0)</x:f>
        <x:v>0</x:v>
      </x:c>
      <x:c r="AA953" s="19" t="n">
        <x:f>IF(AND(G953="GL.CASH",L953="financing"),Q953,0)</x:f>
        <x:v>0</x:v>
      </x:c>
    </x:row>
    <x:row r="954" ht="25" customHeight="1">
      <x:c r="A954" s="3" t="str">
        <x:v>ACT/SW-M06-P02/3</x:v>
      </x:c>
      <x:c r="B954" s="3" t="str">
        <x:v>SW-M06-P02</x:v>
      </x:c>
      <x:c r="C954" s="21" t="n">
        <x:v>6</x:v>
      </x:c>
      <x:c r="D954" s="39" t="n">
        <x:v>46558</x:v>
      </x:c>
      <x:c r="E954" s="39" t="n">
        <x:v>46539</x:v>
      </x:c>
      <x:c r="F954" s="39"/>
      <x:c r="G954" s="3" t="str">
        <x:v>GL.AP.SUPPLIER</x:v>
      </x:c>
      <x:c r="H954" s="3" t="str">
        <x:v>ENG</x:v>
      </x:c>
      <x:c r="I954" s="3" t="str">
        <x:v>V.SOFTWARE</x:v>
      </x:c>
      <x:c r="J954" s="3" t="str">
        <x:v>MAP.ACTUAL.COST.RC.PPL.SW.ENG.V.SOFTWARE.ENG</x:v>
      </x:c>
      <x:c r="K954" s="3" t="str">
        <x:v>OPX.SOFTWARE</x:v>
      </x:c>
      <x:c r="L954" s="3" t="str">
        <x:v>operating</x:v>
      </x:c>
      <x:c r="M954" s="3" t="str">
        <x:v>not_applicable</x:v>
      </x:c>
      <x:c r="N954" s="3" t="str">
        <x:v>not_applicable</x:v>
      </x:c>
      <x:c r="O954" s="3" t="str">
        <x:v>not_applicable</x:v>
      </x:c>
      <x:c r="P954" s="30" t="n">
        <x:v>0</x:v>
      </x:c>
      <x:c r="Q954" s="30" t="n">
        <x:v>450</x:v>
      </x:c>
      <x:c r="R954" s="19" t="n">
        <x:f>P954-Q954</x:f>
        <x:v>-450</x:v>
      </x:c>
      <x:c r="S954" s="22" t="n">
        <x:f>'D03_Accounts'!D23</x:f>
        <x:v>0</x:v>
      </x:c>
      <x:c r="T954" s="19" t="n">
        <x:f>R954*S954</x:f>
        <x:v>0</x:v>
      </x:c>
      <x:c r="U954" s="20" t="str">
        <x:f>'D03_Mappings'!E119</x:f>
        <x:v>ap</x:v>
      </x:c>
      <x:c r="V954" s="19" t="str">
        <x:f>IF(I954="",IF(U954="people","PAYROLL","UNMAPPED"),I954)</x:f>
        <x:v>V.SOFTWARE</x:v>
      </x:c>
      <x:c r="W954" s="19" t="n">
        <x:f>IF(AND(G954="GL.CASH",L954="operating"),Q954,0)</x:f>
        <x:v>0</x:v>
      </x:c>
      <x:c r="X954" s="19" t="n">
        <x:f>IF(AND(G954="GL.CASH",L954="operating"),P954,0)</x:f>
        <x:v>0</x:v>
      </x:c>
      <x:c r="Y954" s="19" t="n">
        <x:f>IF(AND(G954="GL.CASH",L954="investing"),Q954-P954,0)</x:f>
        <x:v>0</x:v>
      </x:c>
      <x:c r="Z954" s="19" t="n">
        <x:f>IF(AND(G954="GL.CASH",L954="financing"),P954,0)</x:f>
        <x:v>0</x:v>
      </x:c>
      <x:c r="AA954" s="19" t="n">
        <x:f>IF(AND(G954="GL.CASH",L954="financing"),Q954,0)</x:f>
        <x:v>0</x:v>
      </x:c>
    </x:row>
    <x:row r="955" ht="25" customHeight="1">
      <x:c r="A955" s="3" t="str">
        <x:v>ACT/SW-M06-P02/4</x:v>
      </x:c>
      <x:c r="B955" s="3" t="str">
        <x:v>SW-M06-P02</x:v>
      </x:c>
      <x:c r="C955" s="21" t="n">
        <x:v>6</x:v>
      </x:c>
      <x:c r="D955" s="39" t="n">
        <x:v>46558</x:v>
      </x:c>
      <x:c r="E955" s="39" t="n">
        <x:v>46539</x:v>
      </x:c>
      <x:c r="F955" s="39"/>
      <x:c r="G955" s="3" t="str">
        <x:v>GL.VAT.DOM_LIAB</x:v>
      </x:c>
      <x:c r="H955" s="3" t="str">
        <x:v>ENG</x:v>
      </x:c>
      <x:c r="I955" s="3" t="str">
        <x:v>V.SOFTWARE</x:v>
      </x:c>
      <x:c r="J955" s="3" t="str">
        <x:v>MAP.ACTUAL.COST.RC.PPL.SW.ENG.V.SOFTWARE.ENG</x:v>
      </x:c>
      <x:c r="K955" s="3" t="str">
        <x:v>OPX.SOFTWARE</x:v>
      </x:c>
      <x:c r="L955" s="3" t="str">
        <x:v>operating</x:v>
      </x:c>
      <x:c r="M955" s="3" t="str">
        <x:v>not_applicable</x:v>
      </x:c>
      <x:c r="N955" s="3" t="str">
        <x:v>not_applicable</x:v>
      </x:c>
      <x:c r="O955" s="3" t="str">
        <x:v>not_applicable</x:v>
      </x:c>
      <x:c r="P955" s="30" t="n">
        <x:v>0</x:v>
      </x:c>
      <x:c r="Q955" s="30" t="n">
        <x:v>85.5</x:v>
      </x:c>
      <x:c r="R955" s="19" t="n">
        <x:f>P955-Q955</x:f>
        <x:v>-85.5</x:v>
      </x:c>
      <x:c r="S955" s="22" t="n">
        <x:f>'D03_Accounts'!D29</x:f>
        <x:v>0</x:v>
      </x:c>
      <x:c r="T955" s="19" t="n">
        <x:f>R955*S955</x:f>
        <x:v>0</x:v>
      </x:c>
      <x:c r="U955" s="20" t="str">
        <x:f>'D03_Mappings'!E120</x:f>
        <x:v>tax_liabilities</x:v>
      </x:c>
      <x:c r="V955" s="19" t="str">
        <x:f>IF(I955="",IF(U955="people","PAYROLL","UNMAPPED"),I955)</x:f>
        <x:v>V.SOFTWARE</x:v>
      </x:c>
      <x:c r="W955" s="19" t="n">
        <x:f>IF(AND(G955="GL.CASH",L955="operating"),Q955,0)</x:f>
        <x:v>0</x:v>
      </x:c>
      <x:c r="X955" s="19" t="n">
        <x:f>IF(AND(G955="GL.CASH",L955="operating"),P955,0)</x:f>
        <x:v>0</x:v>
      </x:c>
      <x:c r="Y955" s="19" t="n">
        <x:f>IF(AND(G955="GL.CASH",L955="investing"),Q955-P955,0)</x:f>
        <x:v>0</x:v>
      </x:c>
      <x:c r="Z955" s="19" t="n">
        <x:f>IF(AND(G955="GL.CASH",L955="financing"),P955,0)</x:f>
        <x:v>0</x:v>
      </x:c>
      <x:c r="AA955" s="19" t="n">
        <x:f>IF(AND(G955="GL.CASH",L955="financing"),Q955,0)</x:f>
        <x:v>0</x:v>
      </x:c>
    </x:row>
    <x:row r="956" ht="25" customHeight="1">
      <x:c r="A956" s="3" t="str">
        <x:v>ACT/SW-M06-P03/1</x:v>
      </x:c>
      <x:c r="B956" s="3" t="str">
        <x:v>SW-M06-P03</x:v>
      </x:c>
      <x:c r="C956" s="21" t="n">
        <x:v>6</x:v>
      </x:c>
      <x:c r="D956" s="39" t="n">
        <x:v>46558</x:v>
      </x:c>
      <x:c r="E956" s="39" t="n">
        <x:v>46539</x:v>
      </x:c>
      <x:c r="F956" s="39"/>
      <x:c r="G956" s="3" t="str">
        <x:v>GL.OPEX.PPL.SW</x:v>
      </x:c>
      <x:c r="H956" s="3" t="str">
        <x:v>ENG</x:v>
      </x:c>
      <x:c r="I956" s="3" t="str">
        <x:v>V.SOFTWARE</x:v>
      </x:c>
      <x:c r="J956" s="3" t="str">
        <x:v>MAP.ACTUAL.COST.RC.PPL.SW.ENG.V.SOFTWARE.ENG</x:v>
      </x:c>
      <x:c r="K956" s="3" t="str">
        <x:v>OPX.SOFTWARE</x:v>
      </x:c>
      <x:c r="L956" s="3" t="str">
        <x:v>operating</x:v>
      </x:c>
      <x:c r="M956" s="3" t="str">
        <x:v>recurring</x:v>
      </x:c>
      <x:c r="N956" s="3" t="str">
        <x:v>committed</x:v>
      </x:c>
      <x:c r="O956" s="3" t="str">
        <x:v>fixed</x:v>
      </x:c>
      <x:c r="P956" s="30" t="n">
        <x:v>450</x:v>
      </x:c>
      <x:c r="Q956" s="30" t="n">
        <x:v>0</x:v>
      </x:c>
      <x:c r="R956" s="19" t="n">
        <x:f>P956-Q956</x:f>
        <x:v>450</x:v>
      </x:c>
      <x:c r="S956" s="22" t="n">
        <x:f>'D03_Accounts'!D66</x:f>
        <x:v>1</x:v>
      </x:c>
      <x:c r="T956" s="19" t="n">
        <x:f>R956*S956</x:f>
        <x:v>450</x:v>
      </x:c>
      <x:c r="U956" s="20" t="str">
        <x:f>'D03_Mappings'!E117</x:f>
        <x:v>operating_expense</x:v>
      </x:c>
      <x:c r="V956" s="19" t="str">
        <x:f>IF(I956="",IF(U956="people","PAYROLL","UNMAPPED"),I956)</x:f>
        <x:v>V.SOFTWARE</x:v>
      </x:c>
      <x:c r="W956" s="19" t="n">
        <x:f>IF(AND(G956="GL.CASH",L956="operating"),Q956,0)</x:f>
        <x:v>0</x:v>
      </x:c>
      <x:c r="X956" s="19" t="n">
        <x:f>IF(AND(G956="GL.CASH",L956="operating"),P956,0)</x:f>
        <x:v>0</x:v>
      </x:c>
      <x:c r="Y956" s="19" t="n">
        <x:f>IF(AND(G956="GL.CASH",L956="investing"),Q956-P956,0)</x:f>
        <x:v>0</x:v>
      </x:c>
      <x:c r="Z956" s="19" t="n">
        <x:f>IF(AND(G956="GL.CASH",L956="financing"),P956,0)</x:f>
        <x:v>0</x:v>
      </x:c>
      <x:c r="AA956" s="19" t="n">
        <x:f>IF(AND(G956="GL.CASH",L956="financing"),Q956,0)</x:f>
        <x:v>0</x:v>
      </x:c>
    </x:row>
    <x:row r="957" ht="25" customHeight="1">
      <x:c r="A957" s="3" t="str">
        <x:v>ACT/SW-M06-P03/2</x:v>
      </x:c>
      <x:c r="B957" s="3" t="str">
        <x:v>SW-M06-P03</x:v>
      </x:c>
      <x:c r="C957" s="21" t="n">
        <x:v>6</x:v>
      </x:c>
      <x:c r="D957" s="39" t="n">
        <x:v>46558</x:v>
      </x:c>
      <x:c r="E957" s="39" t="n">
        <x:v>46539</x:v>
      </x:c>
      <x:c r="F957" s="39"/>
      <x:c r="G957" s="3" t="str">
        <x:v>GL.VAT.DOM_ASSET</x:v>
      </x:c>
      <x:c r="H957" s="3" t="str">
        <x:v>ENG</x:v>
      </x:c>
      <x:c r="I957" s="3" t="str">
        <x:v>V.SOFTWARE</x:v>
      </x:c>
      <x:c r="J957" s="3" t="str">
        <x:v>MAP.ACTUAL.COST.RC.PPL.SW.ENG.V.SOFTWARE.ENG</x:v>
      </x:c>
      <x:c r="K957" s="3" t="str">
        <x:v>OPX.SOFTWARE</x:v>
      </x:c>
      <x:c r="L957" s="3" t="str">
        <x:v>operating</x:v>
      </x:c>
      <x:c r="M957" s="3" t="str">
        <x:v>not_applicable</x:v>
      </x:c>
      <x:c r="N957" s="3" t="str">
        <x:v>not_applicable</x:v>
      </x:c>
      <x:c r="O957" s="3" t="str">
        <x:v>not_applicable</x:v>
      </x:c>
      <x:c r="P957" s="30" t="n">
        <x:v>85.5</x:v>
      </x:c>
      <x:c r="Q957" s="30" t="n">
        <x:v>0</x:v>
      </x:c>
      <x:c r="R957" s="19" t="n">
        <x:f>P957-Q957</x:f>
        <x:v>85.5</x:v>
      </x:c>
      <x:c r="S957" s="22" t="n">
        <x:f>'D03_Accounts'!D15</x:f>
        <x:v>0</x:v>
      </x:c>
      <x:c r="T957" s="19" t="n">
        <x:f>R957*S957</x:f>
        <x:v>0</x:v>
      </x:c>
      <x:c r="U957" s="20" t="str">
        <x:f>'D03_Mappings'!E118</x:f>
        <x:v>tax_assets</x:v>
      </x:c>
      <x:c r="V957" s="19" t="str">
        <x:f>IF(I957="",IF(U957="people","PAYROLL","UNMAPPED"),I957)</x:f>
        <x:v>V.SOFTWARE</x:v>
      </x:c>
      <x:c r="W957" s="19" t="n">
        <x:f>IF(AND(G957="GL.CASH",L957="operating"),Q957,0)</x:f>
        <x:v>0</x:v>
      </x:c>
      <x:c r="X957" s="19" t="n">
        <x:f>IF(AND(G957="GL.CASH",L957="operating"),P957,0)</x:f>
        <x:v>0</x:v>
      </x:c>
      <x:c r="Y957" s="19" t="n">
        <x:f>IF(AND(G957="GL.CASH",L957="investing"),Q957-P957,0)</x:f>
        <x:v>0</x:v>
      </x:c>
      <x:c r="Z957" s="19" t="n">
        <x:f>IF(AND(G957="GL.CASH",L957="financing"),P957,0)</x:f>
        <x:v>0</x:v>
      </x:c>
      <x:c r="AA957" s="19" t="n">
        <x:f>IF(AND(G957="GL.CASH",L957="financing"),Q957,0)</x:f>
        <x:v>0</x:v>
      </x:c>
    </x:row>
    <x:row r="958" ht="25" customHeight="1">
      <x:c r="A958" s="3" t="str">
        <x:v>ACT/SW-M06-P03/3</x:v>
      </x:c>
      <x:c r="B958" s="3" t="str">
        <x:v>SW-M06-P03</x:v>
      </x:c>
      <x:c r="C958" s="21" t="n">
        <x:v>6</x:v>
      </x:c>
      <x:c r="D958" s="39" t="n">
        <x:v>46558</x:v>
      </x:c>
      <x:c r="E958" s="39" t="n">
        <x:v>46539</x:v>
      </x:c>
      <x:c r="F958" s="39"/>
      <x:c r="G958" s="3" t="str">
        <x:v>GL.AP.SUPPLIER</x:v>
      </x:c>
      <x:c r="H958" s="3" t="str">
        <x:v>ENG</x:v>
      </x:c>
      <x:c r="I958" s="3" t="str">
        <x:v>V.SOFTWARE</x:v>
      </x:c>
      <x:c r="J958" s="3" t="str">
        <x:v>MAP.ACTUAL.COST.RC.PPL.SW.ENG.V.SOFTWARE.ENG</x:v>
      </x:c>
      <x:c r="K958" s="3" t="str">
        <x:v>OPX.SOFTWARE</x:v>
      </x:c>
      <x:c r="L958" s="3" t="str">
        <x:v>operating</x:v>
      </x:c>
      <x:c r="M958" s="3" t="str">
        <x:v>not_applicable</x:v>
      </x:c>
      <x:c r="N958" s="3" t="str">
        <x:v>not_applicable</x:v>
      </x:c>
      <x:c r="O958" s="3" t="str">
        <x:v>not_applicable</x:v>
      </x:c>
      <x:c r="P958" s="30" t="n">
        <x:v>0</x:v>
      </x:c>
      <x:c r="Q958" s="30" t="n">
        <x:v>450</x:v>
      </x:c>
      <x:c r="R958" s="19" t="n">
        <x:f>P958-Q958</x:f>
        <x:v>-450</x:v>
      </x:c>
      <x:c r="S958" s="22" t="n">
        <x:f>'D03_Accounts'!D23</x:f>
        <x:v>0</x:v>
      </x:c>
      <x:c r="T958" s="19" t="n">
        <x:f>R958*S958</x:f>
        <x:v>0</x:v>
      </x:c>
      <x:c r="U958" s="20" t="str">
        <x:f>'D03_Mappings'!E119</x:f>
        <x:v>ap</x:v>
      </x:c>
      <x:c r="V958" s="19" t="str">
        <x:f>IF(I958="",IF(U958="people","PAYROLL","UNMAPPED"),I958)</x:f>
        <x:v>V.SOFTWARE</x:v>
      </x:c>
      <x:c r="W958" s="19" t="n">
        <x:f>IF(AND(G958="GL.CASH",L958="operating"),Q958,0)</x:f>
        <x:v>0</x:v>
      </x:c>
      <x:c r="X958" s="19" t="n">
        <x:f>IF(AND(G958="GL.CASH",L958="operating"),P958,0)</x:f>
        <x:v>0</x:v>
      </x:c>
      <x:c r="Y958" s="19" t="n">
        <x:f>IF(AND(G958="GL.CASH",L958="investing"),Q958-P958,0)</x:f>
        <x:v>0</x:v>
      </x:c>
      <x:c r="Z958" s="19" t="n">
        <x:f>IF(AND(G958="GL.CASH",L958="financing"),P958,0)</x:f>
        <x:v>0</x:v>
      </x:c>
      <x:c r="AA958" s="19" t="n">
        <x:f>IF(AND(G958="GL.CASH",L958="financing"),Q958,0)</x:f>
        <x:v>0</x:v>
      </x:c>
    </x:row>
    <x:row r="959" ht="25" customHeight="1">
      <x:c r="A959" s="3" t="str">
        <x:v>ACT/SW-M06-P03/4</x:v>
      </x:c>
      <x:c r="B959" s="3" t="str">
        <x:v>SW-M06-P03</x:v>
      </x:c>
      <x:c r="C959" s="21" t="n">
        <x:v>6</x:v>
      </x:c>
      <x:c r="D959" s="39" t="n">
        <x:v>46558</x:v>
      </x:c>
      <x:c r="E959" s="39" t="n">
        <x:v>46539</x:v>
      </x:c>
      <x:c r="F959" s="39"/>
      <x:c r="G959" s="3" t="str">
        <x:v>GL.VAT.DOM_LIAB</x:v>
      </x:c>
      <x:c r="H959" s="3" t="str">
        <x:v>ENG</x:v>
      </x:c>
      <x:c r="I959" s="3" t="str">
        <x:v>V.SOFTWARE</x:v>
      </x:c>
      <x:c r="J959" s="3" t="str">
        <x:v>MAP.ACTUAL.COST.RC.PPL.SW.ENG.V.SOFTWARE.ENG</x:v>
      </x:c>
      <x:c r="K959" s="3" t="str">
        <x:v>OPX.SOFTWARE</x:v>
      </x:c>
      <x:c r="L959" s="3" t="str">
        <x:v>operating</x:v>
      </x:c>
      <x:c r="M959" s="3" t="str">
        <x:v>not_applicable</x:v>
      </x:c>
      <x:c r="N959" s="3" t="str">
        <x:v>not_applicable</x:v>
      </x:c>
      <x:c r="O959" s="3" t="str">
        <x:v>not_applicable</x:v>
      </x:c>
      <x:c r="P959" s="30" t="n">
        <x:v>0</x:v>
      </x:c>
      <x:c r="Q959" s="30" t="n">
        <x:v>85.5</x:v>
      </x:c>
      <x:c r="R959" s="19" t="n">
        <x:f>P959-Q959</x:f>
        <x:v>-85.5</x:v>
      </x:c>
      <x:c r="S959" s="22" t="n">
        <x:f>'D03_Accounts'!D29</x:f>
        <x:v>0</x:v>
      </x:c>
      <x:c r="T959" s="19" t="n">
        <x:f>R959*S959</x:f>
        <x:v>0</x:v>
      </x:c>
      <x:c r="U959" s="20" t="str">
        <x:f>'D03_Mappings'!E120</x:f>
        <x:v>tax_liabilities</x:v>
      </x:c>
      <x:c r="V959" s="19" t="str">
        <x:f>IF(I959="",IF(U959="people","PAYROLL","UNMAPPED"),I959)</x:f>
        <x:v>V.SOFTWARE</x:v>
      </x:c>
      <x:c r="W959" s="19" t="n">
        <x:f>IF(AND(G959="GL.CASH",L959="operating"),Q959,0)</x:f>
        <x:v>0</x:v>
      </x:c>
      <x:c r="X959" s="19" t="n">
        <x:f>IF(AND(G959="GL.CASH",L959="operating"),P959,0)</x:f>
        <x:v>0</x:v>
      </x:c>
      <x:c r="Y959" s="19" t="n">
        <x:f>IF(AND(G959="GL.CASH",L959="investing"),Q959-P959,0)</x:f>
        <x:v>0</x:v>
      </x:c>
      <x:c r="Z959" s="19" t="n">
        <x:f>IF(AND(G959="GL.CASH",L959="financing"),P959,0)</x:f>
        <x:v>0</x:v>
      </x:c>
      <x:c r="AA959" s="19" t="n">
        <x:f>IF(AND(G959="GL.CASH",L959="financing"),Q959,0)</x:f>
        <x:v>0</x:v>
      </x:c>
    </x:row>
    <x:row r="960" ht="25" customHeight="1">
      <x:c r="A960" s="3" t="str">
        <x:v>ACT/SW-M06-P04/1</x:v>
      </x:c>
      <x:c r="B960" s="3" t="str">
        <x:v>SW-M06-P04</x:v>
      </x:c>
      <x:c r="C960" s="21" t="n">
        <x:v>6</x:v>
      </x:c>
      <x:c r="D960" s="39" t="n">
        <x:v>46558</x:v>
      </x:c>
      <x:c r="E960" s="39" t="n">
        <x:v>46539</x:v>
      </x:c>
      <x:c r="F960" s="39"/>
      <x:c r="G960" s="3" t="str">
        <x:v>GL.OPEX.PPL.SW</x:v>
      </x:c>
      <x:c r="H960" s="3" t="str">
        <x:v>ENG</x:v>
      </x:c>
      <x:c r="I960" s="3" t="str">
        <x:v>V.SOFTWARE</x:v>
      </x:c>
      <x:c r="J960" s="3" t="str">
        <x:v>MAP.ACTUAL.COST.RC.PPL.SW.ENG.V.SOFTWARE.ENG</x:v>
      </x:c>
      <x:c r="K960" s="3" t="str">
        <x:v>OPX.SOFTWARE</x:v>
      </x:c>
      <x:c r="L960" s="3" t="str">
        <x:v>operating</x:v>
      </x:c>
      <x:c r="M960" s="3" t="str">
        <x:v>recurring</x:v>
      </x:c>
      <x:c r="N960" s="3" t="str">
        <x:v>committed</x:v>
      </x:c>
      <x:c r="O960" s="3" t="str">
        <x:v>fixed</x:v>
      </x:c>
      <x:c r="P960" s="30" t="n">
        <x:v>450</x:v>
      </x:c>
      <x:c r="Q960" s="30" t="n">
        <x:v>0</x:v>
      </x:c>
      <x:c r="R960" s="19" t="n">
        <x:f>P960-Q960</x:f>
        <x:v>450</x:v>
      </x:c>
      <x:c r="S960" s="22" t="n">
        <x:f>'D03_Accounts'!D66</x:f>
        <x:v>1</x:v>
      </x:c>
      <x:c r="T960" s="19" t="n">
        <x:f>R960*S960</x:f>
        <x:v>450</x:v>
      </x:c>
      <x:c r="U960" s="20" t="str">
        <x:f>'D03_Mappings'!E117</x:f>
        <x:v>operating_expense</x:v>
      </x:c>
      <x:c r="V960" s="19" t="str">
        <x:f>IF(I960="",IF(U960="people","PAYROLL","UNMAPPED"),I960)</x:f>
        <x:v>V.SOFTWARE</x:v>
      </x:c>
      <x:c r="W960" s="19" t="n">
        <x:f>IF(AND(G960="GL.CASH",L960="operating"),Q960,0)</x:f>
        <x:v>0</x:v>
      </x:c>
      <x:c r="X960" s="19" t="n">
        <x:f>IF(AND(G960="GL.CASH",L960="operating"),P960,0)</x:f>
        <x:v>0</x:v>
      </x:c>
      <x:c r="Y960" s="19" t="n">
        <x:f>IF(AND(G960="GL.CASH",L960="investing"),Q960-P960,0)</x:f>
        <x:v>0</x:v>
      </x:c>
      <x:c r="Z960" s="19" t="n">
        <x:f>IF(AND(G960="GL.CASH",L960="financing"),P960,0)</x:f>
        <x:v>0</x:v>
      </x:c>
      <x:c r="AA960" s="19" t="n">
        <x:f>IF(AND(G960="GL.CASH",L960="financing"),Q960,0)</x:f>
        <x:v>0</x:v>
      </x:c>
    </x:row>
    <x:row r="961" ht="25" customHeight="1">
      <x:c r="A961" s="3" t="str">
        <x:v>ACT/SW-M06-P04/2</x:v>
      </x:c>
      <x:c r="B961" s="3" t="str">
        <x:v>SW-M06-P04</x:v>
      </x:c>
      <x:c r="C961" s="21" t="n">
        <x:v>6</x:v>
      </x:c>
      <x:c r="D961" s="39" t="n">
        <x:v>46558</x:v>
      </x:c>
      <x:c r="E961" s="39" t="n">
        <x:v>46539</x:v>
      </x:c>
      <x:c r="F961" s="39"/>
      <x:c r="G961" s="3" t="str">
        <x:v>GL.VAT.DOM_ASSET</x:v>
      </x:c>
      <x:c r="H961" s="3" t="str">
        <x:v>ENG</x:v>
      </x:c>
      <x:c r="I961" s="3" t="str">
        <x:v>V.SOFTWARE</x:v>
      </x:c>
      <x:c r="J961" s="3" t="str">
        <x:v>MAP.ACTUAL.COST.RC.PPL.SW.ENG.V.SOFTWARE.ENG</x:v>
      </x:c>
      <x:c r="K961" s="3" t="str">
        <x:v>OPX.SOFTWARE</x:v>
      </x:c>
      <x:c r="L961" s="3" t="str">
        <x:v>operating</x:v>
      </x:c>
      <x:c r="M961" s="3" t="str">
        <x:v>not_applicable</x:v>
      </x:c>
      <x:c r="N961" s="3" t="str">
        <x:v>not_applicable</x:v>
      </x:c>
      <x:c r="O961" s="3" t="str">
        <x:v>not_applicable</x:v>
      </x:c>
      <x:c r="P961" s="30" t="n">
        <x:v>85.5</x:v>
      </x:c>
      <x:c r="Q961" s="30" t="n">
        <x:v>0</x:v>
      </x:c>
      <x:c r="R961" s="19" t="n">
        <x:f>P961-Q961</x:f>
        <x:v>85.5</x:v>
      </x:c>
      <x:c r="S961" s="22" t="n">
        <x:f>'D03_Accounts'!D15</x:f>
        <x:v>0</x:v>
      </x:c>
      <x:c r="T961" s="19" t="n">
        <x:f>R961*S961</x:f>
        <x:v>0</x:v>
      </x:c>
      <x:c r="U961" s="20" t="str">
        <x:f>'D03_Mappings'!E118</x:f>
        <x:v>tax_assets</x:v>
      </x:c>
      <x:c r="V961" s="19" t="str">
        <x:f>IF(I961="",IF(U961="people","PAYROLL","UNMAPPED"),I961)</x:f>
        <x:v>V.SOFTWARE</x:v>
      </x:c>
      <x:c r="W961" s="19" t="n">
        <x:f>IF(AND(G961="GL.CASH",L961="operating"),Q961,0)</x:f>
        <x:v>0</x:v>
      </x:c>
      <x:c r="X961" s="19" t="n">
        <x:f>IF(AND(G961="GL.CASH",L961="operating"),P961,0)</x:f>
        <x:v>0</x:v>
      </x:c>
      <x:c r="Y961" s="19" t="n">
        <x:f>IF(AND(G961="GL.CASH",L961="investing"),Q961-P961,0)</x:f>
        <x:v>0</x:v>
      </x:c>
      <x:c r="Z961" s="19" t="n">
        <x:f>IF(AND(G961="GL.CASH",L961="financing"),P961,0)</x:f>
        <x:v>0</x:v>
      </x:c>
      <x:c r="AA961" s="19" t="n">
        <x:f>IF(AND(G961="GL.CASH",L961="financing"),Q961,0)</x:f>
        <x:v>0</x:v>
      </x:c>
    </x:row>
    <x:row r="962" ht="25" customHeight="1">
      <x:c r="A962" s="3" t="str">
        <x:v>ACT/SW-M06-P04/3</x:v>
      </x:c>
      <x:c r="B962" s="3" t="str">
        <x:v>SW-M06-P04</x:v>
      </x:c>
      <x:c r="C962" s="21" t="n">
        <x:v>6</x:v>
      </x:c>
      <x:c r="D962" s="39" t="n">
        <x:v>46558</x:v>
      </x:c>
      <x:c r="E962" s="39" t="n">
        <x:v>46539</x:v>
      </x:c>
      <x:c r="F962" s="39"/>
      <x:c r="G962" s="3" t="str">
        <x:v>GL.AP.SUPPLIER</x:v>
      </x:c>
      <x:c r="H962" s="3" t="str">
        <x:v>ENG</x:v>
      </x:c>
      <x:c r="I962" s="3" t="str">
        <x:v>V.SOFTWARE</x:v>
      </x:c>
      <x:c r="J962" s="3" t="str">
        <x:v>MAP.ACTUAL.COST.RC.PPL.SW.ENG.V.SOFTWARE.ENG</x:v>
      </x:c>
      <x:c r="K962" s="3" t="str">
        <x:v>OPX.SOFTWARE</x:v>
      </x:c>
      <x:c r="L962" s="3" t="str">
        <x:v>operating</x:v>
      </x:c>
      <x:c r="M962" s="3" t="str">
        <x:v>not_applicable</x:v>
      </x:c>
      <x:c r="N962" s="3" t="str">
        <x:v>not_applicable</x:v>
      </x:c>
      <x:c r="O962" s="3" t="str">
        <x:v>not_applicable</x:v>
      </x:c>
      <x:c r="P962" s="30" t="n">
        <x:v>0</x:v>
      </x:c>
      <x:c r="Q962" s="30" t="n">
        <x:v>450</x:v>
      </x:c>
      <x:c r="R962" s="19" t="n">
        <x:f>P962-Q962</x:f>
        <x:v>-450</x:v>
      </x:c>
      <x:c r="S962" s="22" t="n">
        <x:f>'D03_Accounts'!D23</x:f>
        <x:v>0</x:v>
      </x:c>
      <x:c r="T962" s="19" t="n">
        <x:f>R962*S962</x:f>
        <x:v>0</x:v>
      </x:c>
      <x:c r="U962" s="20" t="str">
        <x:f>'D03_Mappings'!E119</x:f>
        <x:v>ap</x:v>
      </x:c>
      <x:c r="V962" s="19" t="str">
        <x:f>IF(I962="",IF(U962="people","PAYROLL","UNMAPPED"),I962)</x:f>
        <x:v>V.SOFTWARE</x:v>
      </x:c>
      <x:c r="W962" s="19" t="n">
        <x:f>IF(AND(G962="GL.CASH",L962="operating"),Q962,0)</x:f>
        <x:v>0</x:v>
      </x:c>
      <x:c r="X962" s="19" t="n">
        <x:f>IF(AND(G962="GL.CASH",L962="operating"),P962,0)</x:f>
        <x:v>0</x:v>
      </x:c>
      <x:c r="Y962" s="19" t="n">
        <x:f>IF(AND(G962="GL.CASH",L962="investing"),Q962-P962,0)</x:f>
        <x:v>0</x:v>
      </x:c>
      <x:c r="Z962" s="19" t="n">
        <x:f>IF(AND(G962="GL.CASH",L962="financing"),P962,0)</x:f>
        <x:v>0</x:v>
      </x:c>
      <x:c r="AA962" s="19" t="n">
        <x:f>IF(AND(G962="GL.CASH",L962="financing"),Q962,0)</x:f>
        <x:v>0</x:v>
      </x:c>
    </x:row>
    <x:row r="963" ht="25" customHeight="1">
      <x:c r="A963" s="3" t="str">
        <x:v>ACT/SW-M06-P04/4</x:v>
      </x:c>
      <x:c r="B963" s="3" t="str">
        <x:v>SW-M06-P04</x:v>
      </x:c>
      <x:c r="C963" s="21" t="n">
        <x:v>6</x:v>
      </x:c>
      <x:c r="D963" s="39" t="n">
        <x:v>46558</x:v>
      </x:c>
      <x:c r="E963" s="39" t="n">
        <x:v>46539</x:v>
      </x:c>
      <x:c r="F963" s="39"/>
      <x:c r="G963" s="3" t="str">
        <x:v>GL.VAT.DOM_LIAB</x:v>
      </x:c>
      <x:c r="H963" s="3" t="str">
        <x:v>ENG</x:v>
      </x:c>
      <x:c r="I963" s="3" t="str">
        <x:v>V.SOFTWARE</x:v>
      </x:c>
      <x:c r="J963" s="3" t="str">
        <x:v>MAP.ACTUAL.COST.RC.PPL.SW.ENG.V.SOFTWARE.ENG</x:v>
      </x:c>
      <x:c r="K963" s="3" t="str">
        <x:v>OPX.SOFTWARE</x:v>
      </x:c>
      <x:c r="L963" s="3" t="str">
        <x:v>operating</x:v>
      </x:c>
      <x:c r="M963" s="3" t="str">
        <x:v>not_applicable</x:v>
      </x:c>
      <x:c r="N963" s="3" t="str">
        <x:v>not_applicable</x:v>
      </x:c>
      <x:c r="O963" s="3" t="str">
        <x:v>not_applicable</x:v>
      </x:c>
      <x:c r="P963" s="30" t="n">
        <x:v>0</x:v>
      </x:c>
      <x:c r="Q963" s="30" t="n">
        <x:v>85.5</x:v>
      </x:c>
      <x:c r="R963" s="19" t="n">
        <x:f>P963-Q963</x:f>
        <x:v>-85.5</x:v>
      </x:c>
      <x:c r="S963" s="22" t="n">
        <x:f>'D03_Accounts'!D29</x:f>
        <x:v>0</x:v>
      </x:c>
      <x:c r="T963" s="19" t="n">
        <x:f>R963*S963</x:f>
        <x:v>0</x:v>
      </x:c>
      <x:c r="U963" s="20" t="str">
        <x:f>'D03_Mappings'!E120</x:f>
        <x:v>tax_liabilities</x:v>
      </x:c>
      <x:c r="V963" s="19" t="str">
        <x:f>IF(I963="",IF(U963="people","PAYROLL","UNMAPPED"),I963)</x:f>
        <x:v>V.SOFTWARE</x:v>
      </x:c>
      <x:c r="W963" s="19" t="n">
        <x:f>IF(AND(G963="GL.CASH",L963="operating"),Q963,0)</x:f>
        <x:v>0</x:v>
      </x:c>
      <x:c r="X963" s="19" t="n">
        <x:f>IF(AND(G963="GL.CASH",L963="operating"),P963,0)</x:f>
        <x:v>0</x:v>
      </x:c>
      <x:c r="Y963" s="19" t="n">
        <x:f>IF(AND(G963="GL.CASH",L963="investing"),Q963-P963,0)</x:f>
        <x:v>0</x:v>
      </x:c>
      <x:c r="Z963" s="19" t="n">
        <x:f>IF(AND(G963="GL.CASH",L963="financing"),P963,0)</x:f>
        <x:v>0</x:v>
      </x:c>
      <x:c r="AA963" s="19" t="n">
        <x:f>IF(AND(G963="GL.CASH",L963="financing"),Q963,0)</x:f>
        <x:v>0</x:v>
      </x:c>
    </x:row>
    <x:row r="964" ht="25" customHeight="1">
      <x:c r="A964" s="3" t="str">
        <x:v>ACT/SW-M06-P05/1</x:v>
      </x:c>
      <x:c r="B964" s="3" t="str">
        <x:v>SW-M06-P05</x:v>
      </x:c>
      <x:c r="C964" s="21" t="n">
        <x:v>6</x:v>
      </x:c>
      <x:c r="D964" s="39" t="n">
        <x:v>46558</x:v>
      </x:c>
      <x:c r="E964" s="39" t="n">
        <x:v>46539</x:v>
      </x:c>
      <x:c r="F964" s="39"/>
      <x:c r="G964" s="3" t="str">
        <x:v>GL.OPEX.PPL.SW</x:v>
      </x:c>
      <x:c r="H964" s="3" t="str">
        <x:v>ENG</x:v>
      </x:c>
      <x:c r="I964" s="3" t="str">
        <x:v>V.SOFTWARE</x:v>
      </x:c>
      <x:c r="J964" s="3" t="str">
        <x:v>MAP.ACTUAL.COST.RC.PPL.SW.ENG.V.SOFTWARE.ENG</x:v>
      </x:c>
      <x:c r="K964" s="3" t="str">
        <x:v>OPX.SOFTWARE</x:v>
      </x:c>
      <x:c r="L964" s="3" t="str">
        <x:v>operating</x:v>
      </x:c>
      <x:c r="M964" s="3" t="str">
        <x:v>recurring</x:v>
      </x:c>
      <x:c r="N964" s="3" t="str">
        <x:v>committed</x:v>
      </x:c>
      <x:c r="O964" s="3" t="str">
        <x:v>fixed</x:v>
      </x:c>
      <x:c r="P964" s="30" t="n">
        <x:v>450</x:v>
      </x:c>
      <x:c r="Q964" s="30" t="n">
        <x:v>0</x:v>
      </x:c>
      <x:c r="R964" s="19" t="n">
        <x:f>P964-Q964</x:f>
        <x:v>450</x:v>
      </x:c>
      <x:c r="S964" s="22" t="n">
        <x:f>'D03_Accounts'!D66</x:f>
        <x:v>1</x:v>
      </x:c>
      <x:c r="T964" s="19" t="n">
        <x:f>R964*S964</x:f>
        <x:v>450</x:v>
      </x:c>
      <x:c r="U964" s="20" t="str">
        <x:f>'D03_Mappings'!E117</x:f>
        <x:v>operating_expense</x:v>
      </x:c>
      <x:c r="V964" s="19" t="str">
        <x:f>IF(I964="",IF(U964="people","PAYROLL","UNMAPPED"),I964)</x:f>
        <x:v>V.SOFTWARE</x:v>
      </x:c>
      <x:c r="W964" s="19" t="n">
        <x:f>IF(AND(G964="GL.CASH",L964="operating"),Q964,0)</x:f>
        <x:v>0</x:v>
      </x:c>
      <x:c r="X964" s="19" t="n">
        <x:f>IF(AND(G964="GL.CASH",L964="operating"),P964,0)</x:f>
        <x:v>0</x:v>
      </x:c>
      <x:c r="Y964" s="19" t="n">
        <x:f>IF(AND(G964="GL.CASH",L964="investing"),Q964-P964,0)</x:f>
        <x:v>0</x:v>
      </x:c>
      <x:c r="Z964" s="19" t="n">
        <x:f>IF(AND(G964="GL.CASH",L964="financing"),P964,0)</x:f>
        <x:v>0</x:v>
      </x:c>
      <x:c r="AA964" s="19" t="n">
        <x:f>IF(AND(G964="GL.CASH",L964="financing"),Q964,0)</x:f>
        <x:v>0</x:v>
      </x:c>
    </x:row>
    <x:row r="965" ht="25" customHeight="1">
      <x:c r="A965" s="3" t="str">
        <x:v>ACT/SW-M06-P05/2</x:v>
      </x:c>
      <x:c r="B965" s="3" t="str">
        <x:v>SW-M06-P05</x:v>
      </x:c>
      <x:c r="C965" s="21" t="n">
        <x:v>6</x:v>
      </x:c>
      <x:c r="D965" s="39" t="n">
        <x:v>46558</x:v>
      </x:c>
      <x:c r="E965" s="39" t="n">
        <x:v>46539</x:v>
      </x:c>
      <x:c r="F965" s="39"/>
      <x:c r="G965" s="3" t="str">
        <x:v>GL.VAT.DOM_ASSET</x:v>
      </x:c>
      <x:c r="H965" s="3" t="str">
        <x:v>ENG</x:v>
      </x:c>
      <x:c r="I965" s="3" t="str">
        <x:v>V.SOFTWARE</x:v>
      </x:c>
      <x:c r="J965" s="3" t="str">
        <x:v>MAP.ACTUAL.COST.RC.PPL.SW.ENG.V.SOFTWARE.ENG</x:v>
      </x:c>
      <x:c r="K965" s="3" t="str">
        <x:v>OPX.SOFTWARE</x:v>
      </x:c>
      <x:c r="L965" s="3" t="str">
        <x:v>operating</x:v>
      </x:c>
      <x:c r="M965" s="3" t="str">
        <x:v>not_applicable</x:v>
      </x:c>
      <x:c r="N965" s="3" t="str">
        <x:v>not_applicable</x:v>
      </x:c>
      <x:c r="O965" s="3" t="str">
        <x:v>not_applicable</x:v>
      </x:c>
      <x:c r="P965" s="30" t="n">
        <x:v>85.5</x:v>
      </x:c>
      <x:c r="Q965" s="30" t="n">
        <x:v>0</x:v>
      </x:c>
      <x:c r="R965" s="19" t="n">
        <x:f>P965-Q965</x:f>
        <x:v>85.5</x:v>
      </x:c>
      <x:c r="S965" s="22" t="n">
        <x:f>'D03_Accounts'!D15</x:f>
        <x:v>0</x:v>
      </x:c>
      <x:c r="T965" s="19" t="n">
        <x:f>R965*S965</x:f>
        <x:v>0</x:v>
      </x:c>
      <x:c r="U965" s="20" t="str">
        <x:f>'D03_Mappings'!E118</x:f>
        <x:v>tax_assets</x:v>
      </x:c>
      <x:c r="V965" s="19" t="str">
        <x:f>IF(I965="",IF(U965="people","PAYROLL","UNMAPPED"),I965)</x:f>
        <x:v>V.SOFTWARE</x:v>
      </x:c>
      <x:c r="W965" s="19" t="n">
        <x:f>IF(AND(G965="GL.CASH",L965="operating"),Q965,0)</x:f>
        <x:v>0</x:v>
      </x:c>
      <x:c r="X965" s="19" t="n">
        <x:f>IF(AND(G965="GL.CASH",L965="operating"),P965,0)</x:f>
        <x:v>0</x:v>
      </x:c>
      <x:c r="Y965" s="19" t="n">
        <x:f>IF(AND(G965="GL.CASH",L965="investing"),Q965-P965,0)</x:f>
        <x:v>0</x:v>
      </x:c>
      <x:c r="Z965" s="19" t="n">
        <x:f>IF(AND(G965="GL.CASH",L965="financing"),P965,0)</x:f>
        <x:v>0</x:v>
      </x:c>
      <x:c r="AA965" s="19" t="n">
        <x:f>IF(AND(G965="GL.CASH",L965="financing"),Q965,0)</x:f>
        <x:v>0</x:v>
      </x:c>
    </x:row>
    <x:row r="966" ht="25" customHeight="1">
      <x:c r="A966" s="3" t="str">
        <x:v>ACT/SW-M06-P05/3</x:v>
      </x:c>
      <x:c r="B966" s="3" t="str">
        <x:v>SW-M06-P05</x:v>
      </x:c>
      <x:c r="C966" s="21" t="n">
        <x:v>6</x:v>
      </x:c>
      <x:c r="D966" s="39" t="n">
        <x:v>46558</x:v>
      </x:c>
      <x:c r="E966" s="39" t="n">
        <x:v>46539</x:v>
      </x:c>
      <x:c r="F966" s="39"/>
      <x:c r="G966" s="3" t="str">
        <x:v>GL.AP.SUPPLIER</x:v>
      </x:c>
      <x:c r="H966" s="3" t="str">
        <x:v>ENG</x:v>
      </x:c>
      <x:c r="I966" s="3" t="str">
        <x:v>V.SOFTWARE</x:v>
      </x:c>
      <x:c r="J966" s="3" t="str">
        <x:v>MAP.ACTUAL.COST.RC.PPL.SW.ENG.V.SOFTWARE.ENG</x:v>
      </x:c>
      <x:c r="K966" s="3" t="str">
        <x:v>OPX.SOFTWARE</x:v>
      </x:c>
      <x:c r="L966" s="3" t="str">
        <x:v>operating</x:v>
      </x:c>
      <x:c r="M966" s="3" t="str">
        <x:v>not_applicable</x:v>
      </x:c>
      <x:c r="N966" s="3" t="str">
        <x:v>not_applicable</x:v>
      </x:c>
      <x:c r="O966" s="3" t="str">
        <x:v>not_applicable</x:v>
      </x:c>
      <x:c r="P966" s="30" t="n">
        <x:v>0</x:v>
      </x:c>
      <x:c r="Q966" s="30" t="n">
        <x:v>450</x:v>
      </x:c>
      <x:c r="R966" s="19" t="n">
        <x:f>P966-Q966</x:f>
        <x:v>-450</x:v>
      </x:c>
      <x:c r="S966" s="22" t="n">
        <x:f>'D03_Accounts'!D23</x:f>
        <x:v>0</x:v>
      </x:c>
      <x:c r="T966" s="19" t="n">
        <x:f>R966*S966</x:f>
        <x:v>0</x:v>
      </x:c>
      <x:c r="U966" s="20" t="str">
        <x:f>'D03_Mappings'!E119</x:f>
        <x:v>ap</x:v>
      </x:c>
      <x:c r="V966" s="19" t="str">
        <x:f>IF(I966="",IF(U966="people","PAYROLL","UNMAPPED"),I966)</x:f>
        <x:v>V.SOFTWARE</x:v>
      </x:c>
      <x:c r="W966" s="19" t="n">
        <x:f>IF(AND(G966="GL.CASH",L966="operating"),Q966,0)</x:f>
        <x:v>0</x:v>
      </x:c>
      <x:c r="X966" s="19" t="n">
        <x:f>IF(AND(G966="GL.CASH",L966="operating"),P966,0)</x:f>
        <x:v>0</x:v>
      </x:c>
      <x:c r="Y966" s="19" t="n">
        <x:f>IF(AND(G966="GL.CASH",L966="investing"),Q966-P966,0)</x:f>
        <x:v>0</x:v>
      </x:c>
      <x:c r="Z966" s="19" t="n">
        <x:f>IF(AND(G966="GL.CASH",L966="financing"),P966,0)</x:f>
        <x:v>0</x:v>
      </x:c>
      <x:c r="AA966" s="19" t="n">
        <x:f>IF(AND(G966="GL.CASH",L966="financing"),Q966,0)</x:f>
        <x:v>0</x:v>
      </x:c>
    </x:row>
    <x:row r="967" ht="25" customHeight="1">
      <x:c r="A967" s="3" t="str">
        <x:v>ACT/SW-M06-P05/4</x:v>
      </x:c>
      <x:c r="B967" s="3" t="str">
        <x:v>SW-M06-P05</x:v>
      </x:c>
      <x:c r="C967" s="21" t="n">
        <x:v>6</x:v>
      </x:c>
      <x:c r="D967" s="39" t="n">
        <x:v>46558</x:v>
      </x:c>
      <x:c r="E967" s="39" t="n">
        <x:v>46539</x:v>
      </x:c>
      <x:c r="F967" s="39"/>
      <x:c r="G967" s="3" t="str">
        <x:v>GL.VAT.DOM_LIAB</x:v>
      </x:c>
      <x:c r="H967" s="3" t="str">
        <x:v>ENG</x:v>
      </x:c>
      <x:c r="I967" s="3" t="str">
        <x:v>V.SOFTWARE</x:v>
      </x:c>
      <x:c r="J967" s="3" t="str">
        <x:v>MAP.ACTUAL.COST.RC.PPL.SW.ENG.V.SOFTWARE.ENG</x:v>
      </x:c>
      <x:c r="K967" s="3" t="str">
        <x:v>OPX.SOFTWARE</x:v>
      </x:c>
      <x:c r="L967" s="3" t="str">
        <x:v>operating</x:v>
      </x:c>
      <x:c r="M967" s="3" t="str">
        <x:v>not_applicable</x:v>
      </x:c>
      <x:c r="N967" s="3" t="str">
        <x:v>not_applicable</x:v>
      </x:c>
      <x:c r="O967" s="3" t="str">
        <x:v>not_applicable</x:v>
      </x:c>
      <x:c r="P967" s="30" t="n">
        <x:v>0</x:v>
      </x:c>
      <x:c r="Q967" s="30" t="n">
        <x:v>85.5</x:v>
      </x:c>
      <x:c r="R967" s="19" t="n">
        <x:f>P967-Q967</x:f>
        <x:v>-85.5</x:v>
      </x:c>
      <x:c r="S967" s="22" t="n">
        <x:f>'D03_Accounts'!D29</x:f>
        <x:v>0</x:v>
      </x:c>
      <x:c r="T967" s="19" t="n">
        <x:f>R967*S967</x:f>
        <x:v>0</x:v>
      </x:c>
      <x:c r="U967" s="20" t="str">
        <x:f>'D03_Mappings'!E120</x:f>
        <x:v>tax_liabilities</x:v>
      </x:c>
      <x:c r="V967" s="19" t="str">
        <x:f>IF(I967="",IF(U967="people","PAYROLL","UNMAPPED"),I967)</x:f>
        <x:v>V.SOFTWARE</x:v>
      </x:c>
      <x:c r="W967" s="19" t="n">
        <x:f>IF(AND(G967="GL.CASH",L967="operating"),Q967,0)</x:f>
        <x:v>0</x:v>
      </x:c>
      <x:c r="X967" s="19" t="n">
        <x:f>IF(AND(G967="GL.CASH",L967="operating"),P967,0)</x:f>
        <x:v>0</x:v>
      </x:c>
      <x:c r="Y967" s="19" t="n">
        <x:f>IF(AND(G967="GL.CASH",L967="investing"),Q967-P967,0)</x:f>
        <x:v>0</x:v>
      </x:c>
      <x:c r="Z967" s="19" t="n">
        <x:f>IF(AND(G967="GL.CASH",L967="financing"),P967,0)</x:f>
        <x:v>0</x:v>
      </x:c>
      <x:c r="AA967" s="19" t="n">
        <x:f>IF(AND(G967="GL.CASH",L967="financing"),Q967,0)</x:f>
        <x:v>0</x:v>
      </x:c>
    </x:row>
    <x:row r="968" ht="25" customHeight="1">
      <x:c r="A968" s="3" t="str">
        <x:v>ACT/SW-M06-P06/1</x:v>
      </x:c>
      <x:c r="B968" s="3" t="str">
        <x:v>SW-M06-P06</x:v>
      </x:c>
      <x:c r="C968" s="21" t="n">
        <x:v>6</x:v>
      </x:c>
      <x:c r="D968" s="39" t="n">
        <x:v>46558</x:v>
      </x:c>
      <x:c r="E968" s="39" t="n">
        <x:v>46539</x:v>
      </x:c>
      <x:c r="F968" s="39"/>
      <x:c r="G968" s="3" t="str">
        <x:v>GL.OPEX.PPL.SW</x:v>
      </x:c>
      <x:c r="H968" s="3" t="str">
        <x:v>COMP</x:v>
      </x:c>
      <x:c r="I968" s="3" t="str">
        <x:v>V.SOFTWARE</x:v>
      </x:c>
      <x:c r="J968" s="3" t="str">
        <x:v>MAP.ACTUAL.COST.RC.PPL.SW.COMP.V.SOFTWARE.COMP</x:v>
      </x:c>
      <x:c r="K968" s="3" t="str">
        <x:v>OPX.SOFTWARE</x:v>
      </x:c>
      <x:c r="L968" s="3" t="str">
        <x:v>operating</x:v>
      </x:c>
      <x:c r="M968" s="3" t="str">
        <x:v>recurring</x:v>
      </x:c>
      <x:c r="N968" s="3" t="str">
        <x:v>committed</x:v>
      </x:c>
      <x:c r="O968" s="3" t="str">
        <x:v>fixed</x:v>
      </x:c>
      <x:c r="P968" s="30" t="n">
        <x:v>450</x:v>
      </x:c>
      <x:c r="Q968" s="30" t="n">
        <x:v>0</x:v>
      </x:c>
      <x:c r="R968" s="19" t="n">
        <x:f>P968-Q968</x:f>
        <x:v>450</x:v>
      </x:c>
      <x:c r="S968" s="22" t="n">
        <x:f>'D03_Accounts'!D66</x:f>
        <x:v>1</x:v>
      </x:c>
      <x:c r="T968" s="19" t="n">
        <x:f>R968*S968</x:f>
        <x:v>450</x:v>
      </x:c>
      <x:c r="U968" s="20" t="str">
        <x:f>'D03_Mappings'!E113</x:f>
        <x:v>operating_expense</x:v>
      </x:c>
      <x:c r="V968" s="19" t="str">
        <x:f>IF(I968="",IF(U968="people","PAYROLL","UNMAPPED"),I968)</x:f>
        <x:v>V.SOFTWARE</x:v>
      </x:c>
      <x:c r="W968" s="19" t="n">
        <x:f>IF(AND(G968="GL.CASH",L968="operating"),Q968,0)</x:f>
        <x:v>0</x:v>
      </x:c>
      <x:c r="X968" s="19" t="n">
        <x:f>IF(AND(G968="GL.CASH",L968="operating"),P968,0)</x:f>
        <x:v>0</x:v>
      </x:c>
      <x:c r="Y968" s="19" t="n">
        <x:f>IF(AND(G968="GL.CASH",L968="investing"),Q968-P968,0)</x:f>
        <x:v>0</x:v>
      </x:c>
      <x:c r="Z968" s="19" t="n">
        <x:f>IF(AND(G968="GL.CASH",L968="financing"),P968,0)</x:f>
        <x:v>0</x:v>
      </x:c>
      <x:c r="AA968" s="19" t="n">
        <x:f>IF(AND(G968="GL.CASH",L968="financing"),Q968,0)</x:f>
        <x:v>0</x:v>
      </x:c>
    </x:row>
    <x:row r="969" ht="25" customHeight="1">
      <x:c r="A969" s="3" t="str">
        <x:v>ACT/SW-M06-P06/2</x:v>
      </x:c>
      <x:c r="B969" s="3" t="str">
        <x:v>SW-M06-P06</x:v>
      </x:c>
      <x:c r="C969" s="21" t="n">
        <x:v>6</x:v>
      </x:c>
      <x:c r="D969" s="39" t="n">
        <x:v>46558</x:v>
      </x:c>
      <x:c r="E969" s="39" t="n">
        <x:v>46539</x:v>
      </x:c>
      <x:c r="F969" s="39"/>
      <x:c r="G969" s="3" t="str">
        <x:v>GL.VAT.DOM_ASSET</x:v>
      </x:c>
      <x:c r="H969" s="3" t="str">
        <x:v>COMP</x:v>
      </x:c>
      <x:c r="I969" s="3" t="str">
        <x:v>V.SOFTWARE</x:v>
      </x:c>
      <x:c r="J969" s="3" t="str">
        <x:v>MAP.ACTUAL.COST.RC.PPL.SW.COMP.V.SOFTWARE.COMP</x:v>
      </x:c>
      <x:c r="K969" s="3" t="str">
        <x:v>OPX.SOFTWARE</x:v>
      </x:c>
      <x:c r="L969" s="3" t="str">
        <x:v>operating</x:v>
      </x:c>
      <x:c r="M969" s="3" t="str">
        <x:v>not_applicable</x:v>
      </x:c>
      <x:c r="N969" s="3" t="str">
        <x:v>not_applicable</x:v>
      </x:c>
      <x:c r="O969" s="3" t="str">
        <x:v>not_applicable</x:v>
      </x:c>
      <x:c r="P969" s="30" t="n">
        <x:v>85.5</x:v>
      </x:c>
      <x:c r="Q969" s="30" t="n">
        <x:v>0</x:v>
      </x:c>
      <x:c r="R969" s="19" t="n">
        <x:f>P969-Q969</x:f>
        <x:v>85.5</x:v>
      </x:c>
      <x:c r="S969" s="22" t="n">
        <x:f>'D03_Accounts'!D15</x:f>
        <x:v>0</x:v>
      </x:c>
      <x:c r="T969" s="19" t="n">
        <x:f>R969*S969</x:f>
        <x:v>0</x:v>
      </x:c>
      <x:c r="U969" s="20" t="str">
        <x:f>'D03_Mappings'!E114</x:f>
        <x:v>tax_assets</x:v>
      </x:c>
      <x:c r="V969" s="19" t="str">
        <x:f>IF(I969="",IF(U969="people","PAYROLL","UNMAPPED"),I969)</x:f>
        <x:v>V.SOFTWARE</x:v>
      </x:c>
      <x:c r="W969" s="19" t="n">
        <x:f>IF(AND(G969="GL.CASH",L969="operating"),Q969,0)</x:f>
        <x:v>0</x:v>
      </x:c>
      <x:c r="X969" s="19" t="n">
        <x:f>IF(AND(G969="GL.CASH",L969="operating"),P969,0)</x:f>
        <x:v>0</x:v>
      </x:c>
      <x:c r="Y969" s="19" t="n">
        <x:f>IF(AND(G969="GL.CASH",L969="investing"),Q969-P969,0)</x:f>
        <x:v>0</x:v>
      </x:c>
      <x:c r="Z969" s="19" t="n">
        <x:f>IF(AND(G969="GL.CASH",L969="financing"),P969,0)</x:f>
        <x:v>0</x:v>
      </x:c>
      <x:c r="AA969" s="19" t="n">
        <x:f>IF(AND(G969="GL.CASH",L969="financing"),Q969,0)</x:f>
        <x:v>0</x:v>
      </x:c>
    </x:row>
    <x:row r="970" ht="25" customHeight="1">
      <x:c r="A970" s="3" t="str">
        <x:v>ACT/SW-M06-P06/3</x:v>
      </x:c>
      <x:c r="B970" s="3" t="str">
        <x:v>SW-M06-P06</x:v>
      </x:c>
      <x:c r="C970" s="21" t="n">
        <x:v>6</x:v>
      </x:c>
      <x:c r="D970" s="39" t="n">
        <x:v>46558</x:v>
      </x:c>
      <x:c r="E970" s="39" t="n">
        <x:v>46539</x:v>
      </x:c>
      <x:c r="F970" s="39"/>
      <x:c r="G970" s="3" t="str">
        <x:v>GL.AP.SUPPLIER</x:v>
      </x:c>
      <x:c r="H970" s="3" t="str">
        <x:v>COMP</x:v>
      </x:c>
      <x:c r="I970" s="3" t="str">
        <x:v>V.SOFTWARE</x:v>
      </x:c>
      <x:c r="J970" s="3" t="str">
        <x:v>MAP.ACTUAL.COST.RC.PPL.SW.COMP.V.SOFTWARE.COMP</x:v>
      </x:c>
      <x:c r="K970" s="3" t="str">
        <x:v>OPX.SOFTWARE</x:v>
      </x:c>
      <x:c r="L970" s="3" t="str">
        <x:v>operating</x:v>
      </x:c>
      <x:c r="M970" s="3" t="str">
        <x:v>not_applicable</x:v>
      </x:c>
      <x:c r="N970" s="3" t="str">
        <x:v>not_applicable</x:v>
      </x:c>
      <x:c r="O970" s="3" t="str">
        <x:v>not_applicable</x:v>
      </x:c>
      <x:c r="P970" s="30" t="n">
        <x:v>0</x:v>
      </x:c>
      <x:c r="Q970" s="30" t="n">
        <x:v>450</x:v>
      </x:c>
      <x:c r="R970" s="19" t="n">
        <x:f>P970-Q970</x:f>
        <x:v>-450</x:v>
      </x:c>
      <x:c r="S970" s="22" t="n">
        <x:f>'D03_Accounts'!D23</x:f>
        <x:v>0</x:v>
      </x:c>
      <x:c r="T970" s="19" t="n">
        <x:f>R970*S970</x:f>
        <x:v>0</x:v>
      </x:c>
      <x:c r="U970" s="20" t="str">
        <x:f>'D03_Mappings'!E115</x:f>
        <x:v>ap</x:v>
      </x:c>
      <x:c r="V970" s="19" t="str">
        <x:f>IF(I970="",IF(U970="people","PAYROLL","UNMAPPED"),I970)</x:f>
        <x:v>V.SOFTWARE</x:v>
      </x:c>
      <x:c r="W970" s="19" t="n">
        <x:f>IF(AND(G970="GL.CASH",L970="operating"),Q970,0)</x:f>
        <x:v>0</x:v>
      </x:c>
      <x:c r="X970" s="19" t="n">
        <x:f>IF(AND(G970="GL.CASH",L970="operating"),P970,0)</x:f>
        <x:v>0</x:v>
      </x:c>
      <x:c r="Y970" s="19" t="n">
        <x:f>IF(AND(G970="GL.CASH",L970="investing"),Q970-P970,0)</x:f>
        <x:v>0</x:v>
      </x:c>
      <x:c r="Z970" s="19" t="n">
        <x:f>IF(AND(G970="GL.CASH",L970="financing"),P970,0)</x:f>
        <x:v>0</x:v>
      </x:c>
      <x:c r="AA970" s="19" t="n">
        <x:f>IF(AND(G970="GL.CASH",L970="financing"),Q970,0)</x:f>
        <x:v>0</x:v>
      </x:c>
    </x:row>
    <x:row r="971" ht="25" customHeight="1">
      <x:c r="A971" s="3" t="str">
        <x:v>ACT/SW-M06-P06/4</x:v>
      </x:c>
      <x:c r="B971" s="3" t="str">
        <x:v>SW-M06-P06</x:v>
      </x:c>
      <x:c r="C971" s="21" t="n">
        <x:v>6</x:v>
      </x:c>
      <x:c r="D971" s="39" t="n">
        <x:v>46558</x:v>
      </x:c>
      <x:c r="E971" s="39" t="n">
        <x:v>46539</x:v>
      </x:c>
      <x:c r="F971" s="39"/>
      <x:c r="G971" s="3" t="str">
        <x:v>GL.VAT.DOM_LIAB</x:v>
      </x:c>
      <x:c r="H971" s="3" t="str">
        <x:v>COMP</x:v>
      </x:c>
      <x:c r="I971" s="3" t="str">
        <x:v>V.SOFTWARE</x:v>
      </x:c>
      <x:c r="J971" s="3" t="str">
        <x:v>MAP.ACTUAL.COST.RC.PPL.SW.COMP.V.SOFTWARE.COMP</x:v>
      </x:c>
      <x:c r="K971" s="3" t="str">
        <x:v>OPX.SOFTWARE</x:v>
      </x:c>
      <x:c r="L971" s="3" t="str">
        <x:v>operating</x:v>
      </x:c>
      <x:c r="M971" s="3" t="str">
        <x:v>not_applicable</x:v>
      </x:c>
      <x:c r="N971" s="3" t="str">
        <x:v>not_applicable</x:v>
      </x:c>
      <x:c r="O971" s="3" t="str">
        <x:v>not_applicable</x:v>
      </x:c>
      <x:c r="P971" s="30" t="n">
        <x:v>0</x:v>
      </x:c>
      <x:c r="Q971" s="30" t="n">
        <x:v>85.5</x:v>
      </x:c>
      <x:c r="R971" s="19" t="n">
        <x:f>P971-Q971</x:f>
        <x:v>-85.5</x:v>
      </x:c>
      <x:c r="S971" s="22" t="n">
        <x:f>'D03_Accounts'!D29</x:f>
        <x:v>0</x:v>
      </x:c>
      <x:c r="T971" s="19" t="n">
        <x:f>R971*S971</x:f>
        <x:v>0</x:v>
      </x:c>
      <x:c r="U971" s="20" t="str">
        <x:f>'D03_Mappings'!E116</x:f>
        <x:v>tax_liabilities</x:v>
      </x:c>
      <x:c r="V971" s="19" t="str">
        <x:f>IF(I971="",IF(U971="people","PAYROLL","UNMAPPED"),I971)</x:f>
        <x:v>V.SOFTWARE</x:v>
      </x:c>
      <x:c r="W971" s="19" t="n">
        <x:f>IF(AND(G971="GL.CASH",L971="operating"),Q971,0)</x:f>
        <x:v>0</x:v>
      </x:c>
      <x:c r="X971" s="19" t="n">
        <x:f>IF(AND(G971="GL.CASH",L971="operating"),P971,0)</x:f>
        <x:v>0</x:v>
      </x:c>
      <x:c r="Y971" s="19" t="n">
        <x:f>IF(AND(G971="GL.CASH",L971="investing"),Q971-P971,0)</x:f>
        <x:v>0</x:v>
      </x:c>
      <x:c r="Z971" s="19" t="n">
        <x:f>IF(AND(G971="GL.CASH",L971="financing"),P971,0)</x:f>
        <x:v>0</x:v>
      </x:c>
      <x:c r="AA971" s="19" t="n">
        <x:f>IF(AND(G971="GL.CASH",L971="financing"),Q971,0)</x:f>
        <x:v>0</x:v>
      </x:c>
    </x:row>
    <x:row r="972" ht="25" customHeight="1">
      <x:c r="A972" s="3" t="str">
        <x:v>ACT/SW-M06-P07/1</x:v>
      </x:c>
      <x:c r="B972" s="3" t="str">
        <x:v>SW-M06-P07</x:v>
      </x:c>
      <x:c r="C972" s="21" t="n">
        <x:v>6</x:v>
      </x:c>
      <x:c r="D972" s="39" t="n">
        <x:v>46558</x:v>
      </x:c>
      <x:c r="E972" s="39" t="n">
        <x:v>46539</x:v>
      </x:c>
      <x:c r="F972" s="39"/>
      <x:c r="G972" s="3" t="str">
        <x:v>GL.OPEX.PPL.SW</x:v>
      </x:c>
      <x:c r="H972" s="3" t="str">
        <x:v>PROD</x:v>
      </x:c>
      <x:c r="I972" s="3" t="str">
        <x:v>V.SOFTWARE</x:v>
      </x:c>
      <x:c r="J972" s="3" t="str">
        <x:v>MAP.ACTUAL.COST.RC.PPL.SW.PROD.V.SOFTWARE.PROD</x:v>
      </x:c>
      <x:c r="K972" s="3" t="str">
        <x:v>OPX.SOFTWARE</x:v>
      </x:c>
      <x:c r="L972" s="3" t="str">
        <x:v>operating</x:v>
      </x:c>
      <x:c r="M972" s="3" t="str">
        <x:v>recurring</x:v>
      </x:c>
      <x:c r="N972" s="3" t="str">
        <x:v>committed</x:v>
      </x:c>
      <x:c r="O972" s="3" t="str">
        <x:v>fixed</x:v>
      </x:c>
      <x:c r="P972" s="30" t="n">
        <x:v>450</x:v>
      </x:c>
      <x:c r="Q972" s="30" t="n">
        <x:v>0</x:v>
      </x:c>
      <x:c r="R972" s="19" t="n">
        <x:f>P972-Q972</x:f>
        <x:v>450</x:v>
      </x:c>
      <x:c r="S972" s="22" t="n">
        <x:f>'D03_Accounts'!D66</x:f>
        <x:v>1</x:v>
      </x:c>
      <x:c r="T972" s="19" t="n">
        <x:f>R972*S972</x:f>
        <x:v>450</x:v>
      </x:c>
      <x:c r="U972" s="20" t="str">
        <x:f>'D03_Mappings'!E129</x:f>
        <x:v>operating_expense</x:v>
      </x:c>
      <x:c r="V972" s="19" t="str">
        <x:f>IF(I972="",IF(U972="people","PAYROLL","UNMAPPED"),I972)</x:f>
        <x:v>V.SOFTWARE</x:v>
      </x:c>
      <x:c r="W972" s="19" t="n">
        <x:f>IF(AND(G972="GL.CASH",L972="operating"),Q972,0)</x:f>
        <x:v>0</x:v>
      </x:c>
      <x:c r="X972" s="19" t="n">
        <x:f>IF(AND(G972="GL.CASH",L972="operating"),P972,0)</x:f>
        <x:v>0</x:v>
      </x:c>
      <x:c r="Y972" s="19" t="n">
        <x:f>IF(AND(G972="GL.CASH",L972="investing"),Q972-P972,0)</x:f>
        <x:v>0</x:v>
      </x:c>
      <x:c r="Z972" s="19" t="n">
        <x:f>IF(AND(G972="GL.CASH",L972="financing"),P972,0)</x:f>
        <x:v>0</x:v>
      </x:c>
      <x:c r="AA972" s="19" t="n">
        <x:f>IF(AND(G972="GL.CASH",L972="financing"),Q972,0)</x:f>
        <x:v>0</x:v>
      </x:c>
    </x:row>
    <x:row r="973" ht="25" customHeight="1">
      <x:c r="A973" s="3" t="str">
        <x:v>ACT/SW-M06-P07/2</x:v>
      </x:c>
      <x:c r="B973" s="3" t="str">
        <x:v>SW-M06-P07</x:v>
      </x:c>
      <x:c r="C973" s="21" t="n">
        <x:v>6</x:v>
      </x:c>
      <x:c r="D973" s="39" t="n">
        <x:v>46558</x:v>
      </x:c>
      <x:c r="E973" s="39" t="n">
        <x:v>46539</x:v>
      </x:c>
      <x:c r="F973" s="39"/>
      <x:c r="G973" s="3" t="str">
        <x:v>GL.VAT.DOM_ASSET</x:v>
      </x:c>
      <x:c r="H973" s="3" t="str">
        <x:v>PROD</x:v>
      </x:c>
      <x:c r="I973" s="3" t="str">
        <x:v>V.SOFTWARE</x:v>
      </x:c>
      <x:c r="J973" s="3" t="str">
        <x:v>MAP.ACTUAL.COST.RC.PPL.SW.PROD.V.SOFTWARE.PROD</x:v>
      </x:c>
      <x:c r="K973" s="3" t="str">
        <x:v>OPX.SOFTWARE</x:v>
      </x:c>
      <x:c r="L973" s="3" t="str">
        <x:v>operating</x:v>
      </x:c>
      <x:c r="M973" s="3" t="str">
        <x:v>not_applicable</x:v>
      </x:c>
      <x:c r="N973" s="3" t="str">
        <x:v>not_applicable</x:v>
      </x:c>
      <x:c r="O973" s="3" t="str">
        <x:v>not_applicable</x:v>
      </x:c>
      <x:c r="P973" s="30" t="n">
        <x:v>85.5</x:v>
      </x:c>
      <x:c r="Q973" s="30" t="n">
        <x:v>0</x:v>
      </x:c>
      <x:c r="R973" s="19" t="n">
        <x:f>P973-Q973</x:f>
        <x:v>85.5</x:v>
      </x:c>
      <x:c r="S973" s="22" t="n">
        <x:f>'D03_Accounts'!D15</x:f>
        <x:v>0</x:v>
      </x:c>
      <x:c r="T973" s="19" t="n">
        <x:f>R973*S973</x:f>
        <x:v>0</x:v>
      </x:c>
      <x:c r="U973" s="20" t="str">
        <x:f>'D03_Mappings'!E130</x:f>
        <x:v>tax_assets</x:v>
      </x:c>
      <x:c r="V973" s="19" t="str">
        <x:f>IF(I973="",IF(U973="people","PAYROLL","UNMAPPED"),I973)</x:f>
        <x:v>V.SOFTWARE</x:v>
      </x:c>
      <x:c r="W973" s="19" t="n">
        <x:f>IF(AND(G973="GL.CASH",L973="operating"),Q973,0)</x:f>
        <x:v>0</x:v>
      </x:c>
      <x:c r="X973" s="19" t="n">
        <x:f>IF(AND(G973="GL.CASH",L973="operating"),P973,0)</x:f>
        <x:v>0</x:v>
      </x:c>
      <x:c r="Y973" s="19" t="n">
        <x:f>IF(AND(G973="GL.CASH",L973="investing"),Q973-P973,0)</x:f>
        <x:v>0</x:v>
      </x:c>
      <x:c r="Z973" s="19" t="n">
        <x:f>IF(AND(G973="GL.CASH",L973="financing"),P973,0)</x:f>
        <x:v>0</x:v>
      </x:c>
      <x:c r="AA973" s="19" t="n">
        <x:f>IF(AND(G973="GL.CASH",L973="financing"),Q973,0)</x:f>
        <x:v>0</x:v>
      </x:c>
    </x:row>
    <x:row r="974" ht="25" customHeight="1">
      <x:c r="A974" s="3" t="str">
        <x:v>ACT/SW-M06-P07/3</x:v>
      </x:c>
      <x:c r="B974" s="3" t="str">
        <x:v>SW-M06-P07</x:v>
      </x:c>
      <x:c r="C974" s="21" t="n">
        <x:v>6</x:v>
      </x:c>
      <x:c r="D974" s="39" t="n">
        <x:v>46558</x:v>
      </x:c>
      <x:c r="E974" s="39" t="n">
        <x:v>46539</x:v>
      </x:c>
      <x:c r="F974" s="39"/>
      <x:c r="G974" s="3" t="str">
        <x:v>GL.AP.SUPPLIER</x:v>
      </x:c>
      <x:c r="H974" s="3" t="str">
        <x:v>PROD</x:v>
      </x:c>
      <x:c r="I974" s="3" t="str">
        <x:v>V.SOFTWARE</x:v>
      </x:c>
      <x:c r="J974" s="3" t="str">
        <x:v>MAP.ACTUAL.COST.RC.PPL.SW.PROD.V.SOFTWARE.PROD</x:v>
      </x:c>
      <x:c r="K974" s="3" t="str">
        <x:v>OPX.SOFTWARE</x:v>
      </x:c>
      <x:c r="L974" s="3" t="str">
        <x:v>operating</x:v>
      </x:c>
      <x:c r="M974" s="3" t="str">
        <x:v>not_applicable</x:v>
      </x:c>
      <x:c r="N974" s="3" t="str">
        <x:v>not_applicable</x:v>
      </x:c>
      <x:c r="O974" s="3" t="str">
        <x:v>not_applicable</x:v>
      </x:c>
      <x:c r="P974" s="30" t="n">
        <x:v>0</x:v>
      </x:c>
      <x:c r="Q974" s="30" t="n">
        <x:v>450</x:v>
      </x:c>
      <x:c r="R974" s="19" t="n">
        <x:f>P974-Q974</x:f>
        <x:v>-450</x:v>
      </x:c>
      <x:c r="S974" s="22" t="n">
        <x:f>'D03_Accounts'!D23</x:f>
        <x:v>0</x:v>
      </x:c>
      <x:c r="T974" s="19" t="n">
        <x:f>R974*S974</x:f>
        <x:v>0</x:v>
      </x:c>
      <x:c r="U974" s="20" t="str">
        <x:f>'D03_Mappings'!E131</x:f>
        <x:v>ap</x:v>
      </x:c>
      <x:c r="V974" s="19" t="str">
        <x:f>IF(I974="",IF(U974="people","PAYROLL","UNMAPPED"),I974)</x:f>
        <x:v>V.SOFTWARE</x:v>
      </x:c>
      <x:c r="W974" s="19" t="n">
        <x:f>IF(AND(G974="GL.CASH",L974="operating"),Q974,0)</x:f>
        <x:v>0</x:v>
      </x:c>
      <x:c r="X974" s="19" t="n">
        <x:f>IF(AND(G974="GL.CASH",L974="operating"),P974,0)</x:f>
        <x:v>0</x:v>
      </x:c>
      <x:c r="Y974" s="19" t="n">
        <x:f>IF(AND(G974="GL.CASH",L974="investing"),Q974-P974,0)</x:f>
        <x:v>0</x:v>
      </x:c>
      <x:c r="Z974" s="19" t="n">
        <x:f>IF(AND(G974="GL.CASH",L974="financing"),P974,0)</x:f>
        <x:v>0</x:v>
      </x:c>
      <x:c r="AA974" s="19" t="n">
        <x:f>IF(AND(G974="GL.CASH",L974="financing"),Q974,0)</x:f>
        <x:v>0</x:v>
      </x:c>
    </x:row>
    <x:row r="975" ht="25" customHeight="1">
      <x:c r="A975" s="3" t="str">
        <x:v>ACT/SW-M06-P07/4</x:v>
      </x:c>
      <x:c r="B975" s="3" t="str">
        <x:v>SW-M06-P07</x:v>
      </x:c>
      <x:c r="C975" s="21" t="n">
        <x:v>6</x:v>
      </x:c>
      <x:c r="D975" s="39" t="n">
        <x:v>46558</x:v>
      </x:c>
      <x:c r="E975" s="39" t="n">
        <x:v>46539</x:v>
      </x:c>
      <x:c r="F975" s="39"/>
      <x:c r="G975" s="3" t="str">
        <x:v>GL.VAT.DOM_LIAB</x:v>
      </x:c>
      <x:c r="H975" s="3" t="str">
        <x:v>PROD</x:v>
      </x:c>
      <x:c r="I975" s="3" t="str">
        <x:v>V.SOFTWARE</x:v>
      </x:c>
      <x:c r="J975" s="3" t="str">
        <x:v>MAP.ACTUAL.COST.RC.PPL.SW.PROD.V.SOFTWARE.PROD</x:v>
      </x:c>
      <x:c r="K975" s="3" t="str">
        <x:v>OPX.SOFTWARE</x:v>
      </x:c>
      <x:c r="L975" s="3" t="str">
        <x:v>operating</x:v>
      </x:c>
      <x:c r="M975" s="3" t="str">
        <x:v>not_applicable</x:v>
      </x:c>
      <x:c r="N975" s="3" t="str">
        <x:v>not_applicable</x:v>
      </x:c>
      <x:c r="O975" s="3" t="str">
        <x:v>not_applicable</x:v>
      </x:c>
      <x:c r="P975" s="30" t="n">
        <x:v>0</x:v>
      </x:c>
      <x:c r="Q975" s="30" t="n">
        <x:v>85.5</x:v>
      </x:c>
      <x:c r="R975" s="19" t="n">
        <x:f>P975-Q975</x:f>
        <x:v>-85.5</x:v>
      </x:c>
      <x:c r="S975" s="22" t="n">
        <x:f>'D03_Accounts'!D29</x:f>
        <x:v>0</x:v>
      </x:c>
      <x:c r="T975" s="19" t="n">
        <x:f>R975*S975</x:f>
        <x:v>0</x:v>
      </x:c>
      <x:c r="U975" s="20" t="str">
        <x:f>'D03_Mappings'!E132</x:f>
        <x:v>tax_liabilities</x:v>
      </x:c>
      <x:c r="V975" s="19" t="str">
        <x:f>IF(I975="",IF(U975="people","PAYROLL","UNMAPPED"),I975)</x:f>
        <x:v>V.SOFTWARE</x:v>
      </x:c>
      <x:c r="W975" s="19" t="n">
        <x:f>IF(AND(G975="GL.CASH",L975="operating"),Q975,0)</x:f>
        <x:v>0</x:v>
      </x:c>
      <x:c r="X975" s="19" t="n">
        <x:f>IF(AND(G975="GL.CASH",L975="operating"),P975,0)</x:f>
        <x:v>0</x:v>
      </x:c>
      <x:c r="Y975" s="19" t="n">
        <x:f>IF(AND(G975="GL.CASH",L975="investing"),Q975-P975,0)</x:f>
        <x:v>0</x:v>
      </x:c>
      <x:c r="Z975" s="19" t="n">
        <x:f>IF(AND(G975="GL.CASH",L975="financing"),P975,0)</x:f>
        <x:v>0</x:v>
      </x:c>
      <x:c r="AA975" s="19" t="n">
        <x:f>IF(AND(G975="GL.CASH",L975="financing"),Q975,0)</x:f>
        <x:v>0</x:v>
      </x:c>
    </x:row>
    <x:row r="976" ht="25" customHeight="1">
      <x:c r="A976" s="3" t="str">
        <x:v>ACT/SW-M06-P08/1</x:v>
      </x:c>
      <x:c r="B976" s="3" t="str">
        <x:v>SW-M06-P08</x:v>
      </x:c>
      <x:c r="C976" s="21" t="n">
        <x:v>6</x:v>
      </x:c>
      <x:c r="D976" s="39" t="n">
        <x:v>46558</x:v>
      </x:c>
      <x:c r="E976" s="39" t="n">
        <x:v>46539</x:v>
      </x:c>
      <x:c r="F976" s="39"/>
      <x:c r="G976" s="3" t="str">
        <x:v>GL.OPEX.PPL.SW</x:v>
      </x:c>
      <x:c r="H976" s="3" t="str">
        <x:v>ENG</x:v>
      </x:c>
      <x:c r="I976" s="3" t="str">
        <x:v>V.SOFTWARE</x:v>
      </x:c>
      <x:c r="J976" s="3" t="str">
        <x:v>MAP.ACTUAL.COST.RC.PPL.SW.ENG.V.SOFTWARE.ENG</x:v>
      </x:c>
      <x:c r="K976" s="3" t="str">
        <x:v>OPX.SOFTWARE</x:v>
      </x:c>
      <x:c r="L976" s="3" t="str">
        <x:v>operating</x:v>
      </x:c>
      <x:c r="M976" s="3" t="str">
        <x:v>recurring</x:v>
      </x:c>
      <x:c r="N976" s="3" t="str">
        <x:v>committed</x:v>
      </x:c>
      <x:c r="O976" s="3" t="str">
        <x:v>fixed</x:v>
      </x:c>
      <x:c r="P976" s="30" t="n">
        <x:v>450</x:v>
      </x:c>
      <x:c r="Q976" s="30" t="n">
        <x:v>0</x:v>
      </x:c>
      <x:c r="R976" s="19" t="n">
        <x:f>P976-Q976</x:f>
        <x:v>450</x:v>
      </x:c>
      <x:c r="S976" s="22" t="n">
        <x:f>'D03_Accounts'!D66</x:f>
        <x:v>1</x:v>
      </x:c>
      <x:c r="T976" s="19" t="n">
        <x:f>R976*S976</x:f>
        <x:v>450</x:v>
      </x:c>
      <x:c r="U976" s="20" t="str">
        <x:f>'D03_Mappings'!E117</x:f>
        <x:v>operating_expense</x:v>
      </x:c>
      <x:c r="V976" s="19" t="str">
        <x:f>IF(I976="",IF(U976="people","PAYROLL","UNMAPPED"),I976)</x:f>
        <x:v>V.SOFTWARE</x:v>
      </x:c>
      <x:c r="W976" s="19" t="n">
        <x:f>IF(AND(G976="GL.CASH",L976="operating"),Q976,0)</x:f>
        <x:v>0</x:v>
      </x:c>
      <x:c r="X976" s="19" t="n">
        <x:f>IF(AND(G976="GL.CASH",L976="operating"),P976,0)</x:f>
        <x:v>0</x:v>
      </x:c>
      <x:c r="Y976" s="19" t="n">
        <x:f>IF(AND(G976="GL.CASH",L976="investing"),Q976-P976,0)</x:f>
        <x:v>0</x:v>
      </x:c>
      <x:c r="Z976" s="19" t="n">
        <x:f>IF(AND(G976="GL.CASH",L976="financing"),P976,0)</x:f>
        <x:v>0</x:v>
      </x:c>
      <x:c r="AA976" s="19" t="n">
        <x:f>IF(AND(G976="GL.CASH",L976="financing"),Q976,0)</x:f>
        <x:v>0</x:v>
      </x:c>
    </x:row>
    <x:row r="977" ht="25" customHeight="1">
      <x:c r="A977" s="3" t="str">
        <x:v>ACT/SW-M06-P08/2</x:v>
      </x:c>
      <x:c r="B977" s="3" t="str">
        <x:v>SW-M06-P08</x:v>
      </x:c>
      <x:c r="C977" s="21" t="n">
        <x:v>6</x:v>
      </x:c>
      <x:c r="D977" s="39" t="n">
        <x:v>46558</x:v>
      </x:c>
      <x:c r="E977" s="39" t="n">
        <x:v>46539</x:v>
      </x:c>
      <x:c r="F977" s="39"/>
      <x:c r="G977" s="3" t="str">
        <x:v>GL.VAT.DOM_ASSET</x:v>
      </x:c>
      <x:c r="H977" s="3" t="str">
        <x:v>ENG</x:v>
      </x:c>
      <x:c r="I977" s="3" t="str">
        <x:v>V.SOFTWARE</x:v>
      </x:c>
      <x:c r="J977" s="3" t="str">
        <x:v>MAP.ACTUAL.COST.RC.PPL.SW.ENG.V.SOFTWARE.ENG</x:v>
      </x:c>
      <x:c r="K977" s="3" t="str">
        <x:v>OPX.SOFTWARE</x:v>
      </x:c>
      <x:c r="L977" s="3" t="str">
        <x:v>operating</x:v>
      </x:c>
      <x:c r="M977" s="3" t="str">
        <x:v>not_applicable</x:v>
      </x:c>
      <x:c r="N977" s="3" t="str">
        <x:v>not_applicable</x:v>
      </x:c>
      <x:c r="O977" s="3" t="str">
        <x:v>not_applicable</x:v>
      </x:c>
      <x:c r="P977" s="30" t="n">
        <x:v>85.5</x:v>
      </x:c>
      <x:c r="Q977" s="30" t="n">
        <x:v>0</x:v>
      </x:c>
      <x:c r="R977" s="19" t="n">
        <x:f>P977-Q977</x:f>
        <x:v>85.5</x:v>
      </x:c>
      <x:c r="S977" s="22" t="n">
        <x:f>'D03_Accounts'!D15</x:f>
        <x:v>0</x:v>
      </x:c>
      <x:c r="T977" s="19" t="n">
        <x:f>R977*S977</x:f>
        <x:v>0</x:v>
      </x:c>
      <x:c r="U977" s="20" t="str">
        <x:f>'D03_Mappings'!E118</x:f>
        <x:v>tax_assets</x:v>
      </x:c>
      <x:c r="V977" s="19" t="str">
        <x:f>IF(I977="",IF(U977="people","PAYROLL","UNMAPPED"),I977)</x:f>
        <x:v>V.SOFTWARE</x:v>
      </x:c>
      <x:c r="W977" s="19" t="n">
        <x:f>IF(AND(G977="GL.CASH",L977="operating"),Q977,0)</x:f>
        <x:v>0</x:v>
      </x:c>
      <x:c r="X977" s="19" t="n">
        <x:f>IF(AND(G977="GL.CASH",L977="operating"),P977,0)</x:f>
        <x:v>0</x:v>
      </x:c>
      <x:c r="Y977" s="19" t="n">
        <x:f>IF(AND(G977="GL.CASH",L977="investing"),Q977-P977,0)</x:f>
        <x:v>0</x:v>
      </x:c>
      <x:c r="Z977" s="19" t="n">
        <x:f>IF(AND(G977="GL.CASH",L977="financing"),P977,0)</x:f>
        <x:v>0</x:v>
      </x:c>
      <x:c r="AA977" s="19" t="n">
        <x:f>IF(AND(G977="GL.CASH",L977="financing"),Q977,0)</x:f>
        <x:v>0</x:v>
      </x:c>
    </x:row>
    <x:row r="978" ht="25" customHeight="1">
      <x:c r="A978" s="3" t="str">
        <x:v>ACT/SW-M06-P08/3</x:v>
      </x:c>
      <x:c r="B978" s="3" t="str">
        <x:v>SW-M06-P08</x:v>
      </x:c>
      <x:c r="C978" s="21" t="n">
        <x:v>6</x:v>
      </x:c>
      <x:c r="D978" s="39" t="n">
        <x:v>46558</x:v>
      </x:c>
      <x:c r="E978" s="39" t="n">
        <x:v>46539</x:v>
      </x:c>
      <x:c r="F978" s="39"/>
      <x:c r="G978" s="3" t="str">
        <x:v>GL.AP.SUPPLIER</x:v>
      </x:c>
      <x:c r="H978" s="3" t="str">
        <x:v>ENG</x:v>
      </x:c>
      <x:c r="I978" s="3" t="str">
        <x:v>V.SOFTWARE</x:v>
      </x:c>
      <x:c r="J978" s="3" t="str">
        <x:v>MAP.ACTUAL.COST.RC.PPL.SW.ENG.V.SOFTWARE.ENG</x:v>
      </x:c>
      <x:c r="K978" s="3" t="str">
        <x:v>OPX.SOFTWARE</x:v>
      </x:c>
      <x:c r="L978" s="3" t="str">
        <x:v>operating</x:v>
      </x:c>
      <x:c r="M978" s="3" t="str">
        <x:v>not_applicable</x:v>
      </x:c>
      <x:c r="N978" s="3" t="str">
        <x:v>not_applicable</x:v>
      </x:c>
      <x:c r="O978" s="3" t="str">
        <x:v>not_applicable</x:v>
      </x:c>
      <x:c r="P978" s="30" t="n">
        <x:v>0</x:v>
      </x:c>
      <x:c r="Q978" s="30" t="n">
        <x:v>450</x:v>
      </x:c>
      <x:c r="R978" s="19" t="n">
        <x:f>P978-Q978</x:f>
        <x:v>-450</x:v>
      </x:c>
      <x:c r="S978" s="22" t="n">
        <x:f>'D03_Accounts'!D23</x:f>
        <x:v>0</x:v>
      </x:c>
      <x:c r="T978" s="19" t="n">
        <x:f>R978*S978</x:f>
        <x:v>0</x:v>
      </x:c>
      <x:c r="U978" s="20" t="str">
        <x:f>'D03_Mappings'!E119</x:f>
        <x:v>ap</x:v>
      </x:c>
      <x:c r="V978" s="19" t="str">
        <x:f>IF(I978="",IF(U978="people","PAYROLL","UNMAPPED"),I978)</x:f>
        <x:v>V.SOFTWARE</x:v>
      </x:c>
      <x:c r="W978" s="19" t="n">
        <x:f>IF(AND(G978="GL.CASH",L978="operating"),Q978,0)</x:f>
        <x:v>0</x:v>
      </x:c>
      <x:c r="X978" s="19" t="n">
        <x:f>IF(AND(G978="GL.CASH",L978="operating"),P978,0)</x:f>
        <x:v>0</x:v>
      </x:c>
      <x:c r="Y978" s="19" t="n">
        <x:f>IF(AND(G978="GL.CASH",L978="investing"),Q978-P978,0)</x:f>
        <x:v>0</x:v>
      </x:c>
      <x:c r="Z978" s="19" t="n">
        <x:f>IF(AND(G978="GL.CASH",L978="financing"),P978,0)</x:f>
        <x:v>0</x:v>
      </x:c>
      <x:c r="AA978" s="19" t="n">
        <x:f>IF(AND(G978="GL.CASH",L978="financing"),Q978,0)</x:f>
        <x:v>0</x:v>
      </x:c>
    </x:row>
    <x:row r="979" ht="25" customHeight="1">
      <x:c r="A979" s="3" t="str">
        <x:v>ACT/SW-M06-P08/4</x:v>
      </x:c>
      <x:c r="B979" s="3" t="str">
        <x:v>SW-M06-P08</x:v>
      </x:c>
      <x:c r="C979" s="21" t="n">
        <x:v>6</x:v>
      </x:c>
      <x:c r="D979" s="39" t="n">
        <x:v>46558</x:v>
      </x:c>
      <x:c r="E979" s="39" t="n">
        <x:v>46539</x:v>
      </x:c>
      <x:c r="F979" s="39"/>
      <x:c r="G979" s="3" t="str">
        <x:v>GL.VAT.DOM_LIAB</x:v>
      </x:c>
      <x:c r="H979" s="3" t="str">
        <x:v>ENG</x:v>
      </x:c>
      <x:c r="I979" s="3" t="str">
        <x:v>V.SOFTWARE</x:v>
      </x:c>
      <x:c r="J979" s="3" t="str">
        <x:v>MAP.ACTUAL.COST.RC.PPL.SW.ENG.V.SOFTWARE.ENG</x:v>
      </x:c>
      <x:c r="K979" s="3" t="str">
        <x:v>OPX.SOFTWARE</x:v>
      </x:c>
      <x:c r="L979" s="3" t="str">
        <x:v>operating</x:v>
      </x:c>
      <x:c r="M979" s="3" t="str">
        <x:v>not_applicable</x:v>
      </x:c>
      <x:c r="N979" s="3" t="str">
        <x:v>not_applicable</x:v>
      </x:c>
      <x:c r="O979" s="3" t="str">
        <x:v>not_applicable</x:v>
      </x:c>
      <x:c r="P979" s="30" t="n">
        <x:v>0</x:v>
      </x:c>
      <x:c r="Q979" s="30" t="n">
        <x:v>85.5</x:v>
      </x:c>
      <x:c r="R979" s="19" t="n">
        <x:f>P979-Q979</x:f>
        <x:v>-85.5</x:v>
      </x:c>
      <x:c r="S979" s="22" t="n">
        <x:f>'D03_Accounts'!D29</x:f>
        <x:v>0</x:v>
      </x:c>
      <x:c r="T979" s="19" t="n">
        <x:f>R979*S979</x:f>
        <x:v>0</x:v>
      </x:c>
      <x:c r="U979" s="20" t="str">
        <x:f>'D03_Mappings'!E120</x:f>
        <x:v>tax_liabilities</x:v>
      </x:c>
      <x:c r="V979" s="19" t="str">
        <x:f>IF(I979="",IF(U979="people","PAYROLL","UNMAPPED"),I979)</x:f>
        <x:v>V.SOFTWARE</x:v>
      </x:c>
      <x:c r="W979" s="19" t="n">
        <x:f>IF(AND(G979="GL.CASH",L979="operating"),Q979,0)</x:f>
        <x:v>0</x:v>
      </x:c>
      <x:c r="X979" s="19" t="n">
        <x:f>IF(AND(G979="GL.CASH",L979="operating"),P979,0)</x:f>
        <x:v>0</x:v>
      </x:c>
      <x:c r="Y979" s="19" t="n">
        <x:f>IF(AND(G979="GL.CASH",L979="investing"),Q979-P979,0)</x:f>
        <x:v>0</x:v>
      </x:c>
      <x:c r="Z979" s="19" t="n">
        <x:f>IF(AND(G979="GL.CASH",L979="financing"),P979,0)</x:f>
        <x:v>0</x:v>
      </x:c>
      <x:c r="AA979" s="19" t="n">
        <x:f>IF(AND(G979="GL.CASH",L979="financing"),Q979,0)</x:f>
        <x:v>0</x:v>
      </x:c>
    </x:row>
    <x:row r="980" ht="25" customHeight="1">
      <x:c r="A980" s="3" t="str">
        <x:v>ACT/SW-M06-P10/1</x:v>
      </x:c>
      <x:c r="B980" s="3" t="str">
        <x:v>SW-M06-P10</x:v>
      </x:c>
      <x:c r="C980" s="21" t="n">
        <x:v>6</x:v>
      </x:c>
      <x:c r="D980" s="39" t="n">
        <x:v>46558</x:v>
      </x:c>
      <x:c r="E980" s="39" t="n">
        <x:v>46539</x:v>
      </x:c>
      <x:c r="F980" s="39"/>
      <x:c r="G980" s="3" t="str">
        <x:v>GL.OPEX.PPL.SW</x:v>
      </x:c>
      <x:c r="H980" s="3" t="str">
        <x:v>MKT</x:v>
      </x:c>
      <x:c r="I980" s="3" t="str">
        <x:v>V.SOFTWARE</x:v>
      </x:c>
      <x:c r="J980" s="3" t="str">
        <x:v>MAP.ACTUAL.COST.RC.PPL.SW.MKT.V.SOFTWARE.MKT</x:v>
      </x:c>
      <x:c r="K980" s="3" t="str">
        <x:v>OPX.SOFTWARE</x:v>
      </x:c>
      <x:c r="L980" s="3" t="str">
        <x:v>operating</x:v>
      </x:c>
      <x:c r="M980" s="3" t="str">
        <x:v>recurring</x:v>
      </x:c>
      <x:c r="N980" s="3" t="str">
        <x:v>committed</x:v>
      </x:c>
      <x:c r="O980" s="3" t="str">
        <x:v>fixed</x:v>
      </x:c>
      <x:c r="P980" s="30" t="n">
        <x:v>450</x:v>
      </x:c>
      <x:c r="Q980" s="30" t="n">
        <x:v>0</x:v>
      </x:c>
      <x:c r="R980" s="19" t="n">
        <x:f>P980-Q980</x:f>
        <x:v>450</x:v>
      </x:c>
      <x:c r="S980" s="22" t="n">
        <x:f>'D03_Accounts'!D66</x:f>
        <x:v>1</x:v>
      </x:c>
      <x:c r="T980" s="19" t="n">
        <x:f>R980*S980</x:f>
        <x:v>450</x:v>
      </x:c>
      <x:c r="U980" s="20" t="str">
        <x:f>'D03_Mappings'!E125</x:f>
        <x:v>operating_expense</x:v>
      </x:c>
      <x:c r="V980" s="19" t="str">
        <x:f>IF(I980="",IF(U980="people","PAYROLL","UNMAPPED"),I980)</x:f>
        <x:v>V.SOFTWARE</x:v>
      </x:c>
      <x:c r="W980" s="19" t="n">
        <x:f>IF(AND(G980="GL.CASH",L980="operating"),Q980,0)</x:f>
        <x:v>0</x:v>
      </x:c>
      <x:c r="X980" s="19" t="n">
        <x:f>IF(AND(G980="GL.CASH",L980="operating"),P980,0)</x:f>
        <x:v>0</x:v>
      </x:c>
      <x:c r="Y980" s="19" t="n">
        <x:f>IF(AND(G980="GL.CASH",L980="investing"),Q980-P980,0)</x:f>
        <x:v>0</x:v>
      </x:c>
      <x:c r="Z980" s="19" t="n">
        <x:f>IF(AND(G980="GL.CASH",L980="financing"),P980,0)</x:f>
        <x:v>0</x:v>
      </x:c>
      <x:c r="AA980" s="19" t="n">
        <x:f>IF(AND(G980="GL.CASH",L980="financing"),Q980,0)</x:f>
        <x:v>0</x:v>
      </x:c>
    </x:row>
    <x:row r="981" ht="25" customHeight="1">
      <x:c r="A981" s="3" t="str">
        <x:v>ACT/SW-M06-P10/2</x:v>
      </x:c>
      <x:c r="B981" s="3" t="str">
        <x:v>SW-M06-P10</x:v>
      </x:c>
      <x:c r="C981" s="21" t="n">
        <x:v>6</x:v>
      </x:c>
      <x:c r="D981" s="39" t="n">
        <x:v>46558</x:v>
      </x:c>
      <x:c r="E981" s="39" t="n">
        <x:v>46539</x:v>
      </x:c>
      <x:c r="F981" s="39"/>
      <x:c r="G981" s="3" t="str">
        <x:v>GL.VAT.DOM_ASSET</x:v>
      </x:c>
      <x:c r="H981" s="3" t="str">
        <x:v>MKT</x:v>
      </x:c>
      <x:c r="I981" s="3" t="str">
        <x:v>V.SOFTWARE</x:v>
      </x:c>
      <x:c r="J981" s="3" t="str">
        <x:v>MAP.ACTUAL.COST.RC.PPL.SW.MKT.V.SOFTWARE.MKT</x:v>
      </x:c>
      <x:c r="K981" s="3" t="str">
        <x:v>OPX.SOFTWARE</x:v>
      </x:c>
      <x:c r="L981" s="3" t="str">
        <x:v>operating</x:v>
      </x:c>
      <x:c r="M981" s="3" t="str">
        <x:v>not_applicable</x:v>
      </x:c>
      <x:c r="N981" s="3" t="str">
        <x:v>not_applicable</x:v>
      </x:c>
      <x:c r="O981" s="3" t="str">
        <x:v>not_applicable</x:v>
      </x:c>
      <x:c r="P981" s="30" t="n">
        <x:v>85.5</x:v>
      </x:c>
      <x:c r="Q981" s="30" t="n">
        <x:v>0</x:v>
      </x:c>
      <x:c r="R981" s="19" t="n">
        <x:f>P981-Q981</x:f>
        <x:v>85.5</x:v>
      </x:c>
      <x:c r="S981" s="22" t="n">
        <x:f>'D03_Accounts'!D15</x:f>
        <x:v>0</x:v>
      </x:c>
      <x:c r="T981" s="19" t="n">
        <x:f>R981*S981</x:f>
        <x:v>0</x:v>
      </x:c>
      <x:c r="U981" s="20" t="str">
        <x:f>'D03_Mappings'!E126</x:f>
        <x:v>tax_assets</x:v>
      </x:c>
      <x:c r="V981" s="19" t="str">
        <x:f>IF(I981="",IF(U981="people","PAYROLL","UNMAPPED"),I981)</x:f>
        <x:v>V.SOFTWARE</x:v>
      </x:c>
      <x:c r="W981" s="19" t="n">
        <x:f>IF(AND(G981="GL.CASH",L981="operating"),Q981,0)</x:f>
        <x:v>0</x:v>
      </x:c>
      <x:c r="X981" s="19" t="n">
        <x:f>IF(AND(G981="GL.CASH",L981="operating"),P981,0)</x:f>
        <x:v>0</x:v>
      </x:c>
      <x:c r="Y981" s="19" t="n">
        <x:f>IF(AND(G981="GL.CASH",L981="investing"),Q981-P981,0)</x:f>
        <x:v>0</x:v>
      </x:c>
      <x:c r="Z981" s="19" t="n">
        <x:f>IF(AND(G981="GL.CASH",L981="financing"),P981,0)</x:f>
        <x:v>0</x:v>
      </x:c>
      <x:c r="AA981" s="19" t="n">
        <x:f>IF(AND(G981="GL.CASH",L981="financing"),Q981,0)</x:f>
        <x:v>0</x:v>
      </x:c>
    </x:row>
    <x:row r="982" ht="25" customHeight="1">
      <x:c r="A982" s="3" t="str">
        <x:v>ACT/SW-M06-P10/3</x:v>
      </x:c>
      <x:c r="B982" s="3" t="str">
        <x:v>SW-M06-P10</x:v>
      </x:c>
      <x:c r="C982" s="21" t="n">
        <x:v>6</x:v>
      </x:c>
      <x:c r="D982" s="39" t="n">
        <x:v>46558</x:v>
      </x:c>
      <x:c r="E982" s="39" t="n">
        <x:v>46539</x:v>
      </x:c>
      <x:c r="F982" s="39"/>
      <x:c r="G982" s="3" t="str">
        <x:v>GL.AP.SUPPLIER</x:v>
      </x:c>
      <x:c r="H982" s="3" t="str">
        <x:v>MKT</x:v>
      </x:c>
      <x:c r="I982" s="3" t="str">
        <x:v>V.SOFTWARE</x:v>
      </x:c>
      <x:c r="J982" s="3" t="str">
        <x:v>MAP.ACTUAL.COST.RC.PPL.SW.MKT.V.SOFTWARE.MKT</x:v>
      </x:c>
      <x:c r="K982" s="3" t="str">
        <x:v>OPX.SOFTWARE</x:v>
      </x:c>
      <x:c r="L982" s="3" t="str">
        <x:v>operating</x:v>
      </x:c>
      <x:c r="M982" s="3" t="str">
        <x:v>not_applicable</x:v>
      </x:c>
      <x:c r="N982" s="3" t="str">
        <x:v>not_applicable</x:v>
      </x:c>
      <x:c r="O982" s="3" t="str">
        <x:v>not_applicable</x:v>
      </x:c>
      <x:c r="P982" s="30" t="n">
        <x:v>0</x:v>
      </x:c>
      <x:c r="Q982" s="30" t="n">
        <x:v>450</x:v>
      </x:c>
      <x:c r="R982" s="19" t="n">
        <x:f>P982-Q982</x:f>
        <x:v>-450</x:v>
      </x:c>
      <x:c r="S982" s="22" t="n">
        <x:f>'D03_Accounts'!D23</x:f>
        <x:v>0</x:v>
      </x:c>
      <x:c r="T982" s="19" t="n">
        <x:f>R982*S982</x:f>
        <x:v>0</x:v>
      </x:c>
      <x:c r="U982" s="20" t="str">
        <x:f>'D03_Mappings'!E127</x:f>
        <x:v>ap</x:v>
      </x:c>
      <x:c r="V982" s="19" t="str">
        <x:f>IF(I982="",IF(U982="people","PAYROLL","UNMAPPED"),I982)</x:f>
        <x:v>V.SOFTWARE</x:v>
      </x:c>
      <x:c r="W982" s="19" t="n">
        <x:f>IF(AND(G982="GL.CASH",L982="operating"),Q982,0)</x:f>
        <x:v>0</x:v>
      </x:c>
      <x:c r="X982" s="19" t="n">
        <x:f>IF(AND(G982="GL.CASH",L982="operating"),P982,0)</x:f>
        <x:v>0</x:v>
      </x:c>
      <x:c r="Y982" s="19" t="n">
        <x:f>IF(AND(G982="GL.CASH",L982="investing"),Q982-P982,0)</x:f>
        <x:v>0</x:v>
      </x:c>
      <x:c r="Z982" s="19" t="n">
        <x:f>IF(AND(G982="GL.CASH",L982="financing"),P982,0)</x:f>
        <x:v>0</x:v>
      </x:c>
      <x:c r="AA982" s="19" t="n">
        <x:f>IF(AND(G982="GL.CASH",L982="financing"),Q982,0)</x:f>
        <x:v>0</x:v>
      </x:c>
    </x:row>
    <x:row r="983" ht="25" customHeight="1">
      <x:c r="A983" s="3" t="str">
        <x:v>ACT/SW-M06-P10/4</x:v>
      </x:c>
      <x:c r="B983" s="3" t="str">
        <x:v>SW-M06-P10</x:v>
      </x:c>
      <x:c r="C983" s="21" t="n">
        <x:v>6</x:v>
      </x:c>
      <x:c r="D983" s="39" t="n">
        <x:v>46558</x:v>
      </x:c>
      <x:c r="E983" s="39" t="n">
        <x:v>46539</x:v>
      </x:c>
      <x:c r="F983" s="39"/>
      <x:c r="G983" s="3" t="str">
        <x:v>GL.VAT.DOM_LIAB</x:v>
      </x:c>
      <x:c r="H983" s="3" t="str">
        <x:v>MKT</x:v>
      </x:c>
      <x:c r="I983" s="3" t="str">
        <x:v>V.SOFTWARE</x:v>
      </x:c>
      <x:c r="J983" s="3" t="str">
        <x:v>MAP.ACTUAL.COST.RC.PPL.SW.MKT.V.SOFTWARE.MKT</x:v>
      </x:c>
      <x:c r="K983" s="3" t="str">
        <x:v>OPX.SOFTWARE</x:v>
      </x:c>
      <x:c r="L983" s="3" t="str">
        <x:v>operating</x:v>
      </x:c>
      <x:c r="M983" s="3" t="str">
        <x:v>not_applicable</x:v>
      </x:c>
      <x:c r="N983" s="3" t="str">
        <x:v>not_applicable</x:v>
      </x:c>
      <x:c r="O983" s="3" t="str">
        <x:v>not_applicable</x:v>
      </x:c>
      <x:c r="P983" s="30" t="n">
        <x:v>0</x:v>
      </x:c>
      <x:c r="Q983" s="30" t="n">
        <x:v>85.5</x:v>
      </x:c>
      <x:c r="R983" s="19" t="n">
        <x:f>P983-Q983</x:f>
        <x:v>-85.5</x:v>
      </x:c>
      <x:c r="S983" s="22" t="n">
        <x:f>'D03_Accounts'!D29</x:f>
        <x:v>0</x:v>
      </x:c>
      <x:c r="T983" s="19" t="n">
        <x:f>R983*S983</x:f>
        <x:v>0</x:v>
      </x:c>
      <x:c r="U983" s="20" t="str">
        <x:f>'D03_Mappings'!E128</x:f>
        <x:v>tax_liabilities</x:v>
      </x:c>
      <x:c r="V983" s="19" t="str">
        <x:f>IF(I983="",IF(U983="people","PAYROLL","UNMAPPED"),I983)</x:f>
        <x:v>V.SOFTWARE</x:v>
      </x:c>
      <x:c r="W983" s="19" t="n">
        <x:f>IF(AND(G983="GL.CASH",L983="operating"),Q983,0)</x:f>
        <x:v>0</x:v>
      </x:c>
      <x:c r="X983" s="19" t="n">
        <x:f>IF(AND(G983="GL.CASH",L983="operating"),P983,0)</x:f>
        <x:v>0</x:v>
      </x:c>
      <x:c r="Y983" s="19" t="n">
        <x:f>IF(AND(G983="GL.CASH",L983="investing"),Q983-P983,0)</x:f>
        <x:v>0</x:v>
      </x:c>
      <x:c r="Z983" s="19" t="n">
        <x:f>IF(AND(G983="GL.CASH",L983="financing"),P983,0)</x:f>
        <x:v>0</x:v>
      </x:c>
      <x:c r="AA983" s="19" t="n">
        <x:f>IF(AND(G983="GL.CASH",L983="financing"),Q983,0)</x:f>
        <x:v>0</x:v>
      </x:c>
    </x:row>
    <x:row r="984" ht="25" customHeight="1">
      <x:c r="A984" s="3" t="str">
        <x:v>ACT/PAYROLL-M06-P01/1</x:v>
      </x:c>
      <x:c r="B984" s="3" t="str">
        <x:v>PAYROLL-M06-P01</x:v>
      </x:c>
      <x:c r="C984" s="21" t="n">
        <x:v>6</x:v>
      </x:c>
      <x:c r="D984" s="39" t="n">
        <x:v>46566</x:v>
      </x:c>
      <x:c r="E984" s="39" t="n">
        <x:v>46539</x:v>
      </x:c>
      <x:c r="F984" s="39" t="n">
        <x:v>46566</x:v>
      </x:c>
      <x:c r="G984" s="3" t="str">
        <x:v>GL.PEOPLE.SALARY</x:v>
      </x:c>
      <x:c r="H984" s="3" t="str">
        <x:v>MGMT</x:v>
      </x:c>
      <x:c r="I984" s="3" t="str">
        <x:v>PAYROLL</x:v>
      </x:c>
      <x:c r="J984" s="3" t="str">
        <x:v>MAP.ACTUAL.PAYROLL.SALARY.MGMT.PAYROLL.MGMT</x:v>
      </x:c>
      <x:c r="K984" s="3" t="str">
        <x:v>PPL.SALARY</x:v>
      </x:c>
      <x:c r="L984" s="3" t="str">
        <x:v>operating</x:v>
      </x:c>
      <x:c r="M984" s="3" t="str">
        <x:v>recurring</x:v>
      </x:c>
      <x:c r="N984" s="3" t="str">
        <x:v>committed</x:v>
      </x:c>
      <x:c r="O984" s="3" t="str">
        <x:v>fixed</x:v>
      </x:c>
      <x:c r="P984" s="30" t="n">
        <x:v>5433.75</x:v>
      </x:c>
      <x:c r="Q984" s="30" t="n">
        <x:v>0</x:v>
      </x:c>
      <x:c r="R984" s="19" t="n">
        <x:f>P984-Q984</x:f>
        <x:v>5433.75</x:v>
      </x:c>
      <x:c r="S984" s="22" t="n">
        <x:f>'D03_Accounts'!D91</x:f>
        <x:v>1</x:v>
      </x:c>
      <x:c r="T984" s="19" t="n">
        <x:f>R984*S984</x:f>
        <x:v>5433.75</x:v>
      </x:c>
      <x:c r="U984" s="20" t="str">
        <x:f>'D03_Mappings'!E222</x:f>
        <x:v>people</x:v>
      </x:c>
      <x:c r="V984" s="19" t="str">
        <x:f>IF(I984="",IF(U984="people","PAYROLL","UNMAPPED"),I984)</x:f>
        <x:v>PAYROLL</x:v>
      </x:c>
      <x:c r="W984" s="19" t="n">
        <x:f>IF(AND(G984="GL.CASH",L984="operating"),Q984,0)</x:f>
        <x:v>0</x:v>
      </x:c>
      <x:c r="X984" s="19" t="n">
        <x:f>IF(AND(G984="GL.CASH",L984="operating"),P984,0)</x:f>
        <x:v>0</x:v>
      </x:c>
      <x:c r="Y984" s="19" t="n">
        <x:f>IF(AND(G984="GL.CASH",L984="investing"),Q984-P984,0)</x:f>
        <x:v>0</x:v>
      </x:c>
      <x:c r="Z984" s="19" t="n">
        <x:f>IF(AND(G984="GL.CASH",L984="financing"),P984,0)</x:f>
        <x:v>0</x:v>
      </x:c>
      <x:c r="AA984" s="19" t="n">
        <x:f>IF(AND(G984="GL.CASH",L984="financing"),Q984,0)</x:f>
        <x:v>0</x:v>
      </x:c>
    </x:row>
    <x:row r="985" ht="25" customHeight="1">
      <x:c r="A985" s="3" t="str">
        <x:v>ACT/PAYROLL-M06-P01/2</x:v>
      </x:c>
      <x:c r="B985" s="3" t="str">
        <x:v>PAYROLL-M06-P01</x:v>
      </x:c>
      <x:c r="C985" s="21" t="n">
        <x:v>6</x:v>
      </x:c>
      <x:c r="D985" s="39" t="n">
        <x:v>46566</x:v>
      </x:c>
      <x:c r="E985" s="39" t="n">
        <x:v>46539</x:v>
      </x:c>
      <x:c r="F985" s="39" t="n">
        <x:v>46566</x:v>
      </x:c>
      <x:c r="G985" s="3" t="str">
        <x:v>GL.CASH</x:v>
      </x:c>
      <x:c r="H985" s="3" t="str">
        <x:v>MGMT</x:v>
      </x:c>
      <x:c r="I985" s="3" t="str">
        <x:v>PAYROLL</x:v>
      </x:c>
      <x:c r="J985" s="3" t="str">
        <x:v>MAP.ACTUAL.PAYROLL.SALARY.MGMT.PAYROLL.MGMT</x:v>
      </x:c>
      <x:c r="K985" s="3" t="str">
        <x:v>PPL.SALARY</x:v>
      </x:c>
      <x:c r="L985" s="3" t="str">
        <x:v>operating</x:v>
      </x:c>
      <x:c r="M985" s="3" t="str">
        <x:v>not_applicable</x:v>
      </x:c>
      <x:c r="N985" s="3" t="str">
        <x:v>not_applicable</x:v>
      </x:c>
      <x:c r="O985" s="3" t="str">
        <x:v>not_applicable</x:v>
      </x:c>
      <x:c r="P985" s="30" t="n">
        <x:v>0</x:v>
      </x:c>
      <x:c r="Q985" s="30" t="n">
        <x:v>5433.75</x:v>
      </x:c>
      <x:c r="R985" s="19" t="n">
        <x:f>P985-Q985</x:f>
        <x:v>-5433.75</x:v>
      </x:c>
      <x:c r="S985" s="22" t="n">
        <x:f>'D03_Accounts'!D11</x:f>
        <x:v>0</x:v>
      </x:c>
      <x:c r="T985" s="19" t="n">
        <x:f>R985*S985</x:f>
        <x:v>0</x:v>
      </x:c>
      <x:c r="U985" s="20" t="str">
        <x:f>'D03_Mappings'!E223</x:f>
        <x:v>cash</x:v>
      </x:c>
      <x:c r="V985" s="19" t="str">
        <x:f>IF(I985="",IF(U985="people","PAYROLL","UNMAPPED"),I985)</x:f>
        <x:v>PAYROLL</x:v>
      </x:c>
      <x:c r="W985" s="19" t="n">
        <x:f>IF(AND(G985="GL.CASH",L985="operating"),Q985,0)</x:f>
        <x:v>5433.75</x:v>
      </x:c>
      <x:c r="X985" s="19" t="n">
        <x:f>IF(AND(G985="GL.CASH",L985="operating"),P985,0)</x:f>
        <x:v>0</x:v>
      </x:c>
      <x:c r="Y985" s="19" t="n">
        <x:f>IF(AND(G985="GL.CASH",L985="investing"),Q985-P985,0)</x:f>
        <x:v>0</x:v>
      </x:c>
      <x:c r="Z985" s="19" t="n">
        <x:f>IF(AND(G985="GL.CASH",L985="financing"),P985,0)</x:f>
        <x:v>0</x:v>
      </x:c>
      <x:c r="AA985" s="19" t="n">
        <x:f>IF(AND(G985="GL.CASH",L985="financing"),Q985,0)</x:f>
        <x:v>0</x:v>
      </x:c>
    </x:row>
    <x:row r="986" ht="25" customHeight="1">
      <x:c r="A986" s="3" t="str">
        <x:v>ACT/PAYROLL-M06-P02/1</x:v>
      </x:c>
      <x:c r="B986" s="3" t="str">
        <x:v>PAYROLL-M06-P02</x:v>
      </x:c>
      <x:c r="C986" s="21" t="n">
        <x:v>6</x:v>
      </x:c>
      <x:c r="D986" s="39" t="n">
        <x:v>46566</x:v>
      </x:c>
      <x:c r="E986" s="39" t="n">
        <x:v>46539</x:v>
      </x:c>
      <x:c r="F986" s="39" t="n">
        <x:v>46566</x:v>
      </x:c>
      <x:c r="G986" s="3" t="str">
        <x:v>GL.PEOPLE.SALARY</x:v>
      </x:c>
      <x:c r="H986" s="3" t="str">
        <x:v>ENG</x:v>
      </x:c>
      <x:c r="I986" s="3" t="str">
        <x:v>PAYROLL</x:v>
      </x:c>
      <x:c r="J986" s="3" t="str">
        <x:v>MAP.ACTUAL.PAYROLL.SALARY.ENG.PAYROLL.ENG</x:v>
      </x:c>
      <x:c r="K986" s="3" t="str">
        <x:v>PPL.SALARY</x:v>
      </x:c>
      <x:c r="L986" s="3" t="str">
        <x:v>operating</x:v>
      </x:c>
      <x:c r="M986" s="3" t="str">
        <x:v>recurring</x:v>
      </x:c>
      <x:c r="N986" s="3" t="str">
        <x:v>committed</x:v>
      </x:c>
      <x:c r="O986" s="3" t="str">
        <x:v>fixed</x:v>
      </x:c>
      <x:c r="P986" s="30" t="n">
        <x:v>5433.75</x:v>
      </x:c>
      <x:c r="Q986" s="30" t="n">
        <x:v>0</x:v>
      </x:c>
      <x:c r="R986" s="19" t="n">
        <x:f>P986-Q986</x:f>
        <x:v>5433.75</x:v>
      </x:c>
      <x:c r="S986" s="22" t="n">
        <x:f>'D03_Accounts'!D91</x:f>
        <x:v>1</x:v>
      </x:c>
      <x:c r="T986" s="19" t="n">
        <x:f>R986*S986</x:f>
        <x:v>5433.75</x:v>
      </x:c>
      <x:c r="U986" s="20" t="str">
        <x:f>'D03_Mappings'!E220</x:f>
        <x:v>people</x:v>
      </x:c>
      <x:c r="V986" s="19" t="str">
        <x:f>IF(I986="",IF(U986="people","PAYROLL","UNMAPPED"),I986)</x:f>
        <x:v>PAYROLL</x:v>
      </x:c>
      <x:c r="W986" s="19" t="n">
        <x:f>IF(AND(G986="GL.CASH",L986="operating"),Q986,0)</x:f>
        <x:v>0</x:v>
      </x:c>
      <x:c r="X986" s="19" t="n">
        <x:f>IF(AND(G986="GL.CASH",L986="operating"),P986,0)</x:f>
        <x:v>0</x:v>
      </x:c>
      <x:c r="Y986" s="19" t="n">
        <x:f>IF(AND(G986="GL.CASH",L986="investing"),Q986-P986,0)</x:f>
        <x:v>0</x:v>
      </x:c>
      <x:c r="Z986" s="19" t="n">
        <x:f>IF(AND(G986="GL.CASH",L986="financing"),P986,0)</x:f>
        <x:v>0</x:v>
      </x:c>
      <x:c r="AA986" s="19" t="n">
        <x:f>IF(AND(G986="GL.CASH",L986="financing"),Q986,0)</x:f>
        <x:v>0</x:v>
      </x:c>
    </x:row>
    <x:row r="987" ht="25" customHeight="1">
      <x:c r="A987" s="3" t="str">
        <x:v>ACT/PAYROLL-M06-P02/2</x:v>
      </x:c>
      <x:c r="B987" s="3" t="str">
        <x:v>PAYROLL-M06-P02</x:v>
      </x:c>
      <x:c r="C987" s="21" t="n">
        <x:v>6</x:v>
      </x:c>
      <x:c r="D987" s="39" t="n">
        <x:v>46566</x:v>
      </x:c>
      <x:c r="E987" s="39" t="n">
        <x:v>46539</x:v>
      </x:c>
      <x:c r="F987" s="39" t="n">
        <x:v>46566</x:v>
      </x:c>
      <x:c r="G987" s="3" t="str">
        <x:v>GL.CASH</x:v>
      </x:c>
      <x:c r="H987" s="3" t="str">
        <x:v>ENG</x:v>
      </x:c>
      <x:c r="I987" s="3" t="str">
        <x:v>PAYROLL</x:v>
      </x:c>
      <x:c r="J987" s="3" t="str">
        <x:v>MAP.ACTUAL.PAYROLL.SALARY.ENG.PAYROLL.ENG</x:v>
      </x:c>
      <x:c r="K987" s="3" t="str">
        <x:v>PPL.SALARY</x:v>
      </x:c>
      <x:c r="L987" s="3" t="str">
        <x:v>operating</x:v>
      </x:c>
      <x:c r="M987" s="3" t="str">
        <x:v>not_applicable</x:v>
      </x:c>
      <x:c r="N987" s="3" t="str">
        <x:v>not_applicable</x:v>
      </x:c>
      <x:c r="O987" s="3" t="str">
        <x:v>not_applicable</x:v>
      </x:c>
      <x:c r="P987" s="30" t="n">
        <x:v>0</x:v>
      </x:c>
      <x:c r="Q987" s="30" t="n">
        <x:v>5433.75</x:v>
      </x:c>
      <x:c r="R987" s="19" t="n">
        <x:f>P987-Q987</x:f>
        <x:v>-5433.75</x:v>
      </x:c>
      <x:c r="S987" s="22" t="n">
        <x:f>'D03_Accounts'!D11</x:f>
        <x:v>0</x:v>
      </x:c>
      <x:c r="T987" s="19" t="n">
        <x:f>R987*S987</x:f>
        <x:v>0</x:v>
      </x:c>
      <x:c r="U987" s="20" t="str">
        <x:f>'D03_Mappings'!E221</x:f>
        <x:v>cash</x:v>
      </x:c>
      <x:c r="V987" s="19" t="str">
        <x:f>IF(I987="",IF(U987="people","PAYROLL","UNMAPPED"),I987)</x:f>
        <x:v>PAYROLL</x:v>
      </x:c>
      <x:c r="W987" s="19" t="n">
        <x:f>IF(AND(G987="GL.CASH",L987="operating"),Q987,0)</x:f>
        <x:v>5433.75</x:v>
      </x:c>
      <x:c r="X987" s="19" t="n">
        <x:f>IF(AND(G987="GL.CASH",L987="operating"),P987,0)</x:f>
        <x:v>0</x:v>
      </x:c>
      <x:c r="Y987" s="19" t="n">
        <x:f>IF(AND(G987="GL.CASH",L987="investing"),Q987-P987,0)</x:f>
        <x:v>0</x:v>
      </x:c>
      <x:c r="Z987" s="19" t="n">
        <x:f>IF(AND(G987="GL.CASH",L987="financing"),P987,0)</x:f>
        <x:v>0</x:v>
      </x:c>
      <x:c r="AA987" s="19" t="n">
        <x:f>IF(AND(G987="GL.CASH",L987="financing"),Q987,0)</x:f>
        <x:v>0</x:v>
      </x:c>
    </x:row>
    <x:row r="988" ht="25" customHeight="1">
      <x:c r="A988" s="3" t="str">
        <x:v>ACT/PAYROLL-M06-P03/1</x:v>
      </x:c>
      <x:c r="B988" s="3" t="str">
        <x:v>PAYROLL-M06-P03</x:v>
      </x:c>
      <x:c r="C988" s="21" t="n">
        <x:v>6</x:v>
      </x:c>
      <x:c r="D988" s="39" t="n">
        <x:v>46566</x:v>
      </x:c>
      <x:c r="E988" s="39" t="n">
        <x:v>46539</x:v>
      </x:c>
      <x:c r="F988" s="39" t="n">
        <x:v>46566</x:v>
      </x:c>
      <x:c r="G988" s="3" t="str">
        <x:v>GL.PEOPLE.SALARY</x:v>
      </x:c>
      <x:c r="H988" s="3" t="str">
        <x:v>ENG</x:v>
      </x:c>
      <x:c r="I988" s="3" t="str">
        <x:v>PAYROLL</x:v>
      </x:c>
      <x:c r="J988" s="3" t="str">
        <x:v>MAP.ACTUAL.PAYROLL.SALARY.ENG.PAYROLL.ENG</x:v>
      </x:c>
      <x:c r="K988" s="3" t="str">
        <x:v>PPL.SALARY</x:v>
      </x:c>
      <x:c r="L988" s="3" t="str">
        <x:v>operating</x:v>
      </x:c>
      <x:c r="M988" s="3" t="str">
        <x:v>recurring</x:v>
      </x:c>
      <x:c r="N988" s="3" t="str">
        <x:v>committed</x:v>
      </x:c>
      <x:c r="O988" s="3" t="str">
        <x:v>fixed</x:v>
      </x:c>
      <x:c r="P988" s="30" t="n">
        <x:v>7762.5</x:v>
      </x:c>
      <x:c r="Q988" s="30" t="n">
        <x:v>0</x:v>
      </x:c>
      <x:c r="R988" s="19" t="n">
        <x:f>P988-Q988</x:f>
        <x:v>7762.5</x:v>
      </x:c>
      <x:c r="S988" s="22" t="n">
        <x:f>'D03_Accounts'!D91</x:f>
        <x:v>1</x:v>
      </x:c>
      <x:c r="T988" s="19" t="n">
        <x:f>R988*S988</x:f>
        <x:v>7762.5</x:v>
      </x:c>
      <x:c r="U988" s="20" t="str">
        <x:f>'D03_Mappings'!E220</x:f>
        <x:v>people</x:v>
      </x:c>
      <x:c r="V988" s="19" t="str">
        <x:f>IF(I988="",IF(U988="people","PAYROLL","UNMAPPED"),I988)</x:f>
        <x:v>PAYROLL</x:v>
      </x:c>
      <x:c r="W988" s="19" t="n">
        <x:f>IF(AND(G988="GL.CASH",L988="operating"),Q988,0)</x:f>
        <x:v>0</x:v>
      </x:c>
      <x:c r="X988" s="19" t="n">
        <x:f>IF(AND(G988="GL.CASH",L988="operating"),P988,0)</x:f>
        <x:v>0</x:v>
      </x:c>
      <x:c r="Y988" s="19" t="n">
        <x:f>IF(AND(G988="GL.CASH",L988="investing"),Q988-P988,0)</x:f>
        <x:v>0</x:v>
      </x:c>
      <x:c r="Z988" s="19" t="n">
        <x:f>IF(AND(G988="GL.CASH",L988="financing"),P988,0)</x:f>
        <x:v>0</x:v>
      </x:c>
      <x:c r="AA988" s="19" t="n">
        <x:f>IF(AND(G988="GL.CASH",L988="financing"),Q988,0)</x:f>
        <x:v>0</x:v>
      </x:c>
    </x:row>
    <x:row r="989" ht="25" customHeight="1">
      <x:c r="A989" s="3" t="str">
        <x:v>ACT/PAYROLL-M06-P03/2</x:v>
      </x:c>
      <x:c r="B989" s="3" t="str">
        <x:v>PAYROLL-M06-P03</x:v>
      </x:c>
      <x:c r="C989" s="21" t="n">
        <x:v>6</x:v>
      </x:c>
      <x:c r="D989" s="39" t="n">
        <x:v>46566</x:v>
      </x:c>
      <x:c r="E989" s="39" t="n">
        <x:v>46539</x:v>
      </x:c>
      <x:c r="F989" s="39" t="n">
        <x:v>46566</x:v>
      </x:c>
      <x:c r="G989" s="3" t="str">
        <x:v>GL.CASH</x:v>
      </x:c>
      <x:c r="H989" s="3" t="str">
        <x:v>ENG</x:v>
      </x:c>
      <x:c r="I989" s="3" t="str">
        <x:v>PAYROLL</x:v>
      </x:c>
      <x:c r="J989" s="3" t="str">
        <x:v>MAP.ACTUAL.PAYROLL.SALARY.ENG.PAYROLL.ENG</x:v>
      </x:c>
      <x:c r="K989" s="3" t="str">
        <x:v>PPL.SALARY</x:v>
      </x:c>
      <x:c r="L989" s="3" t="str">
        <x:v>operating</x:v>
      </x:c>
      <x:c r="M989" s="3" t="str">
        <x:v>not_applicable</x:v>
      </x:c>
      <x:c r="N989" s="3" t="str">
        <x:v>not_applicable</x:v>
      </x:c>
      <x:c r="O989" s="3" t="str">
        <x:v>not_applicable</x:v>
      </x:c>
      <x:c r="P989" s="30" t="n">
        <x:v>0</x:v>
      </x:c>
      <x:c r="Q989" s="30" t="n">
        <x:v>7762.5</x:v>
      </x:c>
      <x:c r="R989" s="19" t="n">
        <x:f>P989-Q989</x:f>
        <x:v>-7762.5</x:v>
      </x:c>
      <x:c r="S989" s="22" t="n">
        <x:f>'D03_Accounts'!D11</x:f>
        <x:v>0</x:v>
      </x:c>
      <x:c r="T989" s="19" t="n">
        <x:f>R989*S989</x:f>
        <x:v>0</x:v>
      </x:c>
      <x:c r="U989" s="20" t="str">
        <x:f>'D03_Mappings'!E221</x:f>
        <x:v>cash</x:v>
      </x:c>
      <x:c r="V989" s="19" t="str">
        <x:f>IF(I989="",IF(U989="people","PAYROLL","UNMAPPED"),I989)</x:f>
        <x:v>PAYROLL</x:v>
      </x:c>
      <x:c r="W989" s="19" t="n">
        <x:f>IF(AND(G989="GL.CASH",L989="operating"),Q989,0)</x:f>
        <x:v>7762.5</x:v>
      </x:c>
      <x:c r="X989" s="19" t="n">
        <x:f>IF(AND(G989="GL.CASH",L989="operating"),P989,0)</x:f>
        <x:v>0</x:v>
      </x:c>
      <x:c r="Y989" s="19" t="n">
        <x:f>IF(AND(G989="GL.CASH",L989="investing"),Q989-P989,0)</x:f>
        <x:v>0</x:v>
      </x:c>
      <x:c r="Z989" s="19" t="n">
        <x:f>IF(AND(G989="GL.CASH",L989="financing"),P989,0)</x:f>
        <x:v>0</x:v>
      </x:c>
      <x:c r="AA989" s="19" t="n">
        <x:f>IF(AND(G989="GL.CASH",L989="financing"),Q989,0)</x:f>
        <x:v>0</x:v>
      </x:c>
    </x:row>
    <x:row r="990" ht="25" customHeight="1">
      <x:c r="A990" s="3" t="str">
        <x:v>ACT/PAYROLL-M06-P03/3</x:v>
      </x:c>
      <x:c r="B990" s="3" t="str">
        <x:v>PAYROLL-M06-P03</x:v>
      </x:c>
      <x:c r="C990" s="21" t="n">
        <x:v>6</x:v>
      </x:c>
      <x:c r="D990" s="39" t="n">
        <x:v>46566</x:v>
      </x:c>
      <x:c r="E990" s="39" t="n">
        <x:v>46539</x:v>
      </x:c>
      <x:c r="F990" s="39" t="n">
        <x:v>46566</x:v>
      </x:c>
      <x:c r="G990" s="3" t="str">
        <x:v>GL.PEOPLE.RV</x:v>
      </x:c>
      <x:c r="H990" s="3" t="str">
        <x:v>ENG</x:v>
      </x:c>
      <x:c r="I990" s="3" t="str">
        <x:v>PAYROLL</x:v>
      </x:c>
      <x:c r="J990" s="3" t="str">
        <x:v>MAP.ACTUAL.PAYROLL.RV.ENG.PAYROLL.ENG</x:v>
      </x:c>
      <x:c r="K990" s="3" t="str">
        <x:v>PPL.RV</x:v>
      </x:c>
      <x:c r="L990" s="3" t="str">
        <x:v>operating</x:v>
      </x:c>
      <x:c r="M990" s="3" t="str">
        <x:v>recurring</x:v>
      </x:c>
      <x:c r="N990" s="3" t="str">
        <x:v>committed</x:v>
      </x:c>
      <x:c r="O990" s="3" t="str">
        <x:v>fixed</x:v>
      </x:c>
      <x:c r="P990" s="30" t="n">
        <x:v>721.91</x:v>
      </x:c>
      <x:c r="Q990" s="30" t="n">
        <x:v>0</x:v>
      </x:c>
      <x:c r="R990" s="19" t="n">
        <x:f>P990-Q990</x:f>
        <x:v>721.91</x:v>
      </x:c>
      <x:c r="S990" s="22" t="n">
        <x:f>'D03_Accounts'!D92</x:f>
        <x:v>1</x:v>
      </x:c>
      <x:c r="T990" s="19" t="n">
        <x:f>R990*S990</x:f>
        <x:v>721.91</x:v>
      </x:c>
      <x:c r="U990" s="20" t="str">
        <x:f>'D03_Mappings'!E210</x:f>
        <x:v>people</x:v>
      </x:c>
      <x:c r="V990" s="19" t="str">
        <x:f>IF(I990="",IF(U990="people","PAYROLL","UNMAPPED"),I990)</x:f>
        <x:v>PAYROLL</x:v>
      </x:c>
      <x:c r="W990" s="19" t="n">
        <x:f>IF(AND(G990="GL.CASH",L990="operating"),Q990,0)</x:f>
        <x:v>0</x:v>
      </x:c>
      <x:c r="X990" s="19" t="n">
        <x:f>IF(AND(G990="GL.CASH",L990="operating"),P990,0)</x:f>
        <x:v>0</x:v>
      </x:c>
      <x:c r="Y990" s="19" t="n">
        <x:f>IF(AND(G990="GL.CASH",L990="investing"),Q990-P990,0)</x:f>
        <x:v>0</x:v>
      </x:c>
      <x:c r="Z990" s="19" t="n">
        <x:f>IF(AND(G990="GL.CASH",L990="financing"),P990,0)</x:f>
        <x:v>0</x:v>
      </x:c>
      <x:c r="AA990" s="19" t="n">
        <x:f>IF(AND(G990="GL.CASH",L990="financing"),Q990,0)</x:f>
        <x:v>0</x:v>
      </x:c>
    </x:row>
    <x:row r="991" ht="25" customHeight="1">
      <x:c r="A991" s="3" t="str">
        <x:v>ACT/PAYROLL-M06-P03/4</x:v>
      </x:c>
      <x:c r="B991" s="3" t="str">
        <x:v>PAYROLL-M06-P03</x:v>
      </x:c>
      <x:c r="C991" s="21" t="n">
        <x:v>6</x:v>
      </x:c>
      <x:c r="D991" s="39" t="n">
        <x:v>46566</x:v>
      </x:c>
      <x:c r="E991" s="39" t="n">
        <x:v>46539</x:v>
      </x:c>
      <x:c r="F991" s="39" t="n">
        <x:v>46566</x:v>
      </x:c>
      <x:c r="G991" s="3" t="str">
        <x:v>GL.CASH</x:v>
      </x:c>
      <x:c r="H991" s="3" t="str">
        <x:v>ENG</x:v>
      </x:c>
      <x:c r="I991" s="3" t="str">
        <x:v>PAYROLL</x:v>
      </x:c>
      <x:c r="J991" s="3" t="str">
        <x:v>MAP.ACTUAL.PAYROLL.RV.ENG.PAYROLL.ENG</x:v>
      </x:c>
      <x:c r="K991" s="3" t="str">
        <x:v>PPL.RV</x:v>
      </x:c>
      <x:c r="L991" s="3" t="str">
        <x:v>operating</x:v>
      </x:c>
      <x:c r="M991" s="3" t="str">
        <x:v>not_applicable</x:v>
      </x:c>
      <x:c r="N991" s="3" t="str">
        <x:v>not_applicable</x:v>
      </x:c>
      <x:c r="O991" s="3" t="str">
        <x:v>not_applicable</x:v>
      </x:c>
      <x:c r="P991" s="30" t="n">
        <x:v>0</x:v>
      </x:c>
      <x:c r="Q991" s="30" t="n">
        <x:v>721.91</x:v>
      </x:c>
      <x:c r="R991" s="19" t="n">
        <x:f>P991-Q991</x:f>
        <x:v>-721.91</x:v>
      </x:c>
      <x:c r="S991" s="22" t="n">
        <x:f>'D03_Accounts'!D11</x:f>
        <x:v>0</x:v>
      </x:c>
      <x:c r="T991" s="19" t="n">
        <x:f>R991*S991</x:f>
        <x:v>0</x:v>
      </x:c>
      <x:c r="U991" s="20" t="str">
        <x:f>'D03_Mappings'!E211</x:f>
        <x:v>cash</x:v>
      </x:c>
      <x:c r="V991" s="19" t="str">
        <x:f>IF(I991="",IF(U991="people","PAYROLL","UNMAPPED"),I991)</x:f>
        <x:v>PAYROLL</x:v>
      </x:c>
      <x:c r="W991" s="19" t="n">
        <x:f>IF(AND(G991="GL.CASH",L991="operating"),Q991,0)</x:f>
        <x:v>721.91</x:v>
      </x:c>
      <x:c r="X991" s="19" t="n">
        <x:f>IF(AND(G991="GL.CASH",L991="operating"),P991,0)</x:f>
        <x:v>0</x:v>
      </x:c>
      <x:c r="Y991" s="19" t="n">
        <x:f>IF(AND(G991="GL.CASH",L991="investing"),Q991-P991,0)</x:f>
        <x:v>0</x:v>
      </x:c>
      <x:c r="Z991" s="19" t="n">
        <x:f>IF(AND(G991="GL.CASH",L991="financing"),P991,0)</x:f>
        <x:v>0</x:v>
      </x:c>
      <x:c r="AA991" s="19" t="n">
        <x:f>IF(AND(G991="GL.CASH",L991="financing"),Q991,0)</x:f>
        <x:v>0</x:v>
      </x:c>
    </x:row>
    <x:row r="992" ht="25" customHeight="1">
      <x:c r="A992" s="3" t="str">
        <x:v>ACT/PAYROLL-M06-P03/5</x:v>
      </x:c>
      <x:c r="B992" s="3" t="str">
        <x:v>PAYROLL-M06-P03</x:v>
      </x:c>
      <x:c r="C992" s="21" t="n">
        <x:v>6</x:v>
      </x:c>
      <x:c r="D992" s="39" t="n">
        <x:v>46566</x:v>
      </x:c>
      <x:c r="E992" s="39" t="n">
        <x:v>46539</x:v>
      </x:c>
      <x:c r="F992" s="39" t="n">
        <x:v>46566</x:v>
      </x:c>
      <x:c r="G992" s="3" t="str">
        <x:v>GL.PEOPLE.AV</x:v>
      </x:c>
      <x:c r="H992" s="3" t="str">
        <x:v>ENG</x:v>
      </x:c>
      <x:c r="I992" s="3" t="str">
        <x:v>PAYROLL</x:v>
      </x:c>
      <x:c r="J992" s="3" t="str">
        <x:v>MAP.ACTUAL.PAYROLL.AV.ENG.PAYROLL.ENG</x:v>
      </x:c>
      <x:c r="K992" s="3" t="str">
        <x:v>PPL.AV</x:v>
      </x:c>
      <x:c r="L992" s="3" t="str">
        <x:v>operating</x:v>
      </x:c>
      <x:c r="M992" s="3" t="str">
        <x:v>recurring</x:v>
      </x:c>
      <x:c r="N992" s="3" t="str">
        <x:v>committed</x:v>
      </x:c>
      <x:c r="O992" s="3" t="str">
        <x:v>fixed</x:v>
      </x:c>
      <x:c r="P992" s="30" t="n">
        <x:v>100.91</x:v>
      </x:c>
      <x:c r="Q992" s="30" t="n">
        <x:v>0</x:v>
      </x:c>
      <x:c r="R992" s="19" t="n">
        <x:f>P992-Q992</x:f>
        <x:v>100.91</x:v>
      </x:c>
      <x:c r="S992" s="22" t="n">
        <x:f>'D03_Accounts'!D93</x:f>
        <x:v>1</x:v>
      </x:c>
      <x:c r="T992" s="19" t="n">
        <x:f>R992*S992</x:f>
        <x:v>100.91</x:v>
      </x:c>
      <x:c r="U992" s="20" t="str">
        <x:f>'D03_Mappings'!E160</x:f>
        <x:v>people</x:v>
      </x:c>
      <x:c r="V992" s="19" t="str">
        <x:f>IF(I992="",IF(U992="people","PAYROLL","UNMAPPED"),I992)</x:f>
        <x:v>PAYROLL</x:v>
      </x:c>
      <x:c r="W992" s="19" t="n">
        <x:f>IF(AND(G992="GL.CASH",L992="operating"),Q992,0)</x:f>
        <x:v>0</x:v>
      </x:c>
      <x:c r="X992" s="19" t="n">
        <x:f>IF(AND(G992="GL.CASH",L992="operating"),P992,0)</x:f>
        <x:v>0</x:v>
      </x:c>
      <x:c r="Y992" s="19" t="n">
        <x:f>IF(AND(G992="GL.CASH",L992="investing"),Q992-P992,0)</x:f>
        <x:v>0</x:v>
      </x:c>
      <x:c r="Z992" s="19" t="n">
        <x:f>IF(AND(G992="GL.CASH",L992="financing"),P992,0)</x:f>
        <x:v>0</x:v>
      </x:c>
      <x:c r="AA992" s="19" t="n">
        <x:f>IF(AND(G992="GL.CASH",L992="financing"),Q992,0)</x:f>
        <x:v>0</x:v>
      </x:c>
    </x:row>
    <x:row r="993" ht="25" customHeight="1">
      <x:c r="A993" s="3" t="str">
        <x:v>ACT/PAYROLL-M06-P03/6</x:v>
      </x:c>
      <x:c r="B993" s="3" t="str">
        <x:v>PAYROLL-M06-P03</x:v>
      </x:c>
      <x:c r="C993" s="21" t="n">
        <x:v>6</x:v>
      </x:c>
      <x:c r="D993" s="39" t="n">
        <x:v>46566</x:v>
      </x:c>
      <x:c r="E993" s="39" t="n">
        <x:v>46539</x:v>
      </x:c>
      <x:c r="F993" s="39" t="n">
        <x:v>46566</x:v>
      </x:c>
      <x:c r="G993" s="3" t="str">
        <x:v>GL.CASH</x:v>
      </x:c>
      <x:c r="H993" s="3" t="str">
        <x:v>ENG</x:v>
      </x:c>
      <x:c r="I993" s="3" t="str">
        <x:v>PAYROLL</x:v>
      </x:c>
      <x:c r="J993" s="3" t="str">
        <x:v>MAP.ACTUAL.PAYROLL.AV.ENG.PAYROLL.ENG</x:v>
      </x:c>
      <x:c r="K993" s="3" t="str">
        <x:v>PPL.AV</x:v>
      </x:c>
      <x:c r="L993" s="3" t="str">
        <x:v>operating</x:v>
      </x:c>
      <x:c r="M993" s="3" t="str">
        <x:v>not_applicable</x:v>
      </x:c>
      <x:c r="N993" s="3" t="str">
        <x:v>not_applicable</x:v>
      </x:c>
      <x:c r="O993" s="3" t="str">
        <x:v>not_applicable</x:v>
      </x:c>
      <x:c r="P993" s="30" t="n">
        <x:v>0</x:v>
      </x:c>
      <x:c r="Q993" s="30" t="n">
        <x:v>100.91</x:v>
      </x:c>
      <x:c r="R993" s="19" t="n">
        <x:f>P993-Q993</x:f>
        <x:v>-100.91</x:v>
      </x:c>
      <x:c r="S993" s="22" t="n">
        <x:f>'D03_Accounts'!D11</x:f>
        <x:v>0</x:v>
      </x:c>
      <x:c r="T993" s="19" t="n">
        <x:f>R993*S993</x:f>
        <x:v>0</x:v>
      </x:c>
      <x:c r="U993" s="20" t="str">
        <x:f>'D03_Mappings'!E161</x:f>
        <x:v>cash</x:v>
      </x:c>
      <x:c r="V993" s="19" t="str">
        <x:f>IF(I993="",IF(U993="people","PAYROLL","UNMAPPED"),I993)</x:f>
        <x:v>PAYROLL</x:v>
      </x:c>
      <x:c r="W993" s="19" t="n">
        <x:f>IF(AND(G993="GL.CASH",L993="operating"),Q993,0)</x:f>
        <x:v>100.91</x:v>
      </x:c>
      <x:c r="X993" s="19" t="n">
        <x:f>IF(AND(G993="GL.CASH",L993="operating"),P993,0)</x:f>
        <x:v>0</x:v>
      </x:c>
      <x:c r="Y993" s="19" t="n">
        <x:f>IF(AND(G993="GL.CASH",L993="investing"),Q993-P993,0)</x:f>
        <x:v>0</x:v>
      </x:c>
      <x:c r="Z993" s="19" t="n">
        <x:f>IF(AND(G993="GL.CASH",L993="financing"),P993,0)</x:f>
        <x:v>0</x:v>
      </x:c>
      <x:c r="AA993" s="19" t="n">
        <x:f>IF(AND(G993="GL.CASH",L993="financing"),Q993,0)</x:f>
        <x:v>0</x:v>
      </x:c>
    </x:row>
    <x:row r="994" ht="25" customHeight="1">
      <x:c r="A994" s="3" t="str">
        <x:v>ACT/PAYROLL-M06-P03/7</x:v>
      </x:c>
      <x:c r="B994" s="3" t="str">
        <x:v>PAYROLL-M06-P03</x:v>
      </x:c>
      <x:c r="C994" s="21" t="n">
        <x:v>6</x:v>
      </x:c>
      <x:c r="D994" s="39" t="n">
        <x:v>46566</x:v>
      </x:c>
      <x:c r="E994" s="39" t="n">
        <x:v>46539</x:v>
      </x:c>
      <x:c r="F994" s="39" t="n">
        <x:v>46566</x:v>
      </x:c>
      <x:c r="G994" s="3" t="str">
        <x:v>GL.PEOPLE.KV</x:v>
      </x:c>
      <x:c r="H994" s="3" t="str">
        <x:v>ENG</x:v>
      </x:c>
      <x:c r="I994" s="3" t="str">
        <x:v>PAYROLL</x:v>
      </x:c>
      <x:c r="J994" s="3" t="str">
        <x:v>MAP.ACTUAL.PAYROLL.KV.ENG.PAYROLL.ENG</x:v>
      </x:c>
      <x:c r="K994" s="3" t="str">
        <x:v>PPL.KV</x:v>
      </x:c>
      <x:c r="L994" s="3" t="str">
        <x:v>operating</x:v>
      </x:c>
      <x:c r="M994" s="3" t="str">
        <x:v>recurring</x:v>
      </x:c>
      <x:c r="N994" s="3" t="str">
        <x:v>committed</x:v>
      </x:c>
      <x:c r="O994" s="3" t="str">
        <x:v>fixed</x:v>
      </x:c>
      <x:c r="P994" s="30" t="n">
        <x:v>564.19</x:v>
      </x:c>
      <x:c r="Q994" s="30" t="n">
        <x:v>0</x:v>
      </x:c>
      <x:c r="R994" s="19" t="n">
        <x:f>P994-Q994</x:f>
        <x:v>564.19</x:v>
      </x:c>
      <x:c r="S994" s="22" t="n">
        <x:f>'D03_Accounts'!D94</x:f>
        <x:v>1</x:v>
      </x:c>
      <x:c r="T994" s="19" t="n">
        <x:f>R994*S994</x:f>
        <x:v>564.19</x:v>
      </x:c>
      <x:c r="U994" s="20" t="str">
        <x:f>'D03_Mappings'!E190</x:f>
        <x:v>people</x:v>
      </x:c>
      <x:c r="V994" s="19" t="str">
        <x:f>IF(I994="",IF(U994="people","PAYROLL","UNMAPPED"),I994)</x:f>
        <x:v>PAYROLL</x:v>
      </x:c>
      <x:c r="W994" s="19" t="n">
        <x:f>IF(AND(G994="GL.CASH",L994="operating"),Q994,0)</x:f>
        <x:v>0</x:v>
      </x:c>
      <x:c r="X994" s="19" t="n">
        <x:f>IF(AND(G994="GL.CASH",L994="operating"),P994,0)</x:f>
        <x:v>0</x:v>
      </x:c>
      <x:c r="Y994" s="19" t="n">
        <x:f>IF(AND(G994="GL.CASH",L994="investing"),Q994-P994,0)</x:f>
        <x:v>0</x:v>
      </x:c>
      <x:c r="Z994" s="19" t="n">
        <x:f>IF(AND(G994="GL.CASH",L994="financing"),P994,0)</x:f>
        <x:v>0</x:v>
      </x:c>
      <x:c r="AA994" s="19" t="n">
        <x:f>IF(AND(G994="GL.CASH",L994="financing"),Q994,0)</x:f>
        <x:v>0</x:v>
      </x:c>
    </x:row>
    <x:row r="995" ht="25" customHeight="1">
      <x:c r="A995" s="3" t="str">
        <x:v>ACT/PAYROLL-M06-P03/8</x:v>
      </x:c>
      <x:c r="B995" s="3" t="str">
        <x:v>PAYROLL-M06-P03</x:v>
      </x:c>
      <x:c r="C995" s="21" t="n">
        <x:v>6</x:v>
      </x:c>
      <x:c r="D995" s="39" t="n">
        <x:v>46566</x:v>
      </x:c>
      <x:c r="E995" s="39" t="n">
        <x:v>46539</x:v>
      </x:c>
      <x:c r="F995" s="39" t="n">
        <x:v>46566</x:v>
      </x:c>
      <x:c r="G995" s="3" t="str">
        <x:v>GL.CASH</x:v>
      </x:c>
      <x:c r="H995" s="3" t="str">
        <x:v>ENG</x:v>
      </x:c>
      <x:c r="I995" s="3" t="str">
        <x:v>PAYROLL</x:v>
      </x:c>
      <x:c r="J995" s="3" t="str">
        <x:v>MAP.ACTUAL.PAYROLL.KV.ENG.PAYROLL.ENG</x:v>
      </x:c>
      <x:c r="K995" s="3" t="str">
        <x:v>PPL.KV</x:v>
      </x:c>
      <x:c r="L995" s="3" t="str">
        <x:v>operating</x:v>
      </x:c>
      <x:c r="M995" s="3" t="str">
        <x:v>not_applicable</x:v>
      </x:c>
      <x:c r="N995" s="3" t="str">
        <x:v>not_applicable</x:v>
      </x:c>
      <x:c r="O995" s="3" t="str">
        <x:v>not_applicable</x:v>
      </x:c>
      <x:c r="P995" s="30" t="n">
        <x:v>0</x:v>
      </x:c>
      <x:c r="Q995" s="30" t="n">
        <x:v>564.19</x:v>
      </x:c>
      <x:c r="R995" s="19" t="n">
        <x:f>P995-Q995</x:f>
        <x:v>-564.19</x:v>
      </x:c>
      <x:c r="S995" s="22" t="n">
        <x:f>'D03_Accounts'!D11</x:f>
        <x:v>0</x:v>
      </x:c>
      <x:c r="T995" s="19" t="n">
        <x:f>R995*S995</x:f>
        <x:v>0</x:v>
      </x:c>
      <x:c r="U995" s="20" t="str">
        <x:f>'D03_Mappings'!E191</x:f>
        <x:v>cash</x:v>
      </x:c>
      <x:c r="V995" s="19" t="str">
        <x:f>IF(I995="",IF(U995="people","PAYROLL","UNMAPPED"),I995)</x:f>
        <x:v>PAYROLL</x:v>
      </x:c>
      <x:c r="W995" s="19" t="n">
        <x:f>IF(AND(G995="GL.CASH",L995="operating"),Q995,0)</x:f>
        <x:v>564.19</x:v>
      </x:c>
      <x:c r="X995" s="19" t="n">
        <x:f>IF(AND(G995="GL.CASH",L995="operating"),P995,0)</x:f>
        <x:v>0</x:v>
      </x:c>
      <x:c r="Y995" s="19" t="n">
        <x:f>IF(AND(G995="GL.CASH",L995="investing"),Q995-P995,0)</x:f>
        <x:v>0</x:v>
      </x:c>
      <x:c r="Z995" s="19" t="n">
        <x:f>IF(AND(G995="GL.CASH",L995="financing"),P995,0)</x:f>
        <x:v>0</x:v>
      </x:c>
      <x:c r="AA995" s="19" t="n">
        <x:f>IF(AND(G995="GL.CASH",L995="financing"),Q995,0)</x:f>
        <x:v>0</x:v>
      </x:c>
    </x:row>
    <x:row r="996" ht="25" customHeight="1">
      <x:c r="A996" s="3" t="str">
        <x:v>ACT/PAYROLL-M06-P03/9</x:v>
      </x:c>
      <x:c r="B996" s="3" t="str">
        <x:v>PAYROLL-M06-P03</x:v>
      </x:c>
      <x:c r="C996" s="21" t="n">
        <x:v>6</x:v>
      </x:c>
      <x:c r="D996" s="39" t="n">
        <x:v>46566</x:v>
      </x:c>
      <x:c r="E996" s="39" t="n">
        <x:v>46539</x:v>
      </x:c>
      <x:c r="F996" s="39" t="n">
        <x:v>46566</x:v>
      </x:c>
      <x:c r="G996" s="3" t="str">
        <x:v>GL.PEOPLE.PV</x:v>
      </x:c>
      <x:c r="H996" s="3" t="str">
        <x:v>ENG</x:v>
      </x:c>
      <x:c r="I996" s="3" t="str">
        <x:v>PAYROLL</x:v>
      </x:c>
      <x:c r="J996" s="3" t="str">
        <x:v>MAP.ACTUAL.PAYROLL.PV.ENG.PAYROLL.ENG</x:v>
      </x:c>
      <x:c r="K996" s="3" t="str">
        <x:v>PPL.PV</x:v>
      </x:c>
      <x:c r="L996" s="3" t="str">
        <x:v>operating</x:v>
      </x:c>
      <x:c r="M996" s="3" t="str">
        <x:v>recurring</x:v>
      </x:c>
      <x:c r="N996" s="3" t="str">
        <x:v>committed</x:v>
      </x:c>
      <x:c r="O996" s="3" t="str">
        <x:v>fixed</x:v>
      </x:c>
      <x:c r="P996" s="30" t="n">
        <x:v>114.75</x:v>
      </x:c>
      <x:c r="Q996" s="30" t="n">
        <x:v>0</x:v>
      </x:c>
      <x:c r="R996" s="19" t="n">
        <x:f>P996-Q996</x:f>
        <x:v>114.75</x:v>
      </x:c>
      <x:c r="S996" s="22" t="n">
        <x:f>'D03_Accounts'!D95</x:f>
        <x:v>1</x:v>
      </x:c>
      <x:c r="T996" s="19" t="n">
        <x:f>R996*S996</x:f>
        <x:v>114.75</x:v>
      </x:c>
      <x:c r="U996" s="20" t="str">
        <x:f>'D03_Mappings'!E200</x:f>
        <x:v>people</x:v>
      </x:c>
      <x:c r="V996" s="19" t="str">
        <x:f>IF(I996="",IF(U996="people","PAYROLL","UNMAPPED"),I996)</x:f>
        <x:v>PAYROLL</x:v>
      </x:c>
      <x:c r="W996" s="19" t="n">
        <x:f>IF(AND(G996="GL.CASH",L996="operating"),Q996,0)</x:f>
        <x:v>0</x:v>
      </x:c>
      <x:c r="X996" s="19" t="n">
        <x:f>IF(AND(G996="GL.CASH",L996="operating"),P996,0)</x:f>
        <x:v>0</x:v>
      </x:c>
      <x:c r="Y996" s="19" t="n">
        <x:f>IF(AND(G996="GL.CASH",L996="investing"),Q996-P996,0)</x:f>
        <x:v>0</x:v>
      </x:c>
      <x:c r="Z996" s="19" t="n">
        <x:f>IF(AND(G996="GL.CASH",L996="financing"),P996,0)</x:f>
        <x:v>0</x:v>
      </x:c>
      <x:c r="AA996" s="19" t="n">
        <x:f>IF(AND(G996="GL.CASH",L996="financing"),Q996,0)</x:f>
        <x:v>0</x:v>
      </x:c>
    </x:row>
    <x:row r="997" ht="25" customHeight="1">
      <x:c r="A997" s="3" t="str">
        <x:v>ACT/PAYROLL-M06-P03/10</x:v>
      </x:c>
      <x:c r="B997" s="3" t="str">
        <x:v>PAYROLL-M06-P03</x:v>
      </x:c>
      <x:c r="C997" s="21" t="n">
        <x:v>6</x:v>
      </x:c>
      <x:c r="D997" s="39" t="n">
        <x:v>46566</x:v>
      </x:c>
      <x:c r="E997" s="39" t="n">
        <x:v>46539</x:v>
      </x:c>
      <x:c r="F997" s="39" t="n">
        <x:v>46566</x:v>
      </x:c>
      <x:c r="G997" s="3" t="str">
        <x:v>GL.CASH</x:v>
      </x:c>
      <x:c r="H997" s="3" t="str">
        <x:v>ENG</x:v>
      </x:c>
      <x:c r="I997" s="3" t="str">
        <x:v>PAYROLL</x:v>
      </x:c>
      <x:c r="J997" s="3" t="str">
        <x:v>MAP.ACTUAL.PAYROLL.PV.ENG.PAYROLL.ENG</x:v>
      </x:c>
      <x:c r="K997" s="3" t="str">
        <x:v>PPL.PV</x:v>
      </x:c>
      <x:c r="L997" s="3" t="str">
        <x:v>operating</x:v>
      </x:c>
      <x:c r="M997" s="3" t="str">
        <x:v>not_applicable</x:v>
      </x:c>
      <x:c r="N997" s="3" t="str">
        <x:v>not_applicable</x:v>
      </x:c>
      <x:c r="O997" s="3" t="str">
        <x:v>not_applicable</x:v>
      </x:c>
      <x:c r="P997" s="30" t="n">
        <x:v>0</x:v>
      </x:c>
      <x:c r="Q997" s="30" t="n">
        <x:v>114.75</x:v>
      </x:c>
      <x:c r="R997" s="19" t="n">
        <x:f>P997-Q997</x:f>
        <x:v>-114.75</x:v>
      </x:c>
      <x:c r="S997" s="22" t="n">
        <x:f>'D03_Accounts'!D11</x:f>
        <x:v>0</x:v>
      </x:c>
      <x:c r="T997" s="19" t="n">
        <x:f>R997*S997</x:f>
        <x:v>0</x:v>
      </x:c>
      <x:c r="U997" s="20" t="str">
        <x:f>'D03_Mappings'!E201</x:f>
        <x:v>cash</x:v>
      </x:c>
      <x:c r="V997" s="19" t="str">
        <x:f>IF(I997="",IF(U997="people","PAYROLL","UNMAPPED"),I997)</x:f>
        <x:v>PAYROLL</x:v>
      </x:c>
      <x:c r="W997" s="19" t="n">
        <x:f>IF(AND(G997="GL.CASH",L997="operating"),Q997,0)</x:f>
        <x:v>114.75</x:v>
      </x:c>
      <x:c r="X997" s="19" t="n">
        <x:f>IF(AND(G997="GL.CASH",L997="operating"),P997,0)</x:f>
        <x:v>0</x:v>
      </x:c>
      <x:c r="Y997" s="19" t="n">
        <x:f>IF(AND(G997="GL.CASH",L997="investing"),Q997-P997,0)</x:f>
        <x:v>0</x:v>
      </x:c>
      <x:c r="Z997" s="19" t="n">
        <x:f>IF(AND(G997="GL.CASH",L997="financing"),P997,0)</x:f>
        <x:v>0</x:v>
      </x:c>
      <x:c r="AA997" s="19" t="n">
        <x:f>IF(AND(G997="GL.CASH",L997="financing"),Q997,0)</x:f>
        <x:v>0</x:v>
      </x:c>
    </x:row>
    <x:row r="998" ht="25" customHeight="1">
      <x:c r="A998" s="3" t="str">
        <x:v>ACT/PAYROLL-M06-P03/11</x:v>
      </x:c>
      <x:c r="B998" s="3" t="str">
        <x:v>PAYROLL-M06-P03</x:v>
      </x:c>
      <x:c r="C998" s="21" t="n">
        <x:v>6</x:v>
      </x:c>
      <x:c r="D998" s="39" t="n">
        <x:v>46566</x:v>
      </x:c>
      <x:c r="E998" s="39" t="n">
        <x:v>46539</x:v>
      </x:c>
      <x:c r="F998" s="39" t="n">
        <x:v>46566</x:v>
      </x:c>
      <x:c r="G998" s="3" t="str">
        <x:v>GL.PEOPLE.U1</x:v>
      </x:c>
      <x:c r="H998" s="3" t="str">
        <x:v>ENG</x:v>
      </x:c>
      <x:c r="I998" s="3" t="str">
        <x:v>PAYROLL</x:v>
      </x:c>
      <x:c r="J998" s="3" t="str">
        <x:v>MAP.ACTUAL.PAYROLL.U1.ENG.PAYROLL.ENG</x:v>
      </x:c>
      <x:c r="K998" s="3" t="str">
        <x:v>PPL.U1</x:v>
      </x:c>
      <x:c r="L998" s="3" t="str">
        <x:v>operating</x:v>
      </x:c>
      <x:c r="M998" s="3" t="str">
        <x:v>recurring</x:v>
      </x:c>
      <x:c r="N998" s="3" t="str">
        <x:v>committed</x:v>
      </x:c>
      <x:c r="O998" s="3" t="str">
        <x:v>fixed</x:v>
      </x:c>
      <x:c r="P998" s="30" t="n">
        <x:v>163.01</x:v>
      </x:c>
      <x:c r="Q998" s="30" t="n">
        <x:v>0</x:v>
      </x:c>
      <x:c r="R998" s="19" t="n">
        <x:f>P998-Q998</x:f>
        <x:v>163.01</x:v>
      </x:c>
      <x:c r="S998" s="22" t="n">
        <x:f>'D03_Accounts'!D96</x:f>
        <x:v>1</x:v>
      </x:c>
      <x:c r="T998" s="19" t="n">
        <x:f>R998*S998</x:f>
        <x:v>163.01</x:v>
      </x:c>
      <x:c r="U998" s="20" t="str">
        <x:f>'D03_Mappings'!E230</x:f>
        <x:v>people</x:v>
      </x:c>
      <x:c r="V998" s="19" t="str">
        <x:f>IF(I998="",IF(U998="people","PAYROLL","UNMAPPED"),I998)</x:f>
        <x:v>PAYROLL</x:v>
      </x:c>
      <x:c r="W998" s="19" t="n">
        <x:f>IF(AND(G998="GL.CASH",L998="operating"),Q998,0)</x:f>
        <x:v>0</x:v>
      </x:c>
      <x:c r="X998" s="19" t="n">
        <x:f>IF(AND(G998="GL.CASH",L998="operating"),P998,0)</x:f>
        <x:v>0</x:v>
      </x:c>
      <x:c r="Y998" s="19" t="n">
        <x:f>IF(AND(G998="GL.CASH",L998="investing"),Q998-P998,0)</x:f>
        <x:v>0</x:v>
      </x:c>
      <x:c r="Z998" s="19" t="n">
        <x:f>IF(AND(G998="GL.CASH",L998="financing"),P998,0)</x:f>
        <x:v>0</x:v>
      </x:c>
      <x:c r="AA998" s="19" t="n">
        <x:f>IF(AND(G998="GL.CASH",L998="financing"),Q998,0)</x:f>
        <x:v>0</x:v>
      </x:c>
    </x:row>
    <x:row r="999" ht="25" customHeight="1">
      <x:c r="A999" s="3" t="str">
        <x:v>ACT/PAYROLL-M06-P03/12</x:v>
      </x:c>
      <x:c r="B999" s="3" t="str">
        <x:v>PAYROLL-M06-P03</x:v>
      </x:c>
      <x:c r="C999" s="21" t="n">
        <x:v>6</x:v>
      </x:c>
      <x:c r="D999" s="39" t="n">
        <x:v>46566</x:v>
      </x:c>
      <x:c r="E999" s="39" t="n">
        <x:v>46539</x:v>
      </x:c>
      <x:c r="F999" s="39" t="n">
        <x:v>46566</x:v>
      </x:c>
      <x:c r="G999" s="3" t="str">
        <x:v>GL.CASH</x:v>
      </x:c>
      <x:c r="H999" s="3" t="str">
        <x:v>ENG</x:v>
      </x:c>
      <x:c r="I999" s="3" t="str">
        <x:v>PAYROLL</x:v>
      </x:c>
      <x:c r="J999" s="3" t="str">
        <x:v>MAP.ACTUAL.PAYROLL.U1.ENG.PAYROLL.ENG</x:v>
      </x:c>
      <x:c r="K999" s="3" t="str">
        <x:v>PPL.U1</x:v>
      </x:c>
      <x:c r="L999" s="3" t="str">
        <x:v>operating</x:v>
      </x:c>
      <x:c r="M999" s="3" t="str">
        <x:v>not_applicable</x:v>
      </x:c>
      <x:c r="N999" s="3" t="str">
        <x:v>not_applicable</x:v>
      </x:c>
      <x:c r="O999" s="3" t="str">
        <x:v>not_applicable</x:v>
      </x:c>
      <x:c r="P999" s="30" t="n">
        <x:v>0</x:v>
      </x:c>
      <x:c r="Q999" s="30" t="n">
        <x:v>163.01</x:v>
      </x:c>
      <x:c r="R999" s="19" t="n">
        <x:f>P999-Q999</x:f>
        <x:v>-163.01</x:v>
      </x:c>
      <x:c r="S999" s="22" t="n">
        <x:f>'D03_Accounts'!D11</x:f>
        <x:v>0</x:v>
      </x:c>
      <x:c r="T999" s="19" t="n">
        <x:f>R999*S999</x:f>
        <x:v>0</x:v>
      </x:c>
      <x:c r="U999" s="20" t="str">
        <x:f>'D03_Mappings'!E231</x:f>
        <x:v>cash</x:v>
      </x:c>
      <x:c r="V999" s="19" t="str">
        <x:f>IF(I999="",IF(U999="people","PAYROLL","UNMAPPED"),I999)</x:f>
        <x:v>PAYROLL</x:v>
      </x:c>
      <x:c r="W999" s="19" t="n">
        <x:f>IF(AND(G999="GL.CASH",L999="operating"),Q999,0)</x:f>
        <x:v>163.01</x:v>
      </x:c>
      <x:c r="X999" s="19" t="n">
        <x:f>IF(AND(G999="GL.CASH",L999="operating"),P999,0)</x:f>
        <x:v>0</x:v>
      </x:c>
      <x:c r="Y999" s="19" t="n">
        <x:f>IF(AND(G999="GL.CASH",L999="investing"),Q999-P999,0)</x:f>
        <x:v>0</x:v>
      </x:c>
      <x:c r="Z999" s="19" t="n">
        <x:f>IF(AND(G999="GL.CASH",L999="financing"),P999,0)</x:f>
        <x:v>0</x:v>
      </x:c>
      <x:c r="AA999" s="19" t="n">
        <x:f>IF(AND(G999="GL.CASH",L999="financing"),Q999,0)</x:f>
        <x:v>0</x:v>
      </x:c>
    </x:row>
    <x:row r="1000" ht="25" customHeight="1">
      <x:c r="A1000" s="3" t="str">
        <x:v>ACT/PAYROLL-M06-P03/13</x:v>
      </x:c>
      <x:c r="B1000" s="3" t="str">
        <x:v>PAYROLL-M06-P03</x:v>
      </x:c>
      <x:c r="C1000" s="21" t="n">
        <x:v>6</x:v>
      </x:c>
      <x:c r="D1000" s="39" t="n">
        <x:v>46566</x:v>
      </x:c>
      <x:c r="E1000" s="39" t="n">
        <x:v>46539</x:v>
      </x:c>
      <x:c r="F1000" s="39" t="n">
        <x:v>46566</x:v>
      </x:c>
      <x:c r="G1000" s="3" t="str">
        <x:v>GL.PEOPLE.U2</x:v>
      </x:c>
      <x:c r="H1000" s="3" t="str">
        <x:v>ENG</x:v>
      </x:c>
      <x:c r="I1000" s="3" t="str">
        <x:v>PAYROLL</x:v>
      </x:c>
      <x:c r="J1000" s="3" t="str">
        <x:v>MAP.ACTUAL.PAYROLL.U2.ENG.PAYROLL.ENG</x:v>
      </x:c>
      <x:c r="K1000" s="3" t="str">
        <x:v>PPL.U2</x:v>
      </x:c>
      <x:c r="L1000" s="3" t="str">
        <x:v>operating</x:v>
      </x:c>
      <x:c r="M1000" s="3" t="str">
        <x:v>recurring</x:v>
      </x:c>
      <x:c r="N1000" s="3" t="str">
        <x:v>committed</x:v>
      </x:c>
      <x:c r="O1000" s="3" t="str">
        <x:v>fixed</x:v>
      </x:c>
      <x:c r="P1000" s="30" t="n">
        <x:v>34.16</x:v>
      </x:c>
      <x:c r="Q1000" s="30" t="n">
        <x:v>0</x:v>
      </x:c>
      <x:c r="R1000" s="19" t="n">
        <x:f>P1000-Q1000</x:f>
        <x:v>34.16</x:v>
      </x:c>
      <x:c r="S1000" s="22" t="n">
        <x:f>'D03_Accounts'!D97</x:f>
        <x:v>1</x:v>
      </x:c>
      <x:c r="T1000" s="19" t="n">
        <x:f>R1000*S1000</x:f>
        <x:v>34.16</x:v>
      </x:c>
      <x:c r="U1000" s="20" t="str">
        <x:f>'D03_Mappings'!E240</x:f>
        <x:v>people</x:v>
      </x:c>
      <x:c r="V1000" s="19" t="str">
        <x:f>IF(I1000="",IF(U1000="people","PAYROLL","UNMAPPED"),I1000)</x:f>
        <x:v>PAYROLL</x:v>
      </x:c>
      <x:c r="W1000" s="19" t="n">
        <x:f>IF(AND(G1000="GL.CASH",L1000="operating"),Q1000,0)</x:f>
        <x:v>0</x:v>
      </x:c>
      <x:c r="X1000" s="19" t="n">
        <x:f>IF(AND(G1000="GL.CASH",L1000="operating"),P1000,0)</x:f>
        <x:v>0</x:v>
      </x:c>
      <x:c r="Y1000" s="19" t="n">
        <x:f>IF(AND(G1000="GL.CASH",L1000="investing"),Q1000-P1000,0)</x:f>
        <x:v>0</x:v>
      </x:c>
      <x:c r="Z1000" s="19" t="n">
        <x:f>IF(AND(G1000="GL.CASH",L1000="financing"),P1000,0)</x:f>
        <x:v>0</x:v>
      </x:c>
      <x:c r="AA1000" s="19" t="n">
        <x:f>IF(AND(G1000="GL.CASH",L1000="financing"),Q1000,0)</x:f>
        <x:v>0</x:v>
      </x:c>
    </x:row>
    <x:row r="1001" ht="25" customHeight="1">
      <x:c r="A1001" s="3" t="str">
        <x:v>ACT/PAYROLL-M06-P03/14</x:v>
      </x:c>
      <x:c r="B1001" s="3" t="str">
        <x:v>PAYROLL-M06-P03</x:v>
      </x:c>
      <x:c r="C1001" s="21" t="n">
        <x:v>6</x:v>
      </x:c>
      <x:c r="D1001" s="39" t="n">
        <x:v>46566</x:v>
      </x:c>
      <x:c r="E1001" s="39" t="n">
        <x:v>46539</x:v>
      </x:c>
      <x:c r="F1001" s="39" t="n">
        <x:v>46566</x:v>
      </x:c>
      <x:c r="G1001" s="3" t="str">
        <x:v>GL.CASH</x:v>
      </x:c>
      <x:c r="H1001" s="3" t="str">
        <x:v>ENG</x:v>
      </x:c>
      <x:c r="I1001" s="3" t="str">
        <x:v>PAYROLL</x:v>
      </x:c>
      <x:c r="J1001" s="3" t="str">
        <x:v>MAP.ACTUAL.PAYROLL.U2.ENG.PAYROLL.ENG</x:v>
      </x:c>
      <x:c r="K1001" s="3" t="str">
        <x:v>PPL.U2</x:v>
      </x:c>
      <x:c r="L1001" s="3" t="str">
        <x:v>operating</x:v>
      </x:c>
      <x:c r="M1001" s="3" t="str">
        <x:v>not_applicable</x:v>
      </x:c>
      <x:c r="N1001" s="3" t="str">
        <x:v>not_applicable</x:v>
      </x:c>
      <x:c r="O1001" s="3" t="str">
        <x:v>not_applicable</x:v>
      </x:c>
      <x:c r="P1001" s="30" t="n">
        <x:v>0</x:v>
      </x:c>
      <x:c r="Q1001" s="30" t="n">
        <x:v>34.16</x:v>
      </x:c>
      <x:c r="R1001" s="19" t="n">
        <x:f>P1001-Q1001</x:f>
        <x:v>-34.16</x:v>
      </x:c>
      <x:c r="S1001" s="22" t="n">
        <x:f>'D03_Accounts'!D11</x:f>
        <x:v>0</x:v>
      </x:c>
      <x:c r="T1001" s="19" t="n">
        <x:f>R1001*S1001</x:f>
        <x:v>0</x:v>
      </x:c>
      <x:c r="U1001" s="20" t="str">
        <x:f>'D03_Mappings'!E241</x:f>
        <x:v>cash</x:v>
      </x:c>
      <x:c r="V1001" s="19" t="str">
        <x:f>IF(I1001="",IF(U1001="people","PAYROLL","UNMAPPED"),I1001)</x:f>
        <x:v>PAYROLL</x:v>
      </x:c>
      <x:c r="W1001" s="19" t="n">
        <x:f>IF(AND(G1001="GL.CASH",L1001="operating"),Q1001,0)</x:f>
        <x:v>34.16</x:v>
      </x:c>
      <x:c r="X1001" s="19" t="n">
        <x:f>IF(AND(G1001="GL.CASH",L1001="operating"),P1001,0)</x:f>
        <x:v>0</x:v>
      </x:c>
      <x:c r="Y1001" s="19" t="n">
        <x:f>IF(AND(G1001="GL.CASH",L1001="investing"),Q1001-P1001,0)</x:f>
        <x:v>0</x:v>
      </x:c>
      <x:c r="Z1001" s="19" t="n">
        <x:f>IF(AND(G1001="GL.CASH",L1001="financing"),P1001,0)</x:f>
        <x:v>0</x:v>
      </x:c>
      <x:c r="AA1001" s="19" t="n">
        <x:f>IF(AND(G1001="GL.CASH",L1001="financing"),Q1001,0)</x:f>
        <x:v>0</x:v>
      </x:c>
    </x:row>
    <x:row r="1002" ht="25" customHeight="1">
      <x:c r="A1002" s="3" t="str">
        <x:v>ACT/PAYROLL-M06-P03/15</x:v>
      </x:c>
      <x:c r="B1002" s="3" t="str">
        <x:v>PAYROLL-M06-P03</x:v>
      </x:c>
      <x:c r="C1002" s="21" t="n">
        <x:v>6</x:v>
      </x:c>
      <x:c r="D1002" s="39" t="n">
        <x:v>46566</x:v>
      </x:c>
      <x:c r="E1002" s="39" t="n">
        <x:v>46539</x:v>
      </x:c>
      <x:c r="F1002" s="39" t="n">
        <x:v>46566</x:v>
      </x:c>
      <x:c r="G1002" s="3" t="str">
        <x:v>GL.PEOPLE.INSOLV</x:v>
      </x:c>
      <x:c r="H1002" s="3" t="str">
        <x:v>ENG</x:v>
      </x:c>
      <x:c r="I1002" s="3" t="str">
        <x:v>PAYROLL</x:v>
      </x:c>
      <x:c r="J1002" s="3" t="str">
        <x:v>MAP.ACTUAL.PAYROLL.INSOLV.ENG.PAYROLL.ENG</x:v>
      </x:c>
      <x:c r="K1002" s="3" t="str">
        <x:v>PPL.INSOLV</x:v>
      </x:c>
      <x:c r="L1002" s="3" t="str">
        <x:v>operating</x:v>
      </x:c>
      <x:c r="M1002" s="3" t="str">
        <x:v>recurring</x:v>
      </x:c>
      <x:c r="N1002" s="3" t="str">
        <x:v>committed</x:v>
      </x:c>
      <x:c r="O1002" s="3" t="str">
        <x:v>fixed</x:v>
      </x:c>
      <x:c r="P1002" s="30" t="n">
        <x:v>11.64</x:v>
      </x:c>
      <x:c r="Q1002" s="30" t="n">
        <x:v>0</x:v>
      </x:c>
      <x:c r="R1002" s="19" t="n">
        <x:f>P1002-Q1002</x:f>
        <x:v>11.64</x:v>
      </x:c>
      <x:c r="S1002" s="22" t="n">
        <x:f>'D03_Accounts'!D98</x:f>
        <x:v>1</x:v>
      </x:c>
      <x:c r="T1002" s="19" t="n">
        <x:f>R1002*S1002</x:f>
        <x:v>11.64</x:v>
      </x:c>
      <x:c r="U1002" s="20" t="str">
        <x:f>'D03_Mappings'!E180</x:f>
        <x:v>people</x:v>
      </x:c>
      <x:c r="V1002" s="19" t="str">
        <x:f>IF(I1002="",IF(U1002="people","PAYROLL","UNMAPPED"),I1002)</x:f>
        <x:v>PAYROLL</x:v>
      </x:c>
      <x:c r="W1002" s="19" t="n">
        <x:f>IF(AND(G1002="GL.CASH",L1002="operating"),Q1002,0)</x:f>
        <x:v>0</x:v>
      </x:c>
      <x:c r="X1002" s="19" t="n">
        <x:f>IF(AND(G1002="GL.CASH",L1002="operating"),P1002,0)</x:f>
        <x:v>0</x:v>
      </x:c>
      <x:c r="Y1002" s="19" t="n">
        <x:f>IF(AND(G1002="GL.CASH",L1002="investing"),Q1002-P1002,0)</x:f>
        <x:v>0</x:v>
      </x:c>
      <x:c r="Z1002" s="19" t="n">
        <x:f>IF(AND(G1002="GL.CASH",L1002="financing"),P1002,0)</x:f>
        <x:v>0</x:v>
      </x:c>
      <x:c r="AA1002" s="19" t="n">
        <x:f>IF(AND(G1002="GL.CASH",L1002="financing"),Q1002,0)</x:f>
        <x:v>0</x:v>
      </x:c>
    </x:row>
    <x:row r="1003" ht="25" customHeight="1">
      <x:c r="A1003" s="3" t="str">
        <x:v>ACT/PAYROLL-M06-P03/16</x:v>
      </x:c>
      <x:c r="B1003" s="3" t="str">
        <x:v>PAYROLL-M06-P03</x:v>
      </x:c>
      <x:c r="C1003" s="21" t="n">
        <x:v>6</x:v>
      </x:c>
      <x:c r="D1003" s="39" t="n">
        <x:v>46566</x:v>
      </x:c>
      <x:c r="E1003" s="39" t="n">
        <x:v>46539</x:v>
      </x:c>
      <x:c r="F1003" s="39" t="n">
        <x:v>46566</x:v>
      </x:c>
      <x:c r="G1003" s="3" t="str">
        <x:v>GL.CASH</x:v>
      </x:c>
      <x:c r="H1003" s="3" t="str">
        <x:v>ENG</x:v>
      </x:c>
      <x:c r="I1003" s="3" t="str">
        <x:v>PAYROLL</x:v>
      </x:c>
      <x:c r="J1003" s="3" t="str">
        <x:v>MAP.ACTUAL.PAYROLL.INSOLV.ENG.PAYROLL.ENG</x:v>
      </x:c>
      <x:c r="K1003" s="3" t="str">
        <x:v>PPL.INSOLV</x:v>
      </x:c>
      <x:c r="L1003" s="3" t="str">
        <x:v>operating</x:v>
      </x:c>
      <x:c r="M1003" s="3" t="str">
        <x:v>not_applicable</x:v>
      </x:c>
      <x:c r="N1003" s="3" t="str">
        <x:v>not_applicable</x:v>
      </x:c>
      <x:c r="O1003" s="3" t="str">
        <x:v>not_applicable</x:v>
      </x:c>
      <x:c r="P1003" s="30" t="n">
        <x:v>0</x:v>
      </x:c>
      <x:c r="Q1003" s="30" t="n">
        <x:v>11.64</x:v>
      </x:c>
      <x:c r="R1003" s="19" t="n">
        <x:f>P1003-Q1003</x:f>
        <x:v>-11.64</x:v>
      </x:c>
      <x:c r="S1003" s="22" t="n">
        <x:f>'D03_Accounts'!D11</x:f>
        <x:v>0</x:v>
      </x:c>
      <x:c r="T1003" s="19" t="n">
        <x:f>R1003*S1003</x:f>
        <x:v>0</x:v>
      </x:c>
      <x:c r="U1003" s="20" t="str">
        <x:f>'D03_Mappings'!E181</x:f>
        <x:v>cash</x:v>
      </x:c>
      <x:c r="V1003" s="19" t="str">
        <x:f>IF(I1003="",IF(U1003="people","PAYROLL","UNMAPPED"),I1003)</x:f>
        <x:v>PAYROLL</x:v>
      </x:c>
      <x:c r="W1003" s="19" t="n">
        <x:f>IF(AND(G1003="GL.CASH",L1003="operating"),Q1003,0)</x:f>
        <x:v>11.64</x:v>
      </x:c>
      <x:c r="X1003" s="19" t="n">
        <x:f>IF(AND(G1003="GL.CASH",L1003="operating"),P1003,0)</x:f>
        <x:v>0</x:v>
      </x:c>
      <x:c r="Y1003" s="19" t="n">
        <x:f>IF(AND(G1003="GL.CASH",L1003="investing"),Q1003-P1003,0)</x:f>
        <x:v>0</x:v>
      </x:c>
      <x:c r="Z1003" s="19" t="n">
        <x:f>IF(AND(G1003="GL.CASH",L1003="financing"),P1003,0)</x:f>
        <x:v>0</x:v>
      </x:c>
      <x:c r="AA1003" s="19" t="n">
        <x:f>IF(AND(G1003="GL.CASH",L1003="financing"),Q1003,0)</x:f>
        <x:v>0</x:v>
      </x:c>
    </x:row>
    <x:row r="1004" ht="25" customHeight="1">
      <x:c r="A1004" s="3" t="str">
        <x:v>ACT/PAYROLL-M06-P03/17</x:v>
      </x:c>
      <x:c r="B1004" s="3" t="str">
        <x:v>PAYROLL-M06-P03</x:v>
      </x:c>
      <x:c r="C1004" s="21" t="n">
        <x:v>6</x:v>
      </x:c>
      <x:c r="D1004" s="39" t="n">
        <x:v>46566</x:v>
      </x:c>
      <x:c r="E1004" s="39" t="n">
        <x:v>46539</x:v>
      </x:c>
      <x:c r="F1004" s="39" t="n">
        <x:v>46566</x:v>
      </x:c>
      <x:c r="G1004" s="3" t="str">
        <x:v>GL.PEOPLE.BG</x:v>
      </x:c>
      <x:c r="H1004" s="3" t="str">
        <x:v>ENG</x:v>
      </x:c>
      <x:c r="I1004" s="3" t="str">
        <x:v>PAYROLL</x:v>
      </x:c>
      <x:c r="J1004" s="3" t="str">
        <x:v>MAP.ACTUAL.PAYROLL.BG.ENG.PAYROLL.ENG</x:v>
      </x:c>
      <x:c r="K1004" s="3" t="str">
        <x:v>PPL.BG</x:v>
      </x:c>
      <x:c r="L1004" s="3" t="str">
        <x:v>operating</x:v>
      </x:c>
      <x:c r="M1004" s="3" t="str">
        <x:v>recurring</x:v>
      </x:c>
      <x:c r="N1004" s="3" t="str">
        <x:v>committed</x:v>
      </x:c>
      <x:c r="O1004" s="3" t="str">
        <x:v>fixed</x:v>
      </x:c>
      <x:c r="P1004" s="30" t="n">
        <x:v>23.29</x:v>
      </x:c>
      <x:c r="Q1004" s="30" t="n">
        <x:v>0</x:v>
      </x:c>
      <x:c r="R1004" s="19" t="n">
        <x:f>P1004-Q1004</x:f>
        <x:v>23.29</x:v>
      </x:c>
      <x:c r="S1004" s="22" t="n">
        <x:f>'D03_Accounts'!D99</x:f>
        <x:v>1</x:v>
      </x:c>
      <x:c r="T1004" s="19" t="n">
        <x:f>R1004*S1004</x:f>
        <x:v>23.29</x:v>
      </x:c>
      <x:c r="U1004" s="20" t="str">
        <x:f>'D03_Mappings'!E170</x:f>
        <x:v>people</x:v>
      </x:c>
      <x:c r="V1004" s="19" t="str">
        <x:f>IF(I1004="",IF(U1004="people","PAYROLL","UNMAPPED"),I1004)</x:f>
        <x:v>PAYROLL</x:v>
      </x:c>
      <x:c r="W1004" s="19" t="n">
        <x:f>IF(AND(G1004="GL.CASH",L1004="operating"),Q1004,0)</x:f>
        <x:v>0</x:v>
      </x:c>
      <x:c r="X1004" s="19" t="n">
        <x:f>IF(AND(G1004="GL.CASH",L1004="operating"),P1004,0)</x:f>
        <x:v>0</x:v>
      </x:c>
      <x:c r="Y1004" s="19" t="n">
        <x:f>IF(AND(G1004="GL.CASH",L1004="investing"),Q1004-P1004,0)</x:f>
        <x:v>0</x:v>
      </x:c>
      <x:c r="Z1004" s="19" t="n">
        <x:f>IF(AND(G1004="GL.CASH",L1004="financing"),P1004,0)</x:f>
        <x:v>0</x:v>
      </x:c>
      <x:c r="AA1004" s="19" t="n">
        <x:f>IF(AND(G1004="GL.CASH",L1004="financing"),Q1004,0)</x:f>
        <x:v>0</x:v>
      </x:c>
    </x:row>
    <x:row r="1005" ht="25" customHeight="1">
      <x:c r="A1005" s="3" t="str">
        <x:v>ACT/PAYROLL-M06-P03/18</x:v>
      </x:c>
      <x:c r="B1005" s="3" t="str">
        <x:v>PAYROLL-M06-P03</x:v>
      </x:c>
      <x:c r="C1005" s="21" t="n">
        <x:v>6</x:v>
      </x:c>
      <x:c r="D1005" s="39" t="n">
        <x:v>46566</x:v>
      </x:c>
      <x:c r="E1005" s="39" t="n">
        <x:v>46539</x:v>
      </x:c>
      <x:c r="F1005" s="39" t="n">
        <x:v>46566</x:v>
      </x:c>
      <x:c r="G1005" s="3" t="str">
        <x:v>GL.CASH</x:v>
      </x:c>
      <x:c r="H1005" s="3" t="str">
        <x:v>ENG</x:v>
      </x:c>
      <x:c r="I1005" s="3" t="str">
        <x:v>PAYROLL</x:v>
      </x:c>
      <x:c r="J1005" s="3" t="str">
        <x:v>MAP.ACTUAL.PAYROLL.BG.ENG.PAYROLL.ENG</x:v>
      </x:c>
      <x:c r="K1005" s="3" t="str">
        <x:v>PPL.BG</x:v>
      </x:c>
      <x:c r="L1005" s="3" t="str">
        <x:v>operating</x:v>
      </x:c>
      <x:c r="M1005" s="3" t="str">
        <x:v>not_applicable</x:v>
      </x:c>
      <x:c r="N1005" s="3" t="str">
        <x:v>not_applicable</x:v>
      </x:c>
      <x:c r="O1005" s="3" t="str">
        <x:v>not_applicable</x:v>
      </x:c>
      <x:c r="P1005" s="30" t="n">
        <x:v>0</x:v>
      </x:c>
      <x:c r="Q1005" s="30" t="n">
        <x:v>23.29</x:v>
      </x:c>
      <x:c r="R1005" s="19" t="n">
        <x:f>P1005-Q1005</x:f>
        <x:v>-23.29</x:v>
      </x:c>
      <x:c r="S1005" s="22" t="n">
        <x:f>'D03_Accounts'!D11</x:f>
        <x:v>0</x:v>
      </x:c>
      <x:c r="T1005" s="19" t="n">
        <x:f>R1005*S1005</x:f>
        <x:v>0</x:v>
      </x:c>
      <x:c r="U1005" s="20" t="str">
        <x:f>'D03_Mappings'!E171</x:f>
        <x:v>cash</x:v>
      </x:c>
      <x:c r="V1005" s="19" t="str">
        <x:f>IF(I1005="",IF(U1005="people","PAYROLL","UNMAPPED"),I1005)</x:f>
        <x:v>PAYROLL</x:v>
      </x:c>
      <x:c r="W1005" s="19" t="n">
        <x:f>IF(AND(G1005="GL.CASH",L1005="operating"),Q1005,0)</x:f>
        <x:v>23.29</x:v>
      </x:c>
      <x:c r="X1005" s="19" t="n">
        <x:f>IF(AND(G1005="GL.CASH",L1005="operating"),P1005,0)</x:f>
        <x:v>0</x:v>
      </x:c>
      <x:c r="Y1005" s="19" t="n">
        <x:f>IF(AND(G1005="GL.CASH",L1005="investing"),Q1005-P1005,0)</x:f>
        <x:v>0</x:v>
      </x:c>
      <x:c r="Z1005" s="19" t="n">
        <x:f>IF(AND(G1005="GL.CASH",L1005="financing"),P1005,0)</x:f>
        <x:v>0</x:v>
      </x:c>
      <x:c r="AA1005" s="19" t="n">
        <x:f>IF(AND(G1005="GL.CASH",L1005="financing"),Q1005,0)</x:f>
        <x:v>0</x:v>
      </x:c>
    </x:row>
    <x:row r="1006" ht="25" customHeight="1">
      <x:c r="A1006" s="3" t="str">
        <x:v>ACT/PAYROLL-M06-P04/1</x:v>
      </x:c>
      <x:c r="B1006" s="3" t="str">
        <x:v>PAYROLL-M06-P04</x:v>
      </x:c>
      <x:c r="C1006" s="21" t="n">
        <x:v>6</x:v>
      </x:c>
      <x:c r="D1006" s="39" t="n">
        <x:v>46566</x:v>
      </x:c>
      <x:c r="E1006" s="39" t="n">
        <x:v>46539</x:v>
      </x:c>
      <x:c r="F1006" s="39" t="n">
        <x:v>46566</x:v>
      </x:c>
      <x:c r="G1006" s="3" t="str">
        <x:v>GL.PEOPLE.SALARY</x:v>
      </x:c>
      <x:c r="H1006" s="3" t="str">
        <x:v>ENG</x:v>
      </x:c>
      <x:c r="I1006" s="3" t="str">
        <x:v>PAYROLL</x:v>
      </x:c>
      <x:c r="J1006" s="3" t="str">
        <x:v>MAP.ACTUAL.PAYROLL.SALARY.ENG.PAYROLL.ENG</x:v>
      </x:c>
      <x:c r="K1006" s="3" t="str">
        <x:v>PPL.SALARY</x:v>
      </x:c>
      <x:c r="L1006" s="3" t="str">
        <x:v>operating</x:v>
      </x:c>
      <x:c r="M1006" s="3" t="str">
        <x:v>recurring</x:v>
      </x:c>
      <x:c r="N1006" s="3" t="str">
        <x:v>committed</x:v>
      </x:c>
      <x:c r="O1006" s="3" t="str">
        <x:v>fixed</x:v>
      </x:c>
      <x:c r="P1006" s="30" t="n">
        <x:v>7762.5</x:v>
      </x:c>
      <x:c r="Q1006" s="30" t="n">
        <x:v>0</x:v>
      </x:c>
      <x:c r="R1006" s="19" t="n">
        <x:f>P1006-Q1006</x:f>
        <x:v>7762.5</x:v>
      </x:c>
      <x:c r="S1006" s="22" t="n">
        <x:f>'D03_Accounts'!D91</x:f>
        <x:v>1</x:v>
      </x:c>
      <x:c r="T1006" s="19" t="n">
        <x:f>R1006*S1006</x:f>
        <x:v>7762.5</x:v>
      </x:c>
      <x:c r="U1006" s="20" t="str">
        <x:f>'D03_Mappings'!E220</x:f>
        <x:v>people</x:v>
      </x:c>
      <x:c r="V1006" s="19" t="str">
        <x:f>IF(I1006="",IF(U1006="people","PAYROLL","UNMAPPED"),I1006)</x:f>
        <x:v>PAYROLL</x:v>
      </x:c>
      <x:c r="W1006" s="19" t="n">
        <x:f>IF(AND(G1006="GL.CASH",L1006="operating"),Q1006,0)</x:f>
        <x:v>0</x:v>
      </x:c>
      <x:c r="X1006" s="19" t="n">
        <x:f>IF(AND(G1006="GL.CASH",L1006="operating"),P1006,0)</x:f>
        <x:v>0</x:v>
      </x:c>
      <x:c r="Y1006" s="19" t="n">
        <x:f>IF(AND(G1006="GL.CASH",L1006="investing"),Q1006-P1006,0)</x:f>
        <x:v>0</x:v>
      </x:c>
      <x:c r="Z1006" s="19" t="n">
        <x:f>IF(AND(G1006="GL.CASH",L1006="financing"),P1006,0)</x:f>
        <x:v>0</x:v>
      </x:c>
      <x:c r="AA1006" s="19" t="n">
        <x:f>IF(AND(G1006="GL.CASH",L1006="financing"),Q1006,0)</x:f>
        <x:v>0</x:v>
      </x:c>
    </x:row>
    <x:row r="1007" ht="25" customHeight="1">
      <x:c r="A1007" s="3" t="str">
        <x:v>ACT/PAYROLL-M06-P04/2</x:v>
      </x:c>
      <x:c r="B1007" s="3" t="str">
        <x:v>PAYROLL-M06-P04</x:v>
      </x:c>
      <x:c r="C1007" s="21" t="n">
        <x:v>6</x:v>
      </x:c>
      <x:c r="D1007" s="39" t="n">
        <x:v>46566</x:v>
      </x:c>
      <x:c r="E1007" s="39" t="n">
        <x:v>46539</x:v>
      </x:c>
      <x:c r="F1007" s="39" t="n">
        <x:v>46566</x:v>
      </x:c>
      <x:c r="G1007" s="3" t="str">
        <x:v>GL.CASH</x:v>
      </x:c>
      <x:c r="H1007" s="3" t="str">
        <x:v>ENG</x:v>
      </x:c>
      <x:c r="I1007" s="3" t="str">
        <x:v>PAYROLL</x:v>
      </x:c>
      <x:c r="J1007" s="3" t="str">
        <x:v>MAP.ACTUAL.PAYROLL.SALARY.ENG.PAYROLL.ENG</x:v>
      </x:c>
      <x:c r="K1007" s="3" t="str">
        <x:v>PPL.SALARY</x:v>
      </x:c>
      <x:c r="L1007" s="3" t="str">
        <x:v>operating</x:v>
      </x:c>
      <x:c r="M1007" s="3" t="str">
        <x:v>not_applicable</x:v>
      </x:c>
      <x:c r="N1007" s="3" t="str">
        <x:v>not_applicable</x:v>
      </x:c>
      <x:c r="O1007" s="3" t="str">
        <x:v>not_applicable</x:v>
      </x:c>
      <x:c r="P1007" s="30" t="n">
        <x:v>0</x:v>
      </x:c>
      <x:c r="Q1007" s="30" t="n">
        <x:v>7762.5</x:v>
      </x:c>
      <x:c r="R1007" s="19" t="n">
        <x:f>P1007-Q1007</x:f>
        <x:v>-7762.5</x:v>
      </x:c>
      <x:c r="S1007" s="22" t="n">
        <x:f>'D03_Accounts'!D11</x:f>
        <x:v>0</x:v>
      </x:c>
      <x:c r="T1007" s="19" t="n">
        <x:f>R1007*S1007</x:f>
        <x:v>0</x:v>
      </x:c>
      <x:c r="U1007" s="20" t="str">
        <x:f>'D03_Mappings'!E221</x:f>
        <x:v>cash</x:v>
      </x:c>
      <x:c r="V1007" s="19" t="str">
        <x:f>IF(I1007="",IF(U1007="people","PAYROLL","UNMAPPED"),I1007)</x:f>
        <x:v>PAYROLL</x:v>
      </x:c>
      <x:c r="W1007" s="19" t="n">
        <x:f>IF(AND(G1007="GL.CASH",L1007="operating"),Q1007,0)</x:f>
        <x:v>7762.5</x:v>
      </x:c>
      <x:c r="X1007" s="19" t="n">
        <x:f>IF(AND(G1007="GL.CASH",L1007="operating"),P1007,0)</x:f>
        <x:v>0</x:v>
      </x:c>
      <x:c r="Y1007" s="19" t="n">
        <x:f>IF(AND(G1007="GL.CASH",L1007="investing"),Q1007-P1007,0)</x:f>
        <x:v>0</x:v>
      </x:c>
      <x:c r="Z1007" s="19" t="n">
        <x:f>IF(AND(G1007="GL.CASH",L1007="financing"),P1007,0)</x:f>
        <x:v>0</x:v>
      </x:c>
      <x:c r="AA1007" s="19" t="n">
        <x:f>IF(AND(G1007="GL.CASH",L1007="financing"),Q1007,0)</x:f>
        <x:v>0</x:v>
      </x:c>
    </x:row>
    <x:row r="1008" ht="25" customHeight="1">
      <x:c r="A1008" s="3" t="str">
        <x:v>ACT/PAYROLL-M06-P04/3</x:v>
      </x:c>
      <x:c r="B1008" s="3" t="str">
        <x:v>PAYROLL-M06-P04</x:v>
      </x:c>
      <x:c r="C1008" s="21" t="n">
        <x:v>6</x:v>
      </x:c>
      <x:c r="D1008" s="39" t="n">
        <x:v>46566</x:v>
      </x:c>
      <x:c r="E1008" s="39" t="n">
        <x:v>46539</x:v>
      </x:c>
      <x:c r="F1008" s="39" t="n">
        <x:v>46566</x:v>
      </x:c>
      <x:c r="G1008" s="3" t="str">
        <x:v>GL.PEOPLE.RV</x:v>
      </x:c>
      <x:c r="H1008" s="3" t="str">
        <x:v>ENG</x:v>
      </x:c>
      <x:c r="I1008" s="3" t="str">
        <x:v>PAYROLL</x:v>
      </x:c>
      <x:c r="J1008" s="3" t="str">
        <x:v>MAP.ACTUAL.PAYROLL.RV.ENG.PAYROLL.ENG</x:v>
      </x:c>
      <x:c r="K1008" s="3" t="str">
        <x:v>PPL.RV</x:v>
      </x:c>
      <x:c r="L1008" s="3" t="str">
        <x:v>operating</x:v>
      </x:c>
      <x:c r="M1008" s="3" t="str">
        <x:v>recurring</x:v>
      </x:c>
      <x:c r="N1008" s="3" t="str">
        <x:v>committed</x:v>
      </x:c>
      <x:c r="O1008" s="3" t="str">
        <x:v>fixed</x:v>
      </x:c>
      <x:c r="P1008" s="30" t="n">
        <x:v>721.91</x:v>
      </x:c>
      <x:c r="Q1008" s="30" t="n">
        <x:v>0</x:v>
      </x:c>
      <x:c r="R1008" s="19" t="n">
        <x:f>P1008-Q1008</x:f>
        <x:v>721.91</x:v>
      </x:c>
      <x:c r="S1008" s="22" t="n">
        <x:f>'D03_Accounts'!D92</x:f>
        <x:v>1</x:v>
      </x:c>
      <x:c r="T1008" s="19" t="n">
        <x:f>R1008*S1008</x:f>
        <x:v>721.91</x:v>
      </x:c>
      <x:c r="U1008" s="20" t="str">
        <x:f>'D03_Mappings'!E210</x:f>
        <x:v>people</x:v>
      </x:c>
      <x:c r="V1008" s="19" t="str">
        <x:f>IF(I1008="",IF(U1008="people","PAYROLL","UNMAPPED"),I1008)</x:f>
        <x:v>PAYROLL</x:v>
      </x:c>
      <x:c r="W1008" s="19" t="n">
        <x:f>IF(AND(G1008="GL.CASH",L1008="operating"),Q1008,0)</x:f>
        <x:v>0</x:v>
      </x:c>
      <x:c r="X1008" s="19" t="n">
        <x:f>IF(AND(G1008="GL.CASH",L1008="operating"),P1008,0)</x:f>
        <x:v>0</x:v>
      </x:c>
      <x:c r="Y1008" s="19" t="n">
        <x:f>IF(AND(G1008="GL.CASH",L1008="investing"),Q1008-P1008,0)</x:f>
        <x:v>0</x:v>
      </x:c>
      <x:c r="Z1008" s="19" t="n">
        <x:f>IF(AND(G1008="GL.CASH",L1008="financing"),P1008,0)</x:f>
        <x:v>0</x:v>
      </x:c>
      <x:c r="AA1008" s="19" t="n">
        <x:f>IF(AND(G1008="GL.CASH",L1008="financing"),Q1008,0)</x:f>
        <x:v>0</x:v>
      </x:c>
    </x:row>
    <x:row r="1009" ht="25" customHeight="1">
      <x:c r="A1009" s="3" t="str">
        <x:v>ACT/PAYROLL-M06-P04/4</x:v>
      </x:c>
      <x:c r="B1009" s="3" t="str">
        <x:v>PAYROLL-M06-P04</x:v>
      </x:c>
      <x:c r="C1009" s="21" t="n">
        <x:v>6</x:v>
      </x:c>
      <x:c r="D1009" s="39" t="n">
        <x:v>46566</x:v>
      </x:c>
      <x:c r="E1009" s="39" t="n">
        <x:v>46539</x:v>
      </x:c>
      <x:c r="F1009" s="39" t="n">
        <x:v>46566</x:v>
      </x:c>
      <x:c r="G1009" s="3" t="str">
        <x:v>GL.CASH</x:v>
      </x:c>
      <x:c r="H1009" s="3" t="str">
        <x:v>ENG</x:v>
      </x:c>
      <x:c r="I1009" s="3" t="str">
        <x:v>PAYROLL</x:v>
      </x:c>
      <x:c r="J1009" s="3" t="str">
        <x:v>MAP.ACTUAL.PAYROLL.RV.ENG.PAYROLL.ENG</x:v>
      </x:c>
      <x:c r="K1009" s="3" t="str">
        <x:v>PPL.RV</x:v>
      </x:c>
      <x:c r="L1009" s="3" t="str">
        <x:v>operating</x:v>
      </x:c>
      <x:c r="M1009" s="3" t="str">
        <x:v>not_applicable</x:v>
      </x:c>
      <x:c r="N1009" s="3" t="str">
        <x:v>not_applicable</x:v>
      </x:c>
      <x:c r="O1009" s="3" t="str">
        <x:v>not_applicable</x:v>
      </x:c>
      <x:c r="P1009" s="30" t="n">
        <x:v>0</x:v>
      </x:c>
      <x:c r="Q1009" s="30" t="n">
        <x:v>721.91</x:v>
      </x:c>
      <x:c r="R1009" s="19" t="n">
        <x:f>P1009-Q1009</x:f>
        <x:v>-721.91</x:v>
      </x:c>
      <x:c r="S1009" s="22" t="n">
        <x:f>'D03_Accounts'!D11</x:f>
        <x:v>0</x:v>
      </x:c>
      <x:c r="T1009" s="19" t="n">
        <x:f>R1009*S1009</x:f>
        <x:v>0</x:v>
      </x:c>
      <x:c r="U1009" s="20" t="str">
        <x:f>'D03_Mappings'!E211</x:f>
        <x:v>cash</x:v>
      </x:c>
      <x:c r="V1009" s="19" t="str">
        <x:f>IF(I1009="",IF(U1009="people","PAYROLL","UNMAPPED"),I1009)</x:f>
        <x:v>PAYROLL</x:v>
      </x:c>
      <x:c r="W1009" s="19" t="n">
        <x:f>IF(AND(G1009="GL.CASH",L1009="operating"),Q1009,0)</x:f>
        <x:v>721.91</x:v>
      </x:c>
      <x:c r="X1009" s="19" t="n">
        <x:f>IF(AND(G1009="GL.CASH",L1009="operating"),P1009,0)</x:f>
        <x:v>0</x:v>
      </x:c>
      <x:c r="Y1009" s="19" t="n">
        <x:f>IF(AND(G1009="GL.CASH",L1009="investing"),Q1009-P1009,0)</x:f>
        <x:v>0</x:v>
      </x:c>
      <x:c r="Z1009" s="19" t="n">
        <x:f>IF(AND(G1009="GL.CASH",L1009="financing"),P1009,0)</x:f>
        <x:v>0</x:v>
      </x:c>
      <x:c r="AA1009" s="19" t="n">
        <x:f>IF(AND(G1009="GL.CASH",L1009="financing"),Q1009,0)</x:f>
        <x:v>0</x:v>
      </x:c>
    </x:row>
    <x:row r="1010" ht="25" customHeight="1">
      <x:c r="A1010" s="3" t="str">
        <x:v>ACT/PAYROLL-M06-P04/5</x:v>
      </x:c>
      <x:c r="B1010" s="3" t="str">
        <x:v>PAYROLL-M06-P04</x:v>
      </x:c>
      <x:c r="C1010" s="21" t="n">
        <x:v>6</x:v>
      </x:c>
      <x:c r="D1010" s="39" t="n">
        <x:v>46566</x:v>
      </x:c>
      <x:c r="E1010" s="39" t="n">
        <x:v>46539</x:v>
      </x:c>
      <x:c r="F1010" s="39" t="n">
        <x:v>46566</x:v>
      </x:c>
      <x:c r="G1010" s="3" t="str">
        <x:v>GL.PEOPLE.AV</x:v>
      </x:c>
      <x:c r="H1010" s="3" t="str">
        <x:v>ENG</x:v>
      </x:c>
      <x:c r="I1010" s="3" t="str">
        <x:v>PAYROLL</x:v>
      </x:c>
      <x:c r="J1010" s="3" t="str">
        <x:v>MAP.ACTUAL.PAYROLL.AV.ENG.PAYROLL.ENG</x:v>
      </x:c>
      <x:c r="K1010" s="3" t="str">
        <x:v>PPL.AV</x:v>
      </x:c>
      <x:c r="L1010" s="3" t="str">
        <x:v>operating</x:v>
      </x:c>
      <x:c r="M1010" s="3" t="str">
        <x:v>recurring</x:v>
      </x:c>
      <x:c r="N1010" s="3" t="str">
        <x:v>committed</x:v>
      </x:c>
      <x:c r="O1010" s="3" t="str">
        <x:v>fixed</x:v>
      </x:c>
      <x:c r="P1010" s="30" t="n">
        <x:v>100.91</x:v>
      </x:c>
      <x:c r="Q1010" s="30" t="n">
        <x:v>0</x:v>
      </x:c>
      <x:c r="R1010" s="19" t="n">
        <x:f>P1010-Q1010</x:f>
        <x:v>100.91</x:v>
      </x:c>
      <x:c r="S1010" s="22" t="n">
        <x:f>'D03_Accounts'!D93</x:f>
        <x:v>1</x:v>
      </x:c>
      <x:c r="T1010" s="19" t="n">
        <x:f>R1010*S1010</x:f>
        <x:v>100.91</x:v>
      </x:c>
      <x:c r="U1010" s="20" t="str">
        <x:f>'D03_Mappings'!E160</x:f>
        <x:v>people</x:v>
      </x:c>
      <x:c r="V1010" s="19" t="str">
        <x:f>IF(I1010="",IF(U1010="people","PAYROLL","UNMAPPED"),I1010)</x:f>
        <x:v>PAYROLL</x:v>
      </x:c>
      <x:c r="W1010" s="19" t="n">
        <x:f>IF(AND(G1010="GL.CASH",L1010="operating"),Q1010,0)</x:f>
        <x:v>0</x:v>
      </x:c>
      <x:c r="X1010" s="19" t="n">
        <x:f>IF(AND(G1010="GL.CASH",L1010="operating"),P1010,0)</x:f>
        <x:v>0</x:v>
      </x:c>
      <x:c r="Y1010" s="19" t="n">
        <x:f>IF(AND(G1010="GL.CASH",L1010="investing"),Q1010-P1010,0)</x:f>
        <x:v>0</x:v>
      </x:c>
      <x:c r="Z1010" s="19" t="n">
        <x:f>IF(AND(G1010="GL.CASH",L1010="financing"),P1010,0)</x:f>
        <x:v>0</x:v>
      </x:c>
      <x:c r="AA1010" s="19" t="n">
        <x:f>IF(AND(G1010="GL.CASH",L1010="financing"),Q1010,0)</x:f>
        <x:v>0</x:v>
      </x:c>
    </x:row>
    <x:row r="1011" ht="25" customHeight="1">
      <x:c r="A1011" s="3" t="str">
        <x:v>ACT/PAYROLL-M06-P04/6</x:v>
      </x:c>
      <x:c r="B1011" s="3" t="str">
        <x:v>PAYROLL-M06-P04</x:v>
      </x:c>
      <x:c r="C1011" s="21" t="n">
        <x:v>6</x:v>
      </x:c>
      <x:c r="D1011" s="39" t="n">
        <x:v>46566</x:v>
      </x:c>
      <x:c r="E1011" s="39" t="n">
        <x:v>46539</x:v>
      </x:c>
      <x:c r="F1011" s="39" t="n">
        <x:v>46566</x:v>
      </x:c>
      <x:c r="G1011" s="3" t="str">
        <x:v>GL.CASH</x:v>
      </x:c>
      <x:c r="H1011" s="3" t="str">
        <x:v>ENG</x:v>
      </x:c>
      <x:c r="I1011" s="3" t="str">
        <x:v>PAYROLL</x:v>
      </x:c>
      <x:c r="J1011" s="3" t="str">
        <x:v>MAP.ACTUAL.PAYROLL.AV.ENG.PAYROLL.ENG</x:v>
      </x:c>
      <x:c r="K1011" s="3" t="str">
        <x:v>PPL.AV</x:v>
      </x:c>
      <x:c r="L1011" s="3" t="str">
        <x:v>operating</x:v>
      </x:c>
      <x:c r="M1011" s="3" t="str">
        <x:v>not_applicable</x:v>
      </x:c>
      <x:c r="N1011" s="3" t="str">
        <x:v>not_applicable</x:v>
      </x:c>
      <x:c r="O1011" s="3" t="str">
        <x:v>not_applicable</x:v>
      </x:c>
      <x:c r="P1011" s="30" t="n">
        <x:v>0</x:v>
      </x:c>
      <x:c r="Q1011" s="30" t="n">
        <x:v>100.91</x:v>
      </x:c>
      <x:c r="R1011" s="19" t="n">
        <x:f>P1011-Q1011</x:f>
        <x:v>-100.91</x:v>
      </x:c>
      <x:c r="S1011" s="22" t="n">
        <x:f>'D03_Accounts'!D11</x:f>
        <x:v>0</x:v>
      </x:c>
      <x:c r="T1011" s="19" t="n">
        <x:f>R1011*S1011</x:f>
        <x:v>0</x:v>
      </x:c>
      <x:c r="U1011" s="20" t="str">
        <x:f>'D03_Mappings'!E161</x:f>
        <x:v>cash</x:v>
      </x:c>
      <x:c r="V1011" s="19" t="str">
        <x:f>IF(I1011="",IF(U1011="people","PAYROLL","UNMAPPED"),I1011)</x:f>
        <x:v>PAYROLL</x:v>
      </x:c>
      <x:c r="W1011" s="19" t="n">
        <x:f>IF(AND(G1011="GL.CASH",L1011="operating"),Q1011,0)</x:f>
        <x:v>100.91</x:v>
      </x:c>
      <x:c r="X1011" s="19" t="n">
        <x:f>IF(AND(G1011="GL.CASH",L1011="operating"),P1011,0)</x:f>
        <x:v>0</x:v>
      </x:c>
      <x:c r="Y1011" s="19" t="n">
        <x:f>IF(AND(G1011="GL.CASH",L1011="investing"),Q1011-P1011,0)</x:f>
        <x:v>0</x:v>
      </x:c>
      <x:c r="Z1011" s="19" t="n">
        <x:f>IF(AND(G1011="GL.CASH",L1011="financing"),P1011,0)</x:f>
        <x:v>0</x:v>
      </x:c>
      <x:c r="AA1011" s="19" t="n">
        <x:f>IF(AND(G1011="GL.CASH",L1011="financing"),Q1011,0)</x:f>
        <x:v>0</x:v>
      </x:c>
    </x:row>
    <x:row r="1012" ht="25" customHeight="1">
      <x:c r="A1012" s="3" t="str">
        <x:v>ACT/PAYROLL-M06-P04/7</x:v>
      </x:c>
      <x:c r="B1012" s="3" t="str">
        <x:v>PAYROLL-M06-P04</x:v>
      </x:c>
      <x:c r="C1012" s="21" t="n">
        <x:v>6</x:v>
      </x:c>
      <x:c r="D1012" s="39" t="n">
        <x:v>46566</x:v>
      </x:c>
      <x:c r="E1012" s="39" t="n">
        <x:v>46539</x:v>
      </x:c>
      <x:c r="F1012" s="39" t="n">
        <x:v>46566</x:v>
      </x:c>
      <x:c r="G1012" s="3" t="str">
        <x:v>GL.PEOPLE.KV</x:v>
      </x:c>
      <x:c r="H1012" s="3" t="str">
        <x:v>ENG</x:v>
      </x:c>
      <x:c r="I1012" s="3" t="str">
        <x:v>PAYROLL</x:v>
      </x:c>
      <x:c r="J1012" s="3" t="str">
        <x:v>MAP.ACTUAL.PAYROLL.KV.ENG.PAYROLL.ENG</x:v>
      </x:c>
      <x:c r="K1012" s="3" t="str">
        <x:v>PPL.KV</x:v>
      </x:c>
      <x:c r="L1012" s="3" t="str">
        <x:v>operating</x:v>
      </x:c>
      <x:c r="M1012" s="3" t="str">
        <x:v>recurring</x:v>
      </x:c>
      <x:c r="N1012" s="3" t="str">
        <x:v>committed</x:v>
      </x:c>
      <x:c r="O1012" s="3" t="str">
        <x:v>fixed</x:v>
      </x:c>
      <x:c r="P1012" s="30" t="n">
        <x:v>564.19</x:v>
      </x:c>
      <x:c r="Q1012" s="30" t="n">
        <x:v>0</x:v>
      </x:c>
      <x:c r="R1012" s="19" t="n">
        <x:f>P1012-Q1012</x:f>
        <x:v>564.19</x:v>
      </x:c>
      <x:c r="S1012" s="22" t="n">
        <x:f>'D03_Accounts'!D94</x:f>
        <x:v>1</x:v>
      </x:c>
      <x:c r="T1012" s="19" t="n">
        <x:f>R1012*S1012</x:f>
        <x:v>564.19</x:v>
      </x:c>
      <x:c r="U1012" s="20" t="str">
        <x:f>'D03_Mappings'!E190</x:f>
        <x:v>people</x:v>
      </x:c>
      <x:c r="V1012" s="19" t="str">
        <x:f>IF(I1012="",IF(U1012="people","PAYROLL","UNMAPPED"),I1012)</x:f>
        <x:v>PAYROLL</x:v>
      </x:c>
      <x:c r="W1012" s="19" t="n">
        <x:f>IF(AND(G1012="GL.CASH",L1012="operating"),Q1012,0)</x:f>
        <x:v>0</x:v>
      </x:c>
      <x:c r="X1012" s="19" t="n">
        <x:f>IF(AND(G1012="GL.CASH",L1012="operating"),P1012,0)</x:f>
        <x:v>0</x:v>
      </x:c>
      <x:c r="Y1012" s="19" t="n">
        <x:f>IF(AND(G1012="GL.CASH",L1012="investing"),Q1012-P1012,0)</x:f>
        <x:v>0</x:v>
      </x:c>
      <x:c r="Z1012" s="19" t="n">
        <x:f>IF(AND(G1012="GL.CASH",L1012="financing"),P1012,0)</x:f>
        <x:v>0</x:v>
      </x:c>
      <x:c r="AA1012" s="19" t="n">
        <x:f>IF(AND(G1012="GL.CASH",L1012="financing"),Q1012,0)</x:f>
        <x:v>0</x:v>
      </x:c>
    </x:row>
    <x:row r="1013" ht="25" customHeight="1">
      <x:c r="A1013" s="3" t="str">
        <x:v>ACT/PAYROLL-M06-P04/8</x:v>
      </x:c>
      <x:c r="B1013" s="3" t="str">
        <x:v>PAYROLL-M06-P04</x:v>
      </x:c>
      <x:c r="C1013" s="21" t="n">
        <x:v>6</x:v>
      </x:c>
      <x:c r="D1013" s="39" t="n">
        <x:v>46566</x:v>
      </x:c>
      <x:c r="E1013" s="39" t="n">
        <x:v>46539</x:v>
      </x:c>
      <x:c r="F1013" s="39" t="n">
        <x:v>46566</x:v>
      </x:c>
      <x:c r="G1013" s="3" t="str">
        <x:v>GL.CASH</x:v>
      </x:c>
      <x:c r="H1013" s="3" t="str">
        <x:v>ENG</x:v>
      </x:c>
      <x:c r="I1013" s="3" t="str">
        <x:v>PAYROLL</x:v>
      </x:c>
      <x:c r="J1013" s="3" t="str">
        <x:v>MAP.ACTUAL.PAYROLL.KV.ENG.PAYROLL.ENG</x:v>
      </x:c>
      <x:c r="K1013" s="3" t="str">
        <x:v>PPL.KV</x:v>
      </x:c>
      <x:c r="L1013" s="3" t="str">
        <x:v>operating</x:v>
      </x:c>
      <x:c r="M1013" s="3" t="str">
        <x:v>not_applicable</x:v>
      </x:c>
      <x:c r="N1013" s="3" t="str">
        <x:v>not_applicable</x:v>
      </x:c>
      <x:c r="O1013" s="3" t="str">
        <x:v>not_applicable</x:v>
      </x:c>
      <x:c r="P1013" s="30" t="n">
        <x:v>0</x:v>
      </x:c>
      <x:c r="Q1013" s="30" t="n">
        <x:v>564.19</x:v>
      </x:c>
      <x:c r="R1013" s="19" t="n">
        <x:f>P1013-Q1013</x:f>
        <x:v>-564.19</x:v>
      </x:c>
      <x:c r="S1013" s="22" t="n">
        <x:f>'D03_Accounts'!D11</x:f>
        <x:v>0</x:v>
      </x:c>
      <x:c r="T1013" s="19" t="n">
        <x:f>R1013*S1013</x:f>
        <x:v>0</x:v>
      </x:c>
      <x:c r="U1013" s="20" t="str">
        <x:f>'D03_Mappings'!E191</x:f>
        <x:v>cash</x:v>
      </x:c>
      <x:c r="V1013" s="19" t="str">
        <x:f>IF(I1013="",IF(U1013="people","PAYROLL","UNMAPPED"),I1013)</x:f>
        <x:v>PAYROLL</x:v>
      </x:c>
      <x:c r="W1013" s="19" t="n">
        <x:f>IF(AND(G1013="GL.CASH",L1013="operating"),Q1013,0)</x:f>
        <x:v>564.19</x:v>
      </x:c>
      <x:c r="X1013" s="19" t="n">
        <x:f>IF(AND(G1013="GL.CASH",L1013="operating"),P1013,0)</x:f>
        <x:v>0</x:v>
      </x:c>
      <x:c r="Y1013" s="19" t="n">
        <x:f>IF(AND(G1013="GL.CASH",L1013="investing"),Q1013-P1013,0)</x:f>
        <x:v>0</x:v>
      </x:c>
      <x:c r="Z1013" s="19" t="n">
        <x:f>IF(AND(G1013="GL.CASH",L1013="financing"),P1013,0)</x:f>
        <x:v>0</x:v>
      </x:c>
      <x:c r="AA1013" s="19" t="n">
        <x:f>IF(AND(G1013="GL.CASH",L1013="financing"),Q1013,0)</x:f>
        <x:v>0</x:v>
      </x:c>
    </x:row>
    <x:row r="1014" ht="25" customHeight="1">
      <x:c r="A1014" s="3" t="str">
        <x:v>ACT/PAYROLL-M06-P04/9</x:v>
      </x:c>
      <x:c r="B1014" s="3" t="str">
        <x:v>PAYROLL-M06-P04</x:v>
      </x:c>
      <x:c r="C1014" s="21" t="n">
        <x:v>6</x:v>
      </x:c>
      <x:c r="D1014" s="39" t="n">
        <x:v>46566</x:v>
      </x:c>
      <x:c r="E1014" s="39" t="n">
        <x:v>46539</x:v>
      </x:c>
      <x:c r="F1014" s="39" t="n">
        <x:v>46566</x:v>
      </x:c>
      <x:c r="G1014" s="3" t="str">
        <x:v>GL.PEOPLE.PV</x:v>
      </x:c>
      <x:c r="H1014" s="3" t="str">
        <x:v>ENG</x:v>
      </x:c>
      <x:c r="I1014" s="3" t="str">
        <x:v>PAYROLL</x:v>
      </x:c>
      <x:c r="J1014" s="3" t="str">
        <x:v>MAP.ACTUAL.PAYROLL.PV.ENG.PAYROLL.ENG</x:v>
      </x:c>
      <x:c r="K1014" s="3" t="str">
        <x:v>PPL.PV</x:v>
      </x:c>
      <x:c r="L1014" s="3" t="str">
        <x:v>operating</x:v>
      </x:c>
      <x:c r="M1014" s="3" t="str">
        <x:v>recurring</x:v>
      </x:c>
      <x:c r="N1014" s="3" t="str">
        <x:v>committed</x:v>
      </x:c>
      <x:c r="O1014" s="3" t="str">
        <x:v>fixed</x:v>
      </x:c>
      <x:c r="P1014" s="30" t="n">
        <x:v>114.75</x:v>
      </x:c>
      <x:c r="Q1014" s="30" t="n">
        <x:v>0</x:v>
      </x:c>
      <x:c r="R1014" s="19" t="n">
        <x:f>P1014-Q1014</x:f>
        <x:v>114.75</x:v>
      </x:c>
      <x:c r="S1014" s="22" t="n">
        <x:f>'D03_Accounts'!D95</x:f>
        <x:v>1</x:v>
      </x:c>
      <x:c r="T1014" s="19" t="n">
        <x:f>R1014*S1014</x:f>
        <x:v>114.75</x:v>
      </x:c>
      <x:c r="U1014" s="20" t="str">
        <x:f>'D03_Mappings'!E200</x:f>
        <x:v>people</x:v>
      </x:c>
      <x:c r="V1014" s="19" t="str">
        <x:f>IF(I1014="",IF(U1014="people","PAYROLL","UNMAPPED"),I1014)</x:f>
        <x:v>PAYROLL</x:v>
      </x:c>
      <x:c r="W1014" s="19" t="n">
        <x:f>IF(AND(G1014="GL.CASH",L1014="operating"),Q1014,0)</x:f>
        <x:v>0</x:v>
      </x:c>
      <x:c r="X1014" s="19" t="n">
        <x:f>IF(AND(G1014="GL.CASH",L1014="operating"),P1014,0)</x:f>
        <x:v>0</x:v>
      </x:c>
      <x:c r="Y1014" s="19" t="n">
        <x:f>IF(AND(G1014="GL.CASH",L1014="investing"),Q1014-P1014,0)</x:f>
        <x:v>0</x:v>
      </x:c>
      <x:c r="Z1014" s="19" t="n">
        <x:f>IF(AND(G1014="GL.CASH",L1014="financing"),P1014,0)</x:f>
        <x:v>0</x:v>
      </x:c>
      <x:c r="AA1014" s="19" t="n">
        <x:f>IF(AND(G1014="GL.CASH",L1014="financing"),Q1014,0)</x:f>
        <x:v>0</x:v>
      </x:c>
    </x:row>
    <x:row r="1015" ht="25" customHeight="1">
      <x:c r="A1015" s="3" t="str">
        <x:v>ACT/PAYROLL-M06-P04/10</x:v>
      </x:c>
      <x:c r="B1015" s="3" t="str">
        <x:v>PAYROLL-M06-P04</x:v>
      </x:c>
      <x:c r="C1015" s="21" t="n">
        <x:v>6</x:v>
      </x:c>
      <x:c r="D1015" s="39" t="n">
        <x:v>46566</x:v>
      </x:c>
      <x:c r="E1015" s="39" t="n">
        <x:v>46539</x:v>
      </x:c>
      <x:c r="F1015" s="39" t="n">
        <x:v>46566</x:v>
      </x:c>
      <x:c r="G1015" s="3" t="str">
        <x:v>GL.CASH</x:v>
      </x:c>
      <x:c r="H1015" s="3" t="str">
        <x:v>ENG</x:v>
      </x:c>
      <x:c r="I1015" s="3" t="str">
        <x:v>PAYROLL</x:v>
      </x:c>
      <x:c r="J1015" s="3" t="str">
        <x:v>MAP.ACTUAL.PAYROLL.PV.ENG.PAYROLL.ENG</x:v>
      </x:c>
      <x:c r="K1015" s="3" t="str">
        <x:v>PPL.PV</x:v>
      </x:c>
      <x:c r="L1015" s="3" t="str">
        <x:v>operating</x:v>
      </x:c>
      <x:c r="M1015" s="3" t="str">
        <x:v>not_applicable</x:v>
      </x:c>
      <x:c r="N1015" s="3" t="str">
        <x:v>not_applicable</x:v>
      </x:c>
      <x:c r="O1015" s="3" t="str">
        <x:v>not_applicable</x:v>
      </x:c>
      <x:c r="P1015" s="30" t="n">
        <x:v>0</x:v>
      </x:c>
      <x:c r="Q1015" s="30" t="n">
        <x:v>114.75</x:v>
      </x:c>
      <x:c r="R1015" s="19" t="n">
        <x:f>P1015-Q1015</x:f>
        <x:v>-114.75</x:v>
      </x:c>
      <x:c r="S1015" s="22" t="n">
        <x:f>'D03_Accounts'!D11</x:f>
        <x:v>0</x:v>
      </x:c>
      <x:c r="T1015" s="19" t="n">
        <x:f>R1015*S1015</x:f>
        <x:v>0</x:v>
      </x:c>
      <x:c r="U1015" s="20" t="str">
        <x:f>'D03_Mappings'!E201</x:f>
        <x:v>cash</x:v>
      </x:c>
      <x:c r="V1015" s="19" t="str">
        <x:f>IF(I1015="",IF(U1015="people","PAYROLL","UNMAPPED"),I1015)</x:f>
        <x:v>PAYROLL</x:v>
      </x:c>
      <x:c r="W1015" s="19" t="n">
        <x:f>IF(AND(G1015="GL.CASH",L1015="operating"),Q1015,0)</x:f>
        <x:v>114.75</x:v>
      </x:c>
      <x:c r="X1015" s="19" t="n">
        <x:f>IF(AND(G1015="GL.CASH",L1015="operating"),P1015,0)</x:f>
        <x:v>0</x:v>
      </x:c>
      <x:c r="Y1015" s="19" t="n">
        <x:f>IF(AND(G1015="GL.CASH",L1015="investing"),Q1015-P1015,0)</x:f>
        <x:v>0</x:v>
      </x:c>
      <x:c r="Z1015" s="19" t="n">
        <x:f>IF(AND(G1015="GL.CASH",L1015="financing"),P1015,0)</x:f>
        <x:v>0</x:v>
      </x:c>
      <x:c r="AA1015" s="19" t="n">
        <x:f>IF(AND(G1015="GL.CASH",L1015="financing"),Q1015,0)</x:f>
        <x:v>0</x:v>
      </x:c>
    </x:row>
    <x:row r="1016" ht="25" customHeight="1">
      <x:c r="A1016" s="3" t="str">
        <x:v>ACT/PAYROLL-M06-P04/11</x:v>
      </x:c>
      <x:c r="B1016" s="3" t="str">
        <x:v>PAYROLL-M06-P04</x:v>
      </x:c>
      <x:c r="C1016" s="21" t="n">
        <x:v>6</x:v>
      </x:c>
      <x:c r="D1016" s="39" t="n">
        <x:v>46566</x:v>
      </x:c>
      <x:c r="E1016" s="39" t="n">
        <x:v>46539</x:v>
      </x:c>
      <x:c r="F1016" s="39" t="n">
        <x:v>46566</x:v>
      </x:c>
      <x:c r="G1016" s="3" t="str">
        <x:v>GL.PEOPLE.U1</x:v>
      </x:c>
      <x:c r="H1016" s="3" t="str">
        <x:v>ENG</x:v>
      </x:c>
      <x:c r="I1016" s="3" t="str">
        <x:v>PAYROLL</x:v>
      </x:c>
      <x:c r="J1016" s="3" t="str">
        <x:v>MAP.ACTUAL.PAYROLL.U1.ENG.PAYROLL.ENG</x:v>
      </x:c>
      <x:c r="K1016" s="3" t="str">
        <x:v>PPL.U1</x:v>
      </x:c>
      <x:c r="L1016" s="3" t="str">
        <x:v>operating</x:v>
      </x:c>
      <x:c r="M1016" s="3" t="str">
        <x:v>recurring</x:v>
      </x:c>
      <x:c r="N1016" s="3" t="str">
        <x:v>committed</x:v>
      </x:c>
      <x:c r="O1016" s="3" t="str">
        <x:v>fixed</x:v>
      </x:c>
      <x:c r="P1016" s="30" t="n">
        <x:v>163.01</x:v>
      </x:c>
      <x:c r="Q1016" s="30" t="n">
        <x:v>0</x:v>
      </x:c>
      <x:c r="R1016" s="19" t="n">
        <x:f>P1016-Q1016</x:f>
        <x:v>163.01</x:v>
      </x:c>
      <x:c r="S1016" s="22" t="n">
        <x:f>'D03_Accounts'!D96</x:f>
        <x:v>1</x:v>
      </x:c>
      <x:c r="T1016" s="19" t="n">
        <x:f>R1016*S1016</x:f>
        <x:v>163.01</x:v>
      </x:c>
      <x:c r="U1016" s="20" t="str">
        <x:f>'D03_Mappings'!E230</x:f>
        <x:v>people</x:v>
      </x:c>
      <x:c r="V1016" s="19" t="str">
        <x:f>IF(I1016="",IF(U1016="people","PAYROLL","UNMAPPED"),I1016)</x:f>
        <x:v>PAYROLL</x:v>
      </x:c>
      <x:c r="W1016" s="19" t="n">
        <x:f>IF(AND(G1016="GL.CASH",L1016="operating"),Q1016,0)</x:f>
        <x:v>0</x:v>
      </x:c>
      <x:c r="X1016" s="19" t="n">
        <x:f>IF(AND(G1016="GL.CASH",L1016="operating"),P1016,0)</x:f>
        <x:v>0</x:v>
      </x:c>
      <x:c r="Y1016" s="19" t="n">
        <x:f>IF(AND(G1016="GL.CASH",L1016="investing"),Q1016-P1016,0)</x:f>
        <x:v>0</x:v>
      </x:c>
      <x:c r="Z1016" s="19" t="n">
        <x:f>IF(AND(G1016="GL.CASH",L1016="financing"),P1016,0)</x:f>
        <x:v>0</x:v>
      </x:c>
      <x:c r="AA1016" s="19" t="n">
        <x:f>IF(AND(G1016="GL.CASH",L1016="financing"),Q1016,0)</x:f>
        <x:v>0</x:v>
      </x:c>
    </x:row>
    <x:row r="1017" ht="25" customHeight="1">
      <x:c r="A1017" s="3" t="str">
        <x:v>ACT/PAYROLL-M06-P04/12</x:v>
      </x:c>
      <x:c r="B1017" s="3" t="str">
        <x:v>PAYROLL-M06-P04</x:v>
      </x:c>
      <x:c r="C1017" s="21" t="n">
        <x:v>6</x:v>
      </x:c>
      <x:c r="D1017" s="39" t="n">
        <x:v>46566</x:v>
      </x:c>
      <x:c r="E1017" s="39" t="n">
        <x:v>46539</x:v>
      </x:c>
      <x:c r="F1017" s="39" t="n">
        <x:v>46566</x:v>
      </x:c>
      <x:c r="G1017" s="3" t="str">
        <x:v>GL.CASH</x:v>
      </x:c>
      <x:c r="H1017" s="3" t="str">
        <x:v>ENG</x:v>
      </x:c>
      <x:c r="I1017" s="3" t="str">
        <x:v>PAYROLL</x:v>
      </x:c>
      <x:c r="J1017" s="3" t="str">
        <x:v>MAP.ACTUAL.PAYROLL.U1.ENG.PAYROLL.ENG</x:v>
      </x:c>
      <x:c r="K1017" s="3" t="str">
        <x:v>PPL.U1</x:v>
      </x:c>
      <x:c r="L1017" s="3" t="str">
        <x:v>operating</x:v>
      </x:c>
      <x:c r="M1017" s="3" t="str">
        <x:v>not_applicable</x:v>
      </x:c>
      <x:c r="N1017" s="3" t="str">
        <x:v>not_applicable</x:v>
      </x:c>
      <x:c r="O1017" s="3" t="str">
        <x:v>not_applicable</x:v>
      </x:c>
      <x:c r="P1017" s="30" t="n">
        <x:v>0</x:v>
      </x:c>
      <x:c r="Q1017" s="30" t="n">
        <x:v>163.01</x:v>
      </x:c>
      <x:c r="R1017" s="19" t="n">
        <x:f>P1017-Q1017</x:f>
        <x:v>-163.01</x:v>
      </x:c>
      <x:c r="S1017" s="22" t="n">
        <x:f>'D03_Accounts'!D11</x:f>
        <x:v>0</x:v>
      </x:c>
      <x:c r="T1017" s="19" t="n">
        <x:f>R1017*S1017</x:f>
        <x:v>0</x:v>
      </x:c>
      <x:c r="U1017" s="20" t="str">
        <x:f>'D03_Mappings'!E231</x:f>
        <x:v>cash</x:v>
      </x:c>
      <x:c r="V1017" s="19" t="str">
        <x:f>IF(I1017="",IF(U1017="people","PAYROLL","UNMAPPED"),I1017)</x:f>
        <x:v>PAYROLL</x:v>
      </x:c>
      <x:c r="W1017" s="19" t="n">
        <x:f>IF(AND(G1017="GL.CASH",L1017="operating"),Q1017,0)</x:f>
        <x:v>163.01</x:v>
      </x:c>
      <x:c r="X1017" s="19" t="n">
        <x:f>IF(AND(G1017="GL.CASH",L1017="operating"),P1017,0)</x:f>
        <x:v>0</x:v>
      </x:c>
      <x:c r="Y1017" s="19" t="n">
        <x:f>IF(AND(G1017="GL.CASH",L1017="investing"),Q1017-P1017,0)</x:f>
        <x:v>0</x:v>
      </x:c>
      <x:c r="Z1017" s="19" t="n">
        <x:f>IF(AND(G1017="GL.CASH",L1017="financing"),P1017,0)</x:f>
        <x:v>0</x:v>
      </x:c>
      <x:c r="AA1017" s="19" t="n">
        <x:f>IF(AND(G1017="GL.CASH",L1017="financing"),Q1017,0)</x:f>
        <x:v>0</x:v>
      </x:c>
    </x:row>
    <x:row r="1018" ht="25" customHeight="1">
      <x:c r="A1018" s="3" t="str">
        <x:v>ACT/PAYROLL-M06-P04/13</x:v>
      </x:c>
      <x:c r="B1018" s="3" t="str">
        <x:v>PAYROLL-M06-P04</x:v>
      </x:c>
      <x:c r="C1018" s="21" t="n">
        <x:v>6</x:v>
      </x:c>
      <x:c r="D1018" s="39" t="n">
        <x:v>46566</x:v>
      </x:c>
      <x:c r="E1018" s="39" t="n">
        <x:v>46539</x:v>
      </x:c>
      <x:c r="F1018" s="39" t="n">
        <x:v>46566</x:v>
      </x:c>
      <x:c r="G1018" s="3" t="str">
        <x:v>GL.PEOPLE.U2</x:v>
      </x:c>
      <x:c r="H1018" s="3" t="str">
        <x:v>ENG</x:v>
      </x:c>
      <x:c r="I1018" s="3" t="str">
        <x:v>PAYROLL</x:v>
      </x:c>
      <x:c r="J1018" s="3" t="str">
        <x:v>MAP.ACTUAL.PAYROLL.U2.ENG.PAYROLL.ENG</x:v>
      </x:c>
      <x:c r="K1018" s="3" t="str">
        <x:v>PPL.U2</x:v>
      </x:c>
      <x:c r="L1018" s="3" t="str">
        <x:v>operating</x:v>
      </x:c>
      <x:c r="M1018" s="3" t="str">
        <x:v>recurring</x:v>
      </x:c>
      <x:c r="N1018" s="3" t="str">
        <x:v>committed</x:v>
      </x:c>
      <x:c r="O1018" s="3" t="str">
        <x:v>fixed</x:v>
      </x:c>
      <x:c r="P1018" s="30" t="n">
        <x:v>34.16</x:v>
      </x:c>
      <x:c r="Q1018" s="30" t="n">
        <x:v>0</x:v>
      </x:c>
      <x:c r="R1018" s="19" t="n">
        <x:f>P1018-Q1018</x:f>
        <x:v>34.16</x:v>
      </x:c>
      <x:c r="S1018" s="22" t="n">
        <x:f>'D03_Accounts'!D97</x:f>
        <x:v>1</x:v>
      </x:c>
      <x:c r="T1018" s="19" t="n">
        <x:f>R1018*S1018</x:f>
        <x:v>34.16</x:v>
      </x:c>
      <x:c r="U1018" s="20" t="str">
        <x:f>'D03_Mappings'!E240</x:f>
        <x:v>people</x:v>
      </x:c>
      <x:c r="V1018" s="19" t="str">
        <x:f>IF(I1018="",IF(U1018="people","PAYROLL","UNMAPPED"),I1018)</x:f>
        <x:v>PAYROLL</x:v>
      </x:c>
      <x:c r="W1018" s="19" t="n">
        <x:f>IF(AND(G1018="GL.CASH",L1018="operating"),Q1018,0)</x:f>
        <x:v>0</x:v>
      </x:c>
      <x:c r="X1018" s="19" t="n">
        <x:f>IF(AND(G1018="GL.CASH",L1018="operating"),P1018,0)</x:f>
        <x:v>0</x:v>
      </x:c>
      <x:c r="Y1018" s="19" t="n">
        <x:f>IF(AND(G1018="GL.CASH",L1018="investing"),Q1018-P1018,0)</x:f>
        <x:v>0</x:v>
      </x:c>
      <x:c r="Z1018" s="19" t="n">
        <x:f>IF(AND(G1018="GL.CASH",L1018="financing"),P1018,0)</x:f>
        <x:v>0</x:v>
      </x:c>
      <x:c r="AA1018" s="19" t="n">
        <x:f>IF(AND(G1018="GL.CASH",L1018="financing"),Q1018,0)</x:f>
        <x:v>0</x:v>
      </x:c>
    </x:row>
    <x:row r="1019" ht="25" customHeight="1">
      <x:c r="A1019" s="3" t="str">
        <x:v>ACT/PAYROLL-M06-P04/14</x:v>
      </x:c>
      <x:c r="B1019" s="3" t="str">
        <x:v>PAYROLL-M06-P04</x:v>
      </x:c>
      <x:c r="C1019" s="21" t="n">
        <x:v>6</x:v>
      </x:c>
      <x:c r="D1019" s="39" t="n">
        <x:v>46566</x:v>
      </x:c>
      <x:c r="E1019" s="39" t="n">
        <x:v>46539</x:v>
      </x:c>
      <x:c r="F1019" s="39" t="n">
        <x:v>46566</x:v>
      </x:c>
      <x:c r="G1019" s="3" t="str">
        <x:v>GL.CASH</x:v>
      </x:c>
      <x:c r="H1019" s="3" t="str">
        <x:v>ENG</x:v>
      </x:c>
      <x:c r="I1019" s="3" t="str">
        <x:v>PAYROLL</x:v>
      </x:c>
      <x:c r="J1019" s="3" t="str">
        <x:v>MAP.ACTUAL.PAYROLL.U2.ENG.PAYROLL.ENG</x:v>
      </x:c>
      <x:c r="K1019" s="3" t="str">
        <x:v>PPL.U2</x:v>
      </x:c>
      <x:c r="L1019" s="3" t="str">
        <x:v>operating</x:v>
      </x:c>
      <x:c r="M1019" s="3" t="str">
        <x:v>not_applicable</x:v>
      </x:c>
      <x:c r="N1019" s="3" t="str">
        <x:v>not_applicable</x:v>
      </x:c>
      <x:c r="O1019" s="3" t="str">
        <x:v>not_applicable</x:v>
      </x:c>
      <x:c r="P1019" s="30" t="n">
        <x:v>0</x:v>
      </x:c>
      <x:c r="Q1019" s="30" t="n">
        <x:v>34.16</x:v>
      </x:c>
      <x:c r="R1019" s="19" t="n">
        <x:f>P1019-Q1019</x:f>
        <x:v>-34.16</x:v>
      </x:c>
      <x:c r="S1019" s="22" t="n">
        <x:f>'D03_Accounts'!D11</x:f>
        <x:v>0</x:v>
      </x:c>
      <x:c r="T1019" s="19" t="n">
        <x:f>R1019*S1019</x:f>
        <x:v>0</x:v>
      </x:c>
      <x:c r="U1019" s="20" t="str">
        <x:f>'D03_Mappings'!E241</x:f>
        <x:v>cash</x:v>
      </x:c>
      <x:c r="V1019" s="19" t="str">
        <x:f>IF(I1019="",IF(U1019="people","PAYROLL","UNMAPPED"),I1019)</x:f>
        <x:v>PAYROLL</x:v>
      </x:c>
      <x:c r="W1019" s="19" t="n">
        <x:f>IF(AND(G1019="GL.CASH",L1019="operating"),Q1019,0)</x:f>
        <x:v>34.16</x:v>
      </x:c>
      <x:c r="X1019" s="19" t="n">
        <x:f>IF(AND(G1019="GL.CASH",L1019="operating"),P1019,0)</x:f>
        <x:v>0</x:v>
      </x:c>
      <x:c r="Y1019" s="19" t="n">
        <x:f>IF(AND(G1019="GL.CASH",L1019="investing"),Q1019-P1019,0)</x:f>
        <x:v>0</x:v>
      </x:c>
      <x:c r="Z1019" s="19" t="n">
        <x:f>IF(AND(G1019="GL.CASH",L1019="financing"),P1019,0)</x:f>
        <x:v>0</x:v>
      </x:c>
      <x:c r="AA1019" s="19" t="n">
        <x:f>IF(AND(G1019="GL.CASH",L1019="financing"),Q1019,0)</x:f>
        <x:v>0</x:v>
      </x:c>
    </x:row>
    <x:row r="1020" ht="25" customHeight="1">
      <x:c r="A1020" s="3" t="str">
        <x:v>ACT/PAYROLL-M06-P04/15</x:v>
      </x:c>
      <x:c r="B1020" s="3" t="str">
        <x:v>PAYROLL-M06-P04</x:v>
      </x:c>
      <x:c r="C1020" s="21" t="n">
        <x:v>6</x:v>
      </x:c>
      <x:c r="D1020" s="39" t="n">
        <x:v>46566</x:v>
      </x:c>
      <x:c r="E1020" s="39" t="n">
        <x:v>46539</x:v>
      </x:c>
      <x:c r="F1020" s="39" t="n">
        <x:v>46566</x:v>
      </x:c>
      <x:c r="G1020" s="3" t="str">
        <x:v>GL.PEOPLE.INSOLV</x:v>
      </x:c>
      <x:c r="H1020" s="3" t="str">
        <x:v>ENG</x:v>
      </x:c>
      <x:c r="I1020" s="3" t="str">
        <x:v>PAYROLL</x:v>
      </x:c>
      <x:c r="J1020" s="3" t="str">
        <x:v>MAP.ACTUAL.PAYROLL.INSOLV.ENG.PAYROLL.ENG</x:v>
      </x:c>
      <x:c r="K1020" s="3" t="str">
        <x:v>PPL.INSOLV</x:v>
      </x:c>
      <x:c r="L1020" s="3" t="str">
        <x:v>operating</x:v>
      </x:c>
      <x:c r="M1020" s="3" t="str">
        <x:v>recurring</x:v>
      </x:c>
      <x:c r="N1020" s="3" t="str">
        <x:v>committed</x:v>
      </x:c>
      <x:c r="O1020" s="3" t="str">
        <x:v>fixed</x:v>
      </x:c>
      <x:c r="P1020" s="30" t="n">
        <x:v>11.64</x:v>
      </x:c>
      <x:c r="Q1020" s="30" t="n">
        <x:v>0</x:v>
      </x:c>
      <x:c r="R1020" s="19" t="n">
        <x:f>P1020-Q1020</x:f>
        <x:v>11.64</x:v>
      </x:c>
      <x:c r="S1020" s="22" t="n">
        <x:f>'D03_Accounts'!D98</x:f>
        <x:v>1</x:v>
      </x:c>
      <x:c r="T1020" s="19" t="n">
        <x:f>R1020*S1020</x:f>
        <x:v>11.64</x:v>
      </x:c>
      <x:c r="U1020" s="20" t="str">
        <x:f>'D03_Mappings'!E180</x:f>
        <x:v>people</x:v>
      </x:c>
      <x:c r="V1020" s="19" t="str">
        <x:f>IF(I1020="",IF(U1020="people","PAYROLL","UNMAPPED"),I1020)</x:f>
        <x:v>PAYROLL</x:v>
      </x:c>
      <x:c r="W1020" s="19" t="n">
        <x:f>IF(AND(G1020="GL.CASH",L1020="operating"),Q1020,0)</x:f>
        <x:v>0</x:v>
      </x:c>
      <x:c r="X1020" s="19" t="n">
        <x:f>IF(AND(G1020="GL.CASH",L1020="operating"),P1020,0)</x:f>
        <x:v>0</x:v>
      </x:c>
      <x:c r="Y1020" s="19" t="n">
        <x:f>IF(AND(G1020="GL.CASH",L1020="investing"),Q1020-P1020,0)</x:f>
        <x:v>0</x:v>
      </x:c>
      <x:c r="Z1020" s="19" t="n">
        <x:f>IF(AND(G1020="GL.CASH",L1020="financing"),P1020,0)</x:f>
        <x:v>0</x:v>
      </x:c>
      <x:c r="AA1020" s="19" t="n">
        <x:f>IF(AND(G1020="GL.CASH",L1020="financing"),Q1020,0)</x:f>
        <x:v>0</x:v>
      </x:c>
    </x:row>
    <x:row r="1021" ht="25" customHeight="1">
      <x:c r="A1021" s="3" t="str">
        <x:v>ACT/PAYROLL-M06-P04/16</x:v>
      </x:c>
      <x:c r="B1021" s="3" t="str">
        <x:v>PAYROLL-M06-P04</x:v>
      </x:c>
      <x:c r="C1021" s="21" t="n">
        <x:v>6</x:v>
      </x:c>
      <x:c r="D1021" s="39" t="n">
        <x:v>46566</x:v>
      </x:c>
      <x:c r="E1021" s="39" t="n">
        <x:v>46539</x:v>
      </x:c>
      <x:c r="F1021" s="39" t="n">
        <x:v>46566</x:v>
      </x:c>
      <x:c r="G1021" s="3" t="str">
        <x:v>GL.CASH</x:v>
      </x:c>
      <x:c r="H1021" s="3" t="str">
        <x:v>ENG</x:v>
      </x:c>
      <x:c r="I1021" s="3" t="str">
        <x:v>PAYROLL</x:v>
      </x:c>
      <x:c r="J1021" s="3" t="str">
        <x:v>MAP.ACTUAL.PAYROLL.INSOLV.ENG.PAYROLL.ENG</x:v>
      </x:c>
      <x:c r="K1021" s="3" t="str">
        <x:v>PPL.INSOLV</x:v>
      </x:c>
      <x:c r="L1021" s="3" t="str">
        <x:v>operating</x:v>
      </x:c>
      <x:c r="M1021" s="3" t="str">
        <x:v>not_applicable</x:v>
      </x:c>
      <x:c r="N1021" s="3" t="str">
        <x:v>not_applicable</x:v>
      </x:c>
      <x:c r="O1021" s="3" t="str">
        <x:v>not_applicable</x:v>
      </x:c>
      <x:c r="P1021" s="30" t="n">
        <x:v>0</x:v>
      </x:c>
      <x:c r="Q1021" s="30" t="n">
        <x:v>11.64</x:v>
      </x:c>
      <x:c r="R1021" s="19" t="n">
        <x:f>P1021-Q1021</x:f>
        <x:v>-11.64</x:v>
      </x:c>
      <x:c r="S1021" s="22" t="n">
        <x:f>'D03_Accounts'!D11</x:f>
        <x:v>0</x:v>
      </x:c>
      <x:c r="T1021" s="19" t="n">
        <x:f>R1021*S1021</x:f>
        <x:v>0</x:v>
      </x:c>
      <x:c r="U1021" s="20" t="str">
        <x:f>'D03_Mappings'!E181</x:f>
        <x:v>cash</x:v>
      </x:c>
      <x:c r="V1021" s="19" t="str">
        <x:f>IF(I1021="",IF(U1021="people","PAYROLL","UNMAPPED"),I1021)</x:f>
        <x:v>PAYROLL</x:v>
      </x:c>
      <x:c r="W1021" s="19" t="n">
        <x:f>IF(AND(G1021="GL.CASH",L1021="operating"),Q1021,0)</x:f>
        <x:v>11.64</x:v>
      </x:c>
      <x:c r="X1021" s="19" t="n">
        <x:f>IF(AND(G1021="GL.CASH",L1021="operating"),P1021,0)</x:f>
        <x:v>0</x:v>
      </x:c>
      <x:c r="Y1021" s="19" t="n">
        <x:f>IF(AND(G1021="GL.CASH",L1021="investing"),Q1021-P1021,0)</x:f>
        <x:v>0</x:v>
      </x:c>
      <x:c r="Z1021" s="19" t="n">
        <x:f>IF(AND(G1021="GL.CASH",L1021="financing"),P1021,0)</x:f>
        <x:v>0</x:v>
      </x:c>
      <x:c r="AA1021" s="19" t="n">
        <x:f>IF(AND(G1021="GL.CASH",L1021="financing"),Q1021,0)</x:f>
        <x:v>0</x:v>
      </x:c>
    </x:row>
    <x:row r="1022" ht="25" customHeight="1">
      <x:c r="A1022" s="3" t="str">
        <x:v>ACT/PAYROLL-M06-P04/17</x:v>
      </x:c>
      <x:c r="B1022" s="3" t="str">
        <x:v>PAYROLL-M06-P04</x:v>
      </x:c>
      <x:c r="C1022" s="21" t="n">
        <x:v>6</x:v>
      </x:c>
      <x:c r="D1022" s="39" t="n">
        <x:v>46566</x:v>
      </x:c>
      <x:c r="E1022" s="39" t="n">
        <x:v>46539</x:v>
      </x:c>
      <x:c r="F1022" s="39" t="n">
        <x:v>46566</x:v>
      </x:c>
      <x:c r="G1022" s="3" t="str">
        <x:v>GL.PEOPLE.BG</x:v>
      </x:c>
      <x:c r="H1022" s="3" t="str">
        <x:v>ENG</x:v>
      </x:c>
      <x:c r="I1022" s="3" t="str">
        <x:v>PAYROLL</x:v>
      </x:c>
      <x:c r="J1022" s="3" t="str">
        <x:v>MAP.ACTUAL.PAYROLL.BG.ENG.PAYROLL.ENG</x:v>
      </x:c>
      <x:c r="K1022" s="3" t="str">
        <x:v>PPL.BG</x:v>
      </x:c>
      <x:c r="L1022" s="3" t="str">
        <x:v>operating</x:v>
      </x:c>
      <x:c r="M1022" s="3" t="str">
        <x:v>recurring</x:v>
      </x:c>
      <x:c r="N1022" s="3" t="str">
        <x:v>committed</x:v>
      </x:c>
      <x:c r="O1022" s="3" t="str">
        <x:v>fixed</x:v>
      </x:c>
      <x:c r="P1022" s="30" t="n">
        <x:v>23.29</x:v>
      </x:c>
      <x:c r="Q1022" s="30" t="n">
        <x:v>0</x:v>
      </x:c>
      <x:c r="R1022" s="19" t="n">
        <x:f>P1022-Q1022</x:f>
        <x:v>23.29</x:v>
      </x:c>
      <x:c r="S1022" s="22" t="n">
        <x:f>'D03_Accounts'!D99</x:f>
        <x:v>1</x:v>
      </x:c>
      <x:c r="T1022" s="19" t="n">
        <x:f>R1022*S1022</x:f>
        <x:v>23.29</x:v>
      </x:c>
      <x:c r="U1022" s="20" t="str">
        <x:f>'D03_Mappings'!E170</x:f>
        <x:v>people</x:v>
      </x:c>
      <x:c r="V1022" s="19" t="str">
        <x:f>IF(I1022="",IF(U1022="people","PAYROLL","UNMAPPED"),I1022)</x:f>
        <x:v>PAYROLL</x:v>
      </x:c>
      <x:c r="W1022" s="19" t="n">
        <x:f>IF(AND(G1022="GL.CASH",L1022="operating"),Q1022,0)</x:f>
        <x:v>0</x:v>
      </x:c>
      <x:c r="X1022" s="19" t="n">
        <x:f>IF(AND(G1022="GL.CASH",L1022="operating"),P1022,0)</x:f>
        <x:v>0</x:v>
      </x:c>
      <x:c r="Y1022" s="19" t="n">
        <x:f>IF(AND(G1022="GL.CASH",L1022="investing"),Q1022-P1022,0)</x:f>
        <x:v>0</x:v>
      </x:c>
      <x:c r="Z1022" s="19" t="n">
        <x:f>IF(AND(G1022="GL.CASH",L1022="financing"),P1022,0)</x:f>
        <x:v>0</x:v>
      </x:c>
      <x:c r="AA1022" s="19" t="n">
        <x:f>IF(AND(G1022="GL.CASH",L1022="financing"),Q1022,0)</x:f>
        <x:v>0</x:v>
      </x:c>
    </x:row>
    <x:row r="1023" ht="25" customHeight="1">
      <x:c r="A1023" s="3" t="str">
        <x:v>ACT/PAYROLL-M06-P04/18</x:v>
      </x:c>
      <x:c r="B1023" s="3" t="str">
        <x:v>PAYROLL-M06-P04</x:v>
      </x:c>
      <x:c r="C1023" s="21" t="n">
        <x:v>6</x:v>
      </x:c>
      <x:c r="D1023" s="39" t="n">
        <x:v>46566</x:v>
      </x:c>
      <x:c r="E1023" s="39" t="n">
        <x:v>46539</x:v>
      </x:c>
      <x:c r="F1023" s="39" t="n">
        <x:v>46566</x:v>
      </x:c>
      <x:c r="G1023" s="3" t="str">
        <x:v>GL.CASH</x:v>
      </x:c>
      <x:c r="H1023" s="3" t="str">
        <x:v>ENG</x:v>
      </x:c>
      <x:c r="I1023" s="3" t="str">
        <x:v>PAYROLL</x:v>
      </x:c>
      <x:c r="J1023" s="3" t="str">
        <x:v>MAP.ACTUAL.PAYROLL.BG.ENG.PAYROLL.ENG</x:v>
      </x:c>
      <x:c r="K1023" s="3" t="str">
        <x:v>PPL.BG</x:v>
      </x:c>
      <x:c r="L1023" s="3" t="str">
        <x:v>operating</x:v>
      </x:c>
      <x:c r="M1023" s="3" t="str">
        <x:v>not_applicable</x:v>
      </x:c>
      <x:c r="N1023" s="3" t="str">
        <x:v>not_applicable</x:v>
      </x:c>
      <x:c r="O1023" s="3" t="str">
        <x:v>not_applicable</x:v>
      </x:c>
      <x:c r="P1023" s="30" t="n">
        <x:v>0</x:v>
      </x:c>
      <x:c r="Q1023" s="30" t="n">
        <x:v>23.29</x:v>
      </x:c>
      <x:c r="R1023" s="19" t="n">
        <x:f>P1023-Q1023</x:f>
        <x:v>-23.29</x:v>
      </x:c>
      <x:c r="S1023" s="22" t="n">
        <x:f>'D03_Accounts'!D11</x:f>
        <x:v>0</x:v>
      </x:c>
      <x:c r="T1023" s="19" t="n">
        <x:f>R1023*S1023</x:f>
        <x:v>0</x:v>
      </x:c>
      <x:c r="U1023" s="20" t="str">
        <x:f>'D03_Mappings'!E171</x:f>
        <x:v>cash</x:v>
      </x:c>
      <x:c r="V1023" s="19" t="str">
        <x:f>IF(I1023="",IF(U1023="people","PAYROLL","UNMAPPED"),I1023)</x:f>
        <x:v>PAYROLL</x:v>
      </x:c>
      <x:c r="W1023" s="19" t="n">
        <x:f>IF(AND(G1023="GL.CASH",L1023="operating"),Q1023,0)</x:f>
        <x:v>23.29</x:v>
      </x:c>
      <x:c r="X1023" s="19" t="n">
        <x:f>IF(AND(G1023="GL.CASH",L1023="operating"),P1023,0)</x:f>
        <x:v>0</x:v>
      </x:c>
      <x:c r="Y1023" s="19" t="n">
        <x:f>IF(AND(G1023="GL.CASH",L1023="investing"),Q1023-P1023,0)</x:f>
        <x:v>0</x:v>
      </x:c>
      <x:c r="Z1023" s="19" t="n">
        <x:f>IF(AND(G1023="GL.CASH",L1023="financing"),P1023,0)</x:f>
        <x:v>0</x:v>
      </x:c>
      <x:c r="AA1023" s="19" t="n">
        <x:f>IF(AND(G1023="GL.CASH",L1023="financing"),Q1023,0)</x:f>
        <x:v>0</x:v>
      </x:c>
    </x:row>
    <x:row r="1024" ht="25" customHeight="1">
      <x:c r="A1024" s="3" t="str">
        <x:v>ACT/PAYROLL-M06-P05/1</x:v>
      </x:c>
      <x:c r="B1024" s="3" t="str">
        <x:v>PAYROLL-M06-P05</x:v>
      </x:c>
      <x:c r="C1024" s="21" t="n">
        <x:v>6</x:v>
      </x:c>
      <x:c r="D1024" s="39" t="n">
        <x:v>46566</x:v>
      </x:c>
      <x:c r="E1024" s="39" t="n">
        <x:v>46539</x:v>
      </x:c>
      <x:c r="F1024" s="39" t="n">
        <x:v>46566</x:v>
      </x:c>
      <x:c r="G1024" s="3" t="str">
        <x:v>GL.PEOPLE.SALARY</x:v>
      </x:c>
      <x:c r="H1024" s="3" t="str">
        <x:v>ENG</x:v>
      </x:c>
      <x:c r="I1024" s="3" t="str">
        <x:v>PAYROLL</x:v>
      </x:c>
      <x:c r="J1024" s="3" t="str">
        <x:v>MAP.ACTUAL.PAYROLL.SALARY.ENG.PAYROLL.ENG</x:v>
      </x:c>
      <x:c r="K1024" s="3" t="str">
        <x:v>PPL.SALARY</x:v>
      </x:c>
      <x:c r="L1024" s="3" t="str">
        <x:v>operating</x:v>
      </x:c>
      <x:c r="M1024" s="3" t="str">
        <x:v>recurring</x:v>
      </x:c>
      <x:c r="N1024" s="3" t="str">
        <x:v>committed</x:v>
      </x:c>
      <x:c r="O1024" s="3" t="str">
        <x:v>fixed</x:v>
      </x:c>
      <x:c r="P1024" s="30" t="n">
        <x:v>6900</x:v>
      </x:c>
      <x:c r="Q1024" s="30" t="n">
        <x:v>0</x:v>
      </x:c>
      <x:c r="R1024" s="19" t="n">
        <x:f>P1024-Q1024</x:f>
        <x:v>6900</x:v>
      </x:c>
      <x:c r="S1024" s="22" t="n">
        <x:f>'D03_Accounts'!D91</x:f>
        <x:v>1</x:v>
      </x:c>
      <x:c r="T1024" s="19" t="n">
        <x:f>R1024*S1024</x:f>
        <x:v>6900</x:v>
      </x:c>
      <x:c r="U1024" s="20" t="str">
        <x:f>'D03_Mappings'!E220</x:f>
        <x:v>people</x:v>
      </x:c>
      <x:c r="V1024" s="19" t="str">
        <x:f>IF(I1024="",IF(U1024="people","PAYROLL","UNMAPPED"),I1024)</x:f>
        <x:v>PAYROLL</x:v>
      </x:c>
      <x:c r="W1024" s="19" t="n">
        <x:f>IF(AND(G1024="GL.CASH",L1024="operating"),Q1024,0)</x:f>
        <x:v>0</x:v>
      </x:c>
      <x:c r="X1024" s="19" t="n">
        <x:f>IF(AND(G1024="GL.CASH",L1024="operating"),P1024,0)</x:f>
        <x:v>0</x:v>
      </x:c>
      <x:c r="Y1024" s="19" t="n">
        <x:f>IF(AND(G1024="GL.CASH",L1024="investing"),Q1024-P1024,0)</x:f>
        <x:v>0</x:v>
      </x:c>
      <x:c r="Z1024" s="19" t="n">
        <x:f>IF(AND(G1024="GL.CASH",L1024="financing"),P1024,0)</x:f>
        <x:v>0</x:v>
      </x:c>
      <x:c r="AA1024" s="19" t="n">
        <x:f>IF(AND(G1024="GL.CASH",L1024="financing"),Q1024,0)</x:f>
        <x:v>0</x:v>
      </x:c>
    </x:row>
    <x:row r="1025" ht="25" customHeight="1">
      <x:c r="A1025" s="3" t="str">
        <x:v>ACT/PAYROLL-M06-P05/2</x:v>
      </x:c>
      <x:c r="B1025" s="3" t="str">
        <x:v>PAYROLL-M06-P05</x:v>
      </x:c>
      <x:c r="C1025" s="21" t="n">
        <x:v>6</x:v>
      </x:c>
      <x:c r="D1025" s="39" t="n">
        <x:v>46566</x:v>
      </x:c>
      <x:c r="E1025" s="39" t="n">
        <x:v>46539</x:v>
      </x:c>
      <x:c r="F1025" s="39" t="n">
        <x:v>46566</x:v>
      </x:c>
      <x:c r="G1025" s="3" t="str">
        <x:v>GL.CASH</x:v>
      </x:c>
      <x:c r="H1025" s="3" t="str">
        <x:v>ENG</x:v>
      </x:c>
      <x:c r="I1025" s="3" t="str">
        <x:v>PAYROLL</x:v>
      </x:c>
      <x:c r="J1025" s="3" t="str">
        <x:v>MAP.ACTUAL.PAYROLL.SALARY.ENG.PAYROLL.ENG</x:v>
      </x:c>
      <x:c r="K1025" s="3" t="str">
        <x:v>PPL.SALARY</x:v>
      </x:c>
      <x:c r="L1025" s="3" t="str">
        <x:v>operating</x:v>
      </x:c>
      <x:c r="M1025" s="3" t="str">
        <x:v>not_applicable</x:v>
      </x:c>
      <x:c r="N1025" s="3" t="str">
        <x:v>not_applicable</x:v>
      </x:c>
      <x:c r="O1025" s="3" t="str">
        <x:v>not_applicable</x:v>
      </x:c>
      <x:c r="P1025" s="30" t="n">
        <x:v>0</x:v>
      </x:c>
      <x:c r="Q1025" s="30" t="n">
        <x:v>6900</x:v>
      </x:c>
      <x:c r="R1025" s="19" t="n">
        <x:f>P1025-Q1025</x:f>
        <x:v>-6900</x:v>
      </x:c>
      <x:c r="S1025" s="22" t="n">
        <x:f>'D03_Accounts'!D11</x:f>
        <x:v>0</x:v>
      </x:c>
      <x:c r="T1025" s="19" t="n">
        <x:f>R1025*S1025</x:f>
        <x:v>0</x:v>
      </x:c>
      <x:c r="U1025" s="20" t="str">
        <x:f>'D03_Mappings'!E221</x:f>
        <x:v>cash</x:v>
      </x:c>
      <x:c r="V1025" s="19" t="str">
        <x:f>IF(I1025="",IF(U1025="people","PAYROLL","UNMAPPED"),I1025)</x:f>
        <x:v>PAYROLL</x:v>
      </x:c>
      <x:c r="W1025" s="19" t="n">
        <x:f>IF(AND(G1025="GL.CASH",L1025="operating"),Q1025,0)</x:f>
        <x:v>6900</x:v>
      </x:c>
      <x:c r="X1025" s="19" t="n">
        <x:f>IF(AND(G1025="GL.CASH",L1025="operating"),P1025,0)</x:f>
        <x:v>0</x:v>
      </x:c>
      <x:c r="Y1025" s="19" t="n">
        <x:f>IF(AND(G1025="GL.CASH",L1025="investing"),Q1025-P1025,0)</x:f>
        <x:v>0</x:v>
      </x:c>
      <x:c r="Z1025" s="19" t="n">
        <x:f>IF(AND(G1025="GL.CASH",L1025="financing"),P1025,0)</x:f>
        <x:v>0</x:v>
      </x:c>
      <x:c r="AA1025" s="19" t="n">
        <x:f>IF(AND(G1025="GL.CASH",L1025="financing"),Q1025,0)</x:f>
        <x:v>0</x:v>
      </x:c>
    </x:row>
    <x:row r="1026" ht="25" customHeight="1">
      <x:c r="A1026" s="3" t="str">
        <x:v>ACT/PAYROLL-M06-P05/3</x:v>
      </x:c>
      <x:c r="B1026" s="3" t="str">
        <x:v>PAYROLL-M06-P05</x:v>
      </x:c>
      <x:c r="C1026" s="21" t="n">
        <x:v>6</x:v>
      </x:c>
      <x:c r="D1026" s="39" t="n">
        <x:v>46566</x:v>
      </x:c>
      <x:c r="E1026" s="39" t="n">
        <x:v>46539</x:v>
      </x:c>
      <x:c r="F1026" s="39" t="n">
        <x:v>46566</x:v>
      </x:c>
      <x:c r="G1026" s="3" t="str">
        <x:v>GL.PEOPLE.RV</x:v>
      </x:c>
      <x:c r="H1026" s="3" t="str">
        <x:v>ENG</x:v>
      </x:c>
      <x:c r="I1026" s="3" t="str">
        <x:v>PAYROLL</x:v>
      </x:c>
      <x:c r="J1026" s="3" t="str">
        <x:v>MAP.ACTUAL.PAYROLL.RV.ENG.PAYROLL.ENG</x:v>
      </x:c>
      <x:c r="K1026" s="3" t="str">
        <x:v>PPL.RV</x:v>
      </x:c>
      <x:c r="L1026" s="3" t="str">
        <x:v>operating</x:v>
      </x:c>
      <x:c r="M1026" s="3" t="str">
        <x:v>recurring</x:v>
      </x:c>
      <x:c r="N1026" s="3" t="str">
        <x:v>committed</x:v>
      </x:c>
      <x:c r="O1026" s="3" t="str">
        <x:v>fixed</x:v>
      </x:c>
      <x:c r="P1026" s="30" t="n">
        <x:v>641.7</x:v>
      </x:c>
      <x:c r="Q1026" s="30" t="n">
        <x:v>0</x:v>
      </x:c>
      <x:c r="R1026" s="19" t="n">
        <x:f>P1026-Q1026</x:f>
        <x:v>641.7</x:v>
      </x:c>
      <x:c r="S1026" s="22" t="n">
        <x:f>'D03_Accounts'!D92</x:f>
        <x:v>1</x:v>
      </x:c>
      <x:c r="T1026" s="19" t="n">
        <x:f>R1026*S1026</x:f>
        <x:v>641.7</x:v>
      </x:c>
      <x:c r="U1026" s="20" t="str">
        <x:f>'D03_Mappings'!E210</x:f>
        <x:v>people</x:v>
      </x:c>
      <x:c r="V1026" s="19" t="str">
        <x:f>IF(I1026="",IF(U1026="people","PAYROLL","UNMAPPED"),I1026)</x:f>
        <x:v>PAYROLL</x:v>
      </x:c>
      <x:c r="W1026" s="19" t="n">
        <x:f>IF(AND(G1026="GL.CASH",L1026="operating"),Q1026,0)</x:f>
        <x:v>0</x:v>
      </x:c>
      <x:c r="X1026" s="19" t="n">
        <x:f>IF(AND(G1026="GL.CASH",L1026="operating"),P1026,0)</x:f>
        <x:v>0</x:v>
      </x:c>
      <x:c r="Y1026" s="19" t="n">
        <x:f>IF(AND(G1026="GL.CASH",L1026="investing"),Q1026-P1026,0)</x:f>
        <x:v>0</x:v>
      </x:c>
      <x:c r="Z1026" s="19" t="n">
        <x:f>IF(AND(G1026="GL.CASH",L1026="financing"),P1026,0)</x:f>
        <x:v>0</x:v>
      </x:c>
      <x:c r="AA1026" s="19" t="n">
        <x:f>IF(AND(G1026="GL.CASH",L1026="financing"),Q1026,0)</x:f>
        <x:v>0</x:v>
      </x:c>
    </x:row>
    <x:row r="1027" ht="25" customHeight="1">
      <x:c r="A1027" s="3" t="str">
        <x:v>ACT/PAYROLL-M06-P05/4</x:v>
      </x:c>
      <x:c r="B1027" s="3" t="str">
        <x:v>PAYROLL-M06-P05</x:v>
      </x:c>
      <x:c r="C1027" s="21" t="n">
        <x:v>6</x:v>
      </x:c>
      <x:c r="D1027" s="39" t="n">
        <x:v>46566</x:v>
      </x:c>
      <x:c r="E1027" s="39" t="n">
        <x:v>46539</x:v>
      </x:c>
      <x:c r="F1027" s="39" t="n">
        <x:v>46566</x:v>
      </x:c>
      <x:c r="G1027" s="3" t="str">
        <x:v>GL.CASH</x:v>
      </x:c>
      <x:c r="H1027" s="3" t="str">
        <x:v>ENG</x:v>
      </x:c>
      <x:c r="I1027" s="3" t="str">
        <x:v>PAYROLL</x:v>
      </x:c>
      <x:c r="J1027" s="3" t="str">
        <x:v>MAP.ACTUAL.PAYROLL.RV.ENG.PAYROLL.ENG</x:v>
      </x:c>
      <x:c r="K1027" s="3" t="str">
        <x:v>PPL.RV</x:v>
      </x:c>
      <x:c r="L1027" s="3" t="str">
        <x:v>operating</x:v>
      </x:c>
      <x:c r="M1027" s="3" t="str">
        <x:v>not_applicable</x:v>
      </x:c>
      <x:c r="N1027" s="3" t="str">
        <x:v>not_applicable</x:v>
      </x:c>
      <x:c r="O1027" s="3" t="str">
        <x:v>not_applicable</x:v>
      </x:c>
      <x:c r="P1027" s="30" t="n">
        <x:v>0</x:v>
      </x:c>
      <x:c r="Q1027" s="30" t="n">
        <x:v>641.7</x:v>
      </x:c>
      <x:c r="R1027" s="19" t="n">
        <x:f>P1027-Q1027</x:f>
        <x:v>-641.7</x:v>
      </x:c>
      <x:c r="S1027" s="22" t="n">
        <x:f>'D03_Accounts'!D11</x:f>
        <x:v>0</x:v>
      </x:c>
      <x:c r="T1027" s="19" t="n">
        <x:f>R1027*S1027</x:f>
        <x:v>0</x:v>
      </x:c>
      <x:c r="U1027" s="20" t="str">
        <x:f>'D03_Mappings'!E211</x:f>
        <x:v>cash</x:v>
      </x:c>
      <x:c r="V1027" s="19" t="str">
        <x:f>IF(I1027="",IF(U1027="people","PAYROLL","UNMAPPED"),I1027)</x:f>
        <x:v>PAYROLL</x:v>
      </x:c>
      <x:c r="W1027" s="19" t="n">
        <x:f>IF(AND(G1027="GL.CASH",L1027="operating"),Q1027,0)</x:f>
        <x:v>641.7</x:v>
      </x:c>
      <x:c r="X1027" s="19" t="n">
        <x:f>IF(AND(G1027="GL.CASH",L1027="operating"),P1027,0)</x:f>
        <x:v>0</x:v>
      </x:c>
      <x:c r="Y1027" s="19" t="n">
        <x:f>IF(AND(G1027="GL.CASH",L1027="investing"),Q1027-P1027,0)</x:f>
        <x:v>0</x:v>
      </x:c>
      <x:c r="Z1027" s="19" t="n">
        <x:f>IF(AND(G1027="GL.CASH",L1027="financing"),P1027,0)</x:f>
        <x:v>0</x:v>
      </x:c>
      <x:c r="AA1027" s="19" t="n">
        <x:f>IF(AND(G1027="GL.CASH",L1027="financing"),Q1027,0)</x:f>
        <x:v>0</x:v>
      </x:c>
    </x:row>
    <x:row r="1028" ht="25" customHeight="1">
      <x:c r="A1028" s="3" t="str">
        <x:v>ACT/PAYROLL-M06-P05/5</x:v>
      </x:c>
      <x:c r="B1028" s="3" t="str">
        <x:v>PAYROLL-M06-P05</x:v>
      </x:c>
      <x:c r="C1028" s="21" t="n">
        <x:v>6</x:v>
      </x:c>
      <x:c r="D1028" s="39" t="n">
        <x:v>46566</x:v>
      </x:c>
      <x:c r="E1028" s="39" t="n">
        <x:v>46539</x:v>
      </x:c>
      <x:c r="F1028" s="39" t="n">
        <x:v>46566</x:v>
      </x:c>
      <x:c r="G1028" s="3" t="str">
        <x:v>GL.PEOPLE.AV</x:v>
      </x:c>
      <x:c r="H1028" s="3" t="str">
        <x:v>ENG</x:v>
      </x:c>
      <x:c r="I1028" s="3" t="str">
        <x:v>PAYROLL</x:v>
      </x:c>
      <x:c r="J1028" s="3" t="str">
        <x:v>MAP.ACTUAL.PAYROLL.AV.ENG.PAYROLL.ENG</x:v>
      </x:c>
      <x:c r="K1028" s="3" t="str">
        <x:v>PPL.AV</x:v>
      </x:c>
      <x:c r="L1028" s="3" t="str">
        <x:v>operating</x:v>
      </x:c>
      <x:c r="M1028" s="3" t="str">
        <x:v>recurring</x:v>
      </x:c>
      <x:c r="N1028" s="3" t="str">
        <x:v>committed</x:v>
      </x:c>
      <x:c r="O1028" s="3" t="str">
        <x:v>fixed</x:v>
      </x:c>
      <x:c r="P1028" s="30" t="n">
        <x:v>89.7</x:v>
      </x:c>
      <x:c r="Q1028" s="30" t="n">
        <x:v>0</x:v>
      </x:c>
      <x:c r="R1028" s="19" t="n">
        <x:f>P1028-Q1028</x:f>
        <x:v>89.7</x:v>
      </x:c>
      <x:c r="S1028" s="22" t="n">
        <x:f>'D03_Accounts'!D93</x:f>
        <x:v>1</x:v>
      </x:c>
      <x:c r="T1028" s="19" t="n">
        <x:f>R1028*S1028</x:f>
        <x:v>89.7</x:v>
      </x:c>
      <x:c r="U1028" s="20" t="str">
        <x:f>'D03_Mappings'!E160</x:f>
        <x:v>people</x:v>
      </x:c>
      <x:c r="V1028" s="19" t="str">
        <x:f>IF(I1028="",IF(U1028="people","PAYROLL","UNMAPPED"),I1028)</x:f>
        <x:v>PAYROLL</x:v>
      </x:c>
      <x:c r="W1028" s="19" t="n">
        <x:f>IF(AND(G1028="GL.CASH",L1028="operating"),Q1028,0)</x:f>
        <x:v>0</x:v>
      </x:c>
      <x:c r="X1028" s="19" t="n">
        <x:f>IF(AND(G1028="GL.CASH",L1028="operating"),P1028,0)</x:f>
        <x:v>0</x:v>
      </x:c>
      <x:c r="Y1028" s="19" t="n">
        <x:f>IF(AND(G1028="GL.CASH",L1028="investing"),Q1028-P1028,0)</x:f>
        <x:v>0</x:v>
      </x:c>
      <x:c r="Z1028" s="19" t="n">
        <x:f>IF(AND(G1028="GL.CASH",L1028="financing"),P1028,0)</x:f>
        <x:v>0</x:v>
      </x:c>
      <x:c r="AA1028" s="19" t="n">
        <x:f>IF(AND(G1028="GL.CASH",L1028="financing"),Q1028,0)</x:f>
        <x:v>0</x:v>
      </x:c>
    </x:row>
    <x:row r="1029" ht="25" customHeight="1">
      <x:c r="A1029" s="3" t="str">
        <x:v>ACT/PAYROLL-M06-P05/6</x:v>
      </x:c>
      <x:c r="B1029" s="3" t="str">
        <x:v>PAYROLL-M06-P05</x:v>
      </x:c>
      <x:c r="C1029" s="21" t="n">
        <x:v>6</x:v>
      </x:c>
      <x:c r="D1029" s="39" t="n">
        <x:v>46566</x:v>
      </x:c>
      <x:c r="E1029" s="39" t="n">
        <x:v>46539</x:v>
      </x:c>
      <x:c r="F1029" s="39" t="n">
        <x:v>46566</x:v>
      </x:c>
      <x:c r="G1029" s="3" t="str">
        <x:v>GL.CASH</x:v>
      </x:c>
      <x:c r="H1029" s="3" t="str">
        <x:v>ENG</x:v>
      </x:c>
      <x:c r="I1029" s="3" t="str">
        <x:v>PAYROLL</x:v>
      </x:c>
      <x:c r="J1029" s="3" t="str">
        <x:v>MAP.ACTUAL.PAYROLL.AV.ENG.PAYROLL.ENG</x:v>
      </x:c>
      <x:c r="K1029" s="3" t="str">
        <x:v>PPL.AV</x:v>
      </x:c>
      <x:c r="L1029" s="3" t="str">
        <x:v>operating</x:v>
      </x:c>
      <x:c r="M1029" s="3" t="str">
        <x:v>not_applicable</x:v>
      </x:c>
      <x:c r="N1029" s="3" t="str">
        <x:v>not_applicable</x:v>
      </x:c>
      <x:c r="O1029" s="3" t="str">
        <x:v>not_applicable</x:v>
      </x:c>
      <x:c r="P1029" s="30" t="n">
        <x:v>0</x:v>
      </x:c>
      <x:c r="Q1029" s="30" t="n">
        <x:v>89.7</x:v>
      </x:c>
      <x:c r="R1029" s="19" t="n">
        <x:f>P1029-Q1029</x:f>
        <x:v>-89.7</x:v>
      </x:c>
      <x:c r="S1029" s="22" t="n">
        <x:f>'D03_Accounts'!D11</x:f>
        <x:v>0</x:v>
      </x:c>
      <x:c r="T1029" s="19" t="n">
        <x:f>R1029*S1029</x:f>
        <x:v>0</x:v>
      </x:c>
      <x:c r="U1029" s="20" t="str">
        <x:f>'D03_Mappings'!E161</x:f>
        <x:v>cash</x:v>
      </x:c>
      <x:c r="V1029" s="19" t="str">
        <x:f>IF(I1029="",IF(U1029="people","PAYROLL","UNMAPPED"),I1029)</x:f>
        <x:v>PAYROLL</x:v>
      </x:c>
      <x:c r="W1029" s="19" t="n">
        <x:f>IF(AND(G1029="GL.CASH",L1029="operating"),Q1029,0)</x:f>
        <x:v>89.7</x:v>
      </x:c>
      <x:c r="X1029" s="19" t="n">
        <x:f>IF(AND(G1029="GL.CASH",L1029="operating"),P1029,0)</x:f>
        <x:v>0</x:v>
      </x:c>
      <x:c r="Y1029" s="19" t="n">
        <x:f>IF(AND(G1029="GL.CASH",L1029="investing"),Q1029-P1029,0)</x:f>
        <x:v>0</x:v>
      </x:c>
      <x:c r="Z1029" s="19" t="n">
        <x:f>IF(AND(G1029="GL.CASH",L1029="financing"),P1029,0)</x:f>
        <x:v>0</x:v>
      </x:c>
      <x:c r="AA1029" s="19" t="n">
        <x:f>IF(AND(G1029="GL.CASH",L1029="financing"),Q1029,0)</x:f>
        <x:v>0</x:v>
      </x:c>
    </x:row>
    <x:row r="1030" ht="25" customHeight="1">
      <x:c r="A1030" s="3" t="str">
        <x:v>ACT/PAYROLL-M06-P05/7</x:v>
      </x:c>
      <x:c r="B1030" s="3" t="str">
        <x:v>PAYROLL-M06-P05</x:v>
      </x:c>
      <x:c r="C1030" s="21" t="n">
        <x:v>6</x:v>
      </x:c>
      <x:c r="D1030" s="39" t="n">
        <x:v>46566</x:v>
      </x:c>
      <x:c r="E1030" s="39" t="n">
        <x:v>46539</x:v>
      </x:c>
      <x:c r="F1030" s="39" t="n">
        <x:v>46566</x:v>
      </x:c>
      <x:c r="G1030" s="3" t="str">
        <x:v>GL.PEOPLE.KV</x:v>
      </x:c>
      <x:c r="H1030" s="3" t="str">
        <x:v>ENG</x:v>
      </x:c>
      <x:c r="I1030" s="3" t="str">
        <x:v>PAYROLL</x:v>
      </x:c>
      <x:c r="J1030" s="3" t="str">
        <x:v>MAP.ACTUAL.PAYROLL.KV.ENG.PAYROLL.ENG</x:v>
      </x:c>
      <x:c r="K1030" s="3" t="str">
        <x:v>PPL.KV</x:v>
      </x:c>
      <x:c r="L1030" s="3" t="str">
        <x:v>operating</x:v>
      </x:c>
      <x:c r="M1030" s="3" t="str">
        <x:v>recurring</x:v>
      </x:c>
      <x:c r="N1030" s="3" t="str">
        <x:v>committed</x:v>
      </x:c>
      <x:c r="O1030" s="3" t="str">
        <x:v>fixed</x:v>
      </x:c>
      <x:c r="P1030" s="30" t="n">
        <x:v>564.19</x:v>
      </x:c>
      <x:c r="Q1030" s="30" t="n">
        <x:v>0</x:v>
      </x:c>
      <x:c r="R1030" s="19" t="n">
        <x:f>P1030-Q1030</x:f>
        <x:v>564.19</x:v>
      </x:c>
      <x:c r="S1030" s="22" t="n">
        <x:f>'D03_Accounts'!D94</x:f>
        <x:v>1</x:v>
      </x:c>
      <x:c r="T1030" s="19" t="n">
        <x:f>R1030*S1030</x:f>
        <x:v>564.19</x:v>
      </x:c>
      <x:c r="U1030" s="20" t="str">
        <x:f>'D03_Mappings'!E190</x:f>
        <x:v>people</x:v>
      </x:c>
      <x:c r="V1030" s="19" t="str">
        <x:f>IF(I1030="",IF(U1030="people","PAYROLL","UNMAPPED"),I1030)</x:f>
        <x:v>PAYROLL</x:v>
      </x:c>
      <x:c r="W1030" s="19" t="n">
        <x:f>IF(AND(G1030="GL.CASH",L1030="operating"),Q1030,0)</x:f>
        <x:v>0</x:v>
      </x:c>
      <x:c r="X1030" s="19" t="n">
        <x:f>IF(AND(G1030="GL.CASH",L1030="operating"),P1030,0)</x:f>
        <x:v>0</x:v>
      </x:c>
      <x:c r="Y1030" s="19" t="n">
        <x:f>IF(AND(G1030="GL.CASH",L1030="investing"),Q1030-P1030,0)</x:f>
        <x:v>0</x:v>
      </x:c>
      <x:c r="Z1030" s="19" t="n">
        <x:f>IF(AND(G1030="GL.CASH",L1030="financing"),P1030,0)</x:f>
        <x:v>0</x:v>
      </x:c>
      <x:c r="AA1030" s="19" t="n">
        <x:f>IF(AND(G1030="GL.CASH",L1030="financing"),Q1030,0)</x:f>
        <x:v>0</x:v>
      </x:c>
    </x:row>
    <x:row r="1031" ht="25" customHeight="1">
      <x:c r="A1031" s="3" t="str">
        <x:v>ACT/PAYROLL-M06-P05/8</x:v>
      </x:c>
      <x:c r="B1031" s="3" t="str">
        <x:v>PAYROLL-M06-P05</x:v>
      </x:c>
      <x:c r="C1031" s="21" t="n">
        <x:v>6</x:v>
      </x:c>
      <x:c r="D1031" s="39" t="n">
        <x:v>46566</x:v>
      </x:c>
      <x:c r="E1031" s="39" t="n">
        <x:v>46539</x:v>
      </x:c>
      <x:c r="F1031" s="39" t="n">
        <x:v>46566</x:v>
      </x:c>
      <x:c r="G1031" s="3" t="str">
        <x:v>GL.CASH</x:v>
      </x:c>
      <x:c r="H1031" s="3" t="str">
        <x:v>ENG</x:v>
      </x:c>
      <x:c r="I1031" s="3" t="str">
        <x:v>PAYROLL</x:v>
      </x:c>
      <x:c r="J1031" s="3" t="str">
        <x:v>MAP.ACTUAL.PAYROLL.KV.ENG.PAYROLL.ENG</x:v>
      </x:c>
      <x:c r="K1031" s="3" t="str">
        <x:v>PPL.KV</x:v>
      </x:c>
      <x:c r="L1031" s="3" t="str">
        <x:v>operating</x:v>
      </x:c>
      <x:c r="M1031" s="3" t="str">
        <x:v>not_applicable</x:v>
      </x:c>
      <x:c r="N1031" s="3" t="str">
        <x:v>not_applicable</x:v>
      </x:c>
      <x:c r="O1031" s="3" t="str">
        <x:v>not_applicable</x:v>
      </x:c>
      <x:c r="P1031" s="30" t="n">
        <x:v>0</x:v>
      </x:c>
      <x:c r="Q1031" s="30" t="n">
        <x:v>564.19</x:v>
      </x:c>
      <x:c r="R1031" s="19" t="n">
        <x:f>P1031-Q1031</x:f>
        <x:v>-564.19</x:v>
      </x:c>
      <x:c r="S1031" s="22" t="n">
        <x:f>'D03_Accounts'!D11</x:f>
        <x:v>0</x:v>
      </x:c>
      <x:c r="T1031" s="19" t="n">
        <x:f>R1031*S1031</x:f>
        <x:v>0</x:v>
      </x:c>
      <x:c r="U1031" s="20" t="str">
        <x:f>'D03_Mappings'!E191</x:f>
        <x:v>cash</x:v>
      </x:c>
      <x:c r="V1031" s="19" t="str">
        <x:f>IF(I1031="",IF(U1031="people","PAYROLL","UNMAPPED"),I1031)</x:f>
        <x:v>PAYROLL</x:v>
      </x:c>
      <x:c r="W1031" s="19" t="n">
        <x:f>IF(AND(G1031="GL.CASH",L1031="operating"),Q1031,0)</x:f>
        <x:v>564.19</x:v>
      </x:c>
      <x:c r="X1031" s="19" t="n">
        <x:f>IF(AND(G1031="GL.CASH",L1031="operating"),P1031,0)</x:f>
        <x:v>0</x:v>
      </x:c>
      <x:c r="Y1031" s="19" t="n">
        <x:f>IF(AND(G1031="GL.CASH",L1031="investing"),Q1031-P1031,0)</x:f>
        <x:v>0</x:v>
      </x:c>
      <x:c r="Z1031" s="19" t="n">
        <x:f>IF(AND(G1031="GL.CASH",L1031="financing"),P1031,0)</x:f>
        <x:v>0</x:v>
      </x:c>
      <x:c r="AA1031" s="19" t="n">
        <x:f>IF(AND(G1031="GL.CASH",L1031="financing"),Q1031,0)</x:f>
        <x:v>0</x:v>
      </x:c>
    </x:row>
    <x:row r="1032" ht="25" customHeight="1">
      <x:c r="A1032" s="3" t="str">
        <x:v>ACT/PAYROLL-M06-P05/9</x:v>
      </x:c>
      <x:c r="B1032" s="3" t="str">
        <x:v>PAYROLL-M06-P05</x:v>
      </x:c>
      <x:c r="C1032" s="21" t="n">
        <x:v>6</x:v>
      </x:c>
      <x:c r="D1032" s="39" t="n">
        <x:v>46566</x:v>
      </x:c>
      <x:c r="E1032" s="39" t="n">
        <x:v>46539</x:v>
      </x:c>
      <x:c r="F1032" s="39" t="n">
        <x:v>46566</x:v>
      </x:c>
      <x:c r="G1032" s="3" t="str">
        <x:v>GL.PEOPLE.PV</x:v>
      </x:c>
      <x:c r="H1032" s="3" t="str">
        <x:v>ENG</x:v>
      </x:c>
      <x:c r="I1032" s="3" t="str">
        <x:v>PAYROLL</x:v>
      </x:c>
      <x:c r="J1032" s="3" t="str">
        <x:v>MAP.ACTUAL.PAYROLL.PV.ENG.PAYROLL.ENG</x:v>
      </x:c>
      <x:c r="K1032" s="3" t="str">
        <x:v>PPL.PV</x:v>
      </x:c>
      <x:c r="L1032" s="3" t="str">
        <x:v>operating</x:v>
      </x:c>
      <x:c r="M1032" s="3" t="str">
        <x:v>recurring</x:v>
      </x:c>
      <x:c r="N1032" s="3" t="str">
        <x:v>committed</x:v>
      </x:c>
      <x:c r="O1032" s="3" t="str">
        <x:v>fixed</x:v>
      </x:c>
      <x:c r="P1032" s="30" t="n">
        <x:v>114.75</x:v>
      </x:c>
      <x:c r="Q1032" s="30" t="n">
        <x:v>0</x:v>
      </x:c>
      <x:c r="R1032" s="19" t="n">
        <x:f>P1032-Q1032</x:f>
        <x:v>114.75</x:v>
      </x:c>
      <x:c r="S1032" s="22" t="n">
        <x:f>'D03_Accounts'!D95</x:f>
        <x:v>1</x:v>
      </x:c>
      <x:c r="T1032" s="19" t="n">
        <x:f>R1032*S1032</x:f>
        <x:v>114.75</x:v>
      </x:c>
      <x:c r="U1032" s="20" t="str">
        <x:f>'D03_Mappings'!E200</x:f>
        <x:v>people</x:v>
      </x:c>
      <x:c r="V1032" s="19" t="str">
        <x:f>IF(I1032="",IF(U1032="people","PAYROLL","UNMAPPED"),I1032)</x:f>
        <x:v>PAYROLL</x:v>
      </x:c>
      <x:c r="W1032" s="19" t="n">
        <x:f>IF(AND(G1032="GL.CASH",L1032="operating"),Q1032,0)</x:f>
        <x:v>0</x:v>
      </x:c>
      <x:c r="X1032" s="19" t="n">
        <x:f>IF(AND(G1032="GL.CASH",L1032="operating"),P1032,0)</x:f>
        <x:v>0</x:v>
      </x:c>
      <x:c r="Y1032" s="19" t="n">
        <x:f>IF(AND(G1032="GL.CASH",L1032="investing"),Q1032-P1032,0)</x:f>
        <x:v>0</x:v>
      </x:c>
      <x:c r="Z1032" s="19" t="n">
        <x:f>IF(AND(G1032="GL.CASH",L1032="financing"),P1032,0)</x:f>
        <x:v>0</x:v>
      </x:c>
      <x:c r="AA1032" s="19" t="n">
        <x:f>IF(AND(G1032="GL.CASH",L1032="financing"),Q1032,0)</x:f>
        <x:v>0</x:v>
      </x:c>
    </x:row>
    <x:row r="1033" ht="25" customHeight="1">
      <x:c r="A1033" s="3" t="str">
        <x:v>ACT/PAYROLL-M06-P05/10</x:v>
      </x:c>
      <x:c r="B1033" s="3" t="str">
        <x:v>PAYROLL-M06-P05</x:v>
      </x:c>
      <x:c r="C1033" s="21" t="n">
        <x:v>6</x:v>
      </x:c>
      <x:c r="D1033" s="39" t="n">
        <x:v>46566</x:v>
      </x:c>
      <x:c r="E1033" s="39" t="n">
        <x:v>46539</x:v>
      </x:c>
      <x:c r="F1033" s="39" t="n">
        <x:v>46566</x:v>
      </x:c>
      <x:c r="G1033" s="3" t="str">
        <x:v>GL.CASH</x:v>
      </x:c>
      <x:c r="H1033" s="3" t="str">
        <x:v>ENG</x:v>
      </x:c>
      <x:c r="I1033" s="3" t="str">
        <x:v>PAYROLL</x:v>
      </x:c>
      <x:c r="J1033" s="3" t="str">
        <x:v>MAP.ACTUAL.PAYROLL.PV.ENG.PAYROLL.ENG</x:v>
      </x:c>
      <x:c r="K1033" s="3" t="str">
        <x:v>PPL.PV</x:v>
      </x:c>
      <x:c r="L1033" s="3" t="str">
        <x:v>operating</x:v>
      </x:c>
      <x:c r="M1033" s="3" t="str">
        <x:v>not_applicable</x:v>
      </x:c>
      <x:c r="N1033" s="3" t="str">
        <x:v>not_applicable</x:v>
      </x:c>
      <x:c r="O1033" s="3" t="str">
        <x:v>not_applicable</x:v>
      </x:c>
      <x:c r="P1033" s="30" t="n">
        <x:v>0</x:v>
      </x:c>
      <x:c r="Q1033" s="30" t="n">
        <x:v>114.75</x:v>
      </x:c>
      <x:c r="R1033" s="19" t="n">
        <x:f>P1033-Q1033</x:f>
        <x:v>-114.75</x:v>
      </x:c>
      <x:c r="S1033" s="22" t="n">
        <x:f>'D03_Accounts'!D11</x:f>
        <x:v>0</x:v>
      </x:c>
      <x:c r="T1033" s="19" t="n">
        <x:f>R1033*S1033</x:f>
        <x:v>0</x:v>
      </x:c>
      <x:c r="U1033" s="20" t="str">
        <x:f>'D03_Mappings'!E201</x:f>
        <x:v>cash</x:v>
      </x:c>
      <x:c r="V1033" s="19" t="str">
        <x:f>IF(I1033="",IF(U1033="people","PAYROLL","UNMAPPED"),I1033)</x:f>
        <x:v>PAYROLL</x:v>
      </x:c>
      <x:c r="W1033" s="19" t="n">
        <x:f>IF(AND(G1033="GL.CASH",L1033="operating"),Q1033,0)</x:f>
        <x:v>114.75</x:v>
      </x:c>
      <x:c r="X1033" s="19" t="n">
        <x:f>IF(AND(G1033="GL.CASH",L1033="operating"),P1033,0)</x:f>
        <x:v>0</x:v>
      </x:c>
      <x:c r="Y1033" s="19" t="n">
        <x:f>IF(AND(G1033="GL.CASH",L1033="investing"),Q1033-P1033,0)</x:f>
        <x:v>0</x:v>
      </x:c>
      <x:c r="Z1033" s="19" t="n">
        <x:f>IF(AND(G1033="GL.CASH",L1033="financing"),P1033,0)</x:f>
        <x:v>0</x:v>
      </x:c>
      <x:c r="AA1033" s="19" t="n">
        <x:f>IF(AND(G1033="GL.CASH",L1033="financing"),Q1033,0)</x:f>
        <x:v>0</x:v>
      </x:c>
    </x:row>
    <x:row r="1034" ht="25" customHeight="1">
      <x:c r="A1034" s="3" t="str">
        <x:v>ACT/PAYROLL-M06-P05/11</x:v>
      </x:c>
      <x:c r="B1034" s="3" t="str">
        <x:v>PAYROLL-M06-P05</x:v>
      </x:c>
      <x:c r="C1034" s="21" t="n">
        <x:v>6</x:v>
      </x:c>
      <x:c r="D1034" s="39" t="n">
        <x:v>46566</x:v>
      </x:c>
      <x:c r="E1034" s="39" t="n">
        <x:v>46539</x:v>
      </x:c>
      <x:c r="F1034" s="39" t="n">
        <x:v>46566</x:v>
      </x:c>
      <x:c r="G1034" s="3" t="str">
        <x:v>GL.PEOPLE.U1</x:v>
      </x:c>
      <x:c r="H1034" s="3" t="str">
        <x:v>ENG</x:v>
      </x:c>
      <x:c r="I1034" s="3" t="str">
        <x:v>PAYROLL</x:v>
      </x:c>
      <x:c r="J1034" s="3" t="str">
        <x:v>MAP.ACTUAL.PAYROLL.U1.ENG.PAYROLL.ENG</x:v>
      </x:c>
      <x:c r="K1034" s="3" t="str">
        <x:v>PPL.U1</x:v>
      </x:c>
      <x:c r="L1034" s="3" t="str">
        <x:v>operating</x:v>
      </x:c>
      <x:c r="M1034" s="3" t="str">
        <x:v>recurring</x:v>
      </x:c>
      <x:c r="N1034" s="3" t="str">
        <x:v>committed</x:v>
      </x:c>
      <x:c r="O1034" s="3" t="str">
        <x:v>fixed</x:v>
      </x:c>
      <x:c r="P1034" s="30" t="n">
        <x:v>144.9</x:v>
      </x:c>
      <x:c r="Q1034" s="30" t="n">
        <x:v>0</x:v>
      </x:c>
      <x:c r="R1034" s="19" t="n">
        <x:f>P1034-Q1034</x:f>
        <x:v>144.9</x:v>
      </x:c>
      <x:c r="S1034" s="22" t="n">
        <x:f>'D03_Accounts'!D96</x:f>
        <x:v>1</x:v>
      </x:c>
      <x:c r="T1034" s="19" t="n">
        <x:f>R1034*S1034</x:f>
        <x:v>144.9</x:v>
      </x:c>
      <x:c r="U1034" s="20" t="str">
        <x:f>'D03_Mappings'!E230</x:f>
        <x:v>people</x:v>
      </x:c>
      <x:c r="V1034" s="19" t="str">
        <x:f>IF(I1034="",IF(U1034="people","PAYROLL","UNMAPPED"),I1034)</x:f>
        <x:v>PAYROLL</x:v>
      </x:c>
      <x:c r="W1034" s="19" t="n">
        <x:f>IF(AND(G1034="GL.CASH",L1034="operating"),Q1034,0)</x:f>
        <x:v>0</x:v>
      </x:c>
      <x:c r="X1034" s="19" t="n">
        <x:f>IF(AND(G1034="GL.CASH",L1034="operating"),P1034,0)</x:f>
        <x:v>0</x:v>
      </x:c>
      <x:c r="Y1034" s="19" t="n">
        <x:f>IF(AND(G1034="GL.CASH",L1034="investing"),Q1034-P1034,0)</x:f>
        <x:v>0</x:v>
      </x:c>
      <x:c r="Z1034" s="19" t="n">
        <x:f>IF(AND(G1034="GL.CASH",L1034="financing"),P1034,0)</x:f>
        <x:v>0</x:v>
      </x:c>
      <x:c r="AA1034" s="19" t="n">
        <x:f>IF(AND(G1034="GL.CASH",L1034="financing"),Q1034,0)</x:f>
        <x:v>0</x:v>
      </x:c>
    </x:row>
    <x:row r="1035" ht="25" customHeight="1">
      <x:c r="A1035" s="3" t="str">
        <x:v>ACT/PAYROLL-M06-P05/12</x:v>
      </x:c>
      <x:c r="B1035" s="3" t="str">
        <x:v>PAYROLL-M06-P05</x:v>
      </x:c>
      <x:c r="C1035" s="21" t="n">
        <x:v>6</x:v>
      </x:c>
      <x:c r="D1035" s="39" t="n">
        <x:v>46566</x:v>
      </x:c>
      <x:c r="E1035" s="39" t="n">
        <x:v>46539</x:v>
      </x:c>
      <x:c r="F1035" s="39" t="n">
        <x:v>46566</x:v>
      </x:c>
      <x:c r="G1035" s="3" t="str">
        <x:v>GL.CASH</x:v>
      </x:c>
      <x:c r="H1035" s="3" t="str">
        <x:v>ENG</x:v>
      </x:c>
      <x:c r="I1035" s="3" t="str">
        <x:v>PAYROLL</x:v>
      </x:c>
      <x:c r="J1035" s="3" t="str">
        <x:v>MAP.ACTUAL.PAYROLL.U1.ENG.PAYROLL.ENG</x:v>
      </x:c>
      <x:c r="K1035" s="3" t="str">
        <x:v>PPL.U1</x:v>
      </x:c>
      <x:c r="L1035" s="3" t="str">
        <x:v>operating</x:v>
      </x:c>
      <x:c r="M1035" s="3" t="str">
        <x:v>not_applicable</x:v>
      </x:c>
      <x:c r="N1035" s="3" t="str">
        <x:v>not_applicable</x:v>
      </x:c>
      <x:c r="O1035" s="3" t="str">
        <x:v>not_applicable</x:v>
      </x:c>
      <x:c r="P1035" s="30" t="n">
        <x:v>0</x:v>
      </x:c>
      <x:c r="Q1035" s="30" t="n">
        <x:v>144.9</x:v>
      </x:c>
      <x:c r="R1035" s="19" t="n">
        <x:f>P1035-Q1035</x:f>
        <x:v>-144.9</x:v>
      </x:c>
      <x:c r="S1035" s="22" t="n">
        <x:f>'D03_Accounts'!D11</x:f>
        <x:v>0</x:v>
      </x:c>
      <x:c r="T1035" s="19" t="n">
        <x:f>R1035*S1035</x:f>
        <x:v>0</x:v>
      </x:c>
      <x:c r="U1035" s="20" t="str">
        <x:f>'D03_Mappings'!E231</x:f>
        <x:v>cash</x:v>
      </x:c>
      <x:c r="V1035" s="19" t="str">
        <x:f>IF(I1035="",IF(U1035="people","PAYROLL","UNMAPPED"),I1035)</x:f>
        <x:v>PAYROLL</x:v>
      </x:c>
      <x:c r="W1035" s="19" t="n">
        <x:f>IF(AND(G1035="GL.CASH",L1035="operating"),Q1035,0)</x:f>
        <x:v>144.9</x:v>
      </x:c>
      <x:c r="X1035" s="19" t="n">
        <x:f>IF(AND(G1035="GL.CASH",L1035="operating"),P1035,0)</x:f>
        <x:v>0</x:v>
      </x:c>
      <x:c r="Y1035" s="19" t="n">
        <x:f>IF(AND(G1035="GL.CASH",L1035="investing"),Q1035-P1035,0)</x:f>
        <x:v>0</x:v>
      </x:c>
      <x:c r="Z1035" s="19" t="n">
        <x:f>IF(AND(G1035="GL.CASH",L1035="financing"),P1035,0)</x:f>
        <x:v>0</x:v>
      </x:c>
      <x:c r="AA1035" s="19" t="n">
        <x:f>IF(AND(G1035="GL.CASH",L1035="financing"),Q1035,0)</x:f>
        <x:v>0</x:v>
      </x:c>
    </x:row>
    <x:row r="1036" ht="25" customHeight="1">
      <x:c r="A1036" s="3" t="str">
        <x:v>ACT/PAYROLL-M06-P05/13</x:v>
      </x:c>
      <x:c r="B1036" s="3" t="str">
        <x:v>PAYROLL-M06-P05</x:v>
      </x:c>
      <x:c r="C1036" s="21" t="n">
        <x:v>6</x:v>
      </x:c>
      <x:c r="D1036" s="39" t="n">
        <x:v>46566</x:v>
      </x:c>
      <x:c r="E1036" s="39" t="n">
        <x:v>46539</x:v>
      </x:c>
      <x:c r="F1036" s="39" t="n">
        <x:v>46566</x:v>
      </x:c>
      <x:c r="G1036" s="3" t="str">
        <x:v>GL.PEOPLE.U2</x:v>
      </x:c>
      <x:c r="H1036" s="3" t="str">
        <x:v>ENG</x:v>
      </x:c>
      <x:c r="I1036" s="3" t="str">
        <x:v>PAYROLL</x:v>
      </x:c>
      <x:c r="J1036" s="3" t="str">
        <x:v>MAP.ACTUAL.PAYROLL.U2.ENG.PAYROLL.ENG</x:v>
      </x:c>
      <x:c r="K1036" s="3" t="str">
        <x:v>PPL.U2</x:v>
      </x:c>
      <x:c r="L1036" s="3" t="str">
        <x:v>operating</x:v>
      </x:c>
      <x:c r="M1036" s="3" t="str">
        <x:v>recurring</x:v>
      </x:c>
      <x:c r="N1036" s="3" t="str">
        <x:v>committed</x:v>
      </x:c>
      <x:c r="O1036" s="3" t="str">
        <x:v>fixed</x:v>
      </x:c>
      <x:c r="P1036" s="30" t="n">
        <x:v>30.36</x:v>
      </x:c>
      <x:c r="Q1036" s="30" t="n">
        <x:v>0</x:v>
      </x:c>
      <x:c r="R1036" s="19" t="n">
        <x:f>P1036-Q1036</x:f>
        <x:v>30.36</x:v>
      </x:c>
      <x:c r="S1036" s="22" t="n">
        <x:f>'D03_Accounts'!D97</x:f>
        <x:v>1</x:v>
      </x:c>
      <x:c r="T1036" s="19" t="n">
        <x:f>R1036*S1036</x:f>
        <x:v>30.36</x:v>
      </x:c>
      <x:c r="U1036" s="20" t="str">
        <x:f>'D03_Mappings'!E240</x:f>
        <x:v>people</x:v>
      </x:c>
      <x:c r="V1036" s="19" t="str">
        <x:f>IF(I1036="",IF(U1036="people","PAYROLL","UNMAPPED"),I1036)</x:f>
        <x:v>PAYROLL</x:v>
      </x:c>
      <x:c r="W1036" s="19" t="n">
        <x:f>IF(AND(G1036="GL.CASH",L1036="operating"),Q1036,0)</x:f>
        <x:v>0</x:v>
      </x:c>
      <x:c r="X1036" s="19" t="n">
        <x:f>IF(AND(G1036="GL.CASH",L1036="operating"),P1036,0)</x:f>
        <x:v>0</x:v>
      </x:c>
      <x:c r="Y1036" s="19" t="n">
        <x:f>IF(AND(G1036="GL.CASH",L1036="investing"),Q1036-P1036,0)</x:f>
        <x:v>0</x:v>
      </x:c>
      <x:c r="Z1036" s="19" t="n">
        <x:f>IF(AND(G1036="GL.CASH",L1036="financing"),P1036,0)</x:f>
        <x:v>0</x:v>
      </x:c>
      <x:c r="AA1036" s="19" t="n">
        <x:f>IF(AND(G1036="GL.CASH",L1036="financing"),Q1036,0)</x:f>
        <x:v>0</x:v>
      </x:c>
    </x:row>
    <x:row r="1037" ht="25" customHeight="1">
      <x:c r="A1037" s="3" t="str">
        <x:v>ACT/PAYROLL-M06-P05/14</x:v>
      </x:c>
      <x:c r="B1037" s="3" t="str">
        <x:v>PAYROLL-M06-P05</x:v>
      </x:c>
      <x:c r="C1037" s="21" t="n">
        <x:v>6</x:v>
      </x:c>
      <x:c r="D1037" s="39" t="n">
        <x:v>46566</x:v>
      </x:c>
      <x:c r="E1037" s="39" t="n">
        <x:v>46539</x:v>
      </x:c>
      <x:c r="F1037" s="39" t="n">
        <x:v>46566</x:v>
      </x:c>
      <x:c r="G1037" s="3" t="str">
        <x:v>GL.CASH</x:v>
      </x:c>
      <x:c r="H1037" s="3" t="str">
        <x:v>ENG</x:v>
      </x:c>
      <x:c r="I1037" s="3" t="str">
        <x:v>PAYROLL</x:v>
      </x:c>
      <x:c r="J1037" s="3" t="str">
        <x:v>MAP.ACTUAL.PAYROLL.U2.ENG.PAYROLL.ENG</x:v>
      </x:c>
      <x:c r="K1037" s="3" t="str">
        <x:v>PPL.U2</x:v>
      </x:c>
      <x:c r="L1037" s="3" t="str">
        <x:v>operating</x:v>
      </x:c>
      <x:c r="M1037" s="3" t="str">
        <x:v>not_applicable</x:v>
      </x:c>
      <x:c r="N1037" s="3" t="str">
        <x:v>not_applicable</x:v>
      </x:c>
      <x:c r="O1037" s="3" t="str">
        <x:v>not_applicable</x:v>
      </x:c>
      <x:c r="P1037" s="30" t="n">
        <x:v>0</x:v>
      </x:c>
      <x:c r="Q1037" s="30" t="n">
        <x:v>30.36</x:v>
      </x:c>
      <x:c r="R1037" s="19" t="n">
        <x:f>P1037-Q1037</x:f>
        <x:v>-30.36</x:v>
      </x:c>
      <x:c r="S1037" s="22" t="n">
        <x:f>'D03_Accounts'!D11</x:f>
        <x:v>0</x:v>
      </x:c>
      <x:c r="T1037" s="19" t="n">
        <x:f>R1037*S1037</x:f>
        <x:v>0</x:v>
      </x:c>
      <x:c r="U1037" s="20" t="str">
        <x:f>'D03_Mappings'!E241</x:f>
        <x:v>cash</x:v>
      </x:c>
      <x:c r="V1037" s="19" t="str">
        <x:f>IF(I1037="",IF(U1037="people","PAYROLL","UNMAPPED"),I1037)</x:f>
        <x:v>PAYROLL</x:v>
      </x:c>
      <x:c r="W1037" s="19" t="n">
        <x:f>IF(AND(G1037="GL.CASH",L1037="operating"),Q1037,0)</x:f>
        <x:v>30.36</x:v>
      </x:c>
      <x:c r="X1037" s="19" t="n">
        <x:f>IF(AND(G1037="GL.CASH",L1037="operating"),P1037,0)</x:f>
        <x:v>0</x:v>
      </x:c>
      <x:c r="Y1037" s="19" t="n">
        <x:f>IF(AND(G1037="GL.CASH",L1037="investing"),Q1037-P1037,0)</x:f>
        <x:v>0</x:v>
      </x:c>
      <x:c r="Z1037" s="19" t="n">
        <x:f>IF(AND(G1037="GL.CASH",L1037="financing"),P1037,0)</x:f>
        <x:v>0</x:v>
      </x:c>
      <x:c r="AA1037" s="19" t="n">
        <x:f>IF(AND(G1037="GL.CASH",L1037="financing"),Q1037,0)</x:f>
        <x:v>0</x:v>
      </x:c>
    </x:row>
    <x:row r="1038" ht="25" customHeight="1">
      <x:c r="A1038" s="3" t="str">
        <x:v>ACT/PAYROLL-M06-P05/15</x:v>
      </x:c>
      <x:c r="B1038" s="3" t="str">
        <x:v>PAYROLL-M06-P05</x:v>
      </x:c>
      <x:c r="C1038" s="21" t="n">
        <x:v>6</x:v>
      </x:c>
      <x:c r="D1038" s="39" t="n">
        <x:v>46566</x:v>
      </x:c>
      <x:c r="E1038" s="39" t="n">
        <x:v>46539</x:v>
      </x:c>
      <x:c r="F1038" s="39" t="n">
        <x:v>46566</x:v>
      </x:c>
      <x:c r="G1038" s="3" t="str">
        <x:v>GL.PEOPLE.INSOLV</x:v>
      </x:c>
      <x:c r="H1038" s="3" t="str">
        <x:v>ENG</x:v>
      </x:c>
      <x:c r="I1038" s="3" t="str">
        <x:v>PAYROLL</x:v>
      </x:c>
      <x:c r="J1038" s="3" t="str">
        <x:v>MAP.ACTUAL.PAYROLL.INSOLV.ENG.PAYROLL.ENG</x:v>
      </x:c>
      <x:c r="K1038" s="3" t="str">
        <x:v>PPL.INSOLV</x:v>
      </x:c>
      <x:c r="L1038" s="3" t="str">
        <x:v>operating</x:v>
      </x:c>
      <x:c r="M1038" s="3" t="str">
        <x:v>recurring</x:v>
      </x:c>
      <x:c r="N1038" s="3" t="str">
        <x:v>committed</x:v>
      </x:c>
      <x:c r="O1038" s="3" t="str">
        <x:v>fixed</x:v>
      </x:c>
      <x:c r="P1038" s="30" t="n">
        <x:v>10.35</x:v>
      </x:c>
      <x:c r="Q1038" s="30" t="n">
        <x:v>0</x:v>
      </x:c>
      <x:c r="R1038" s="19" t="n">
        <x:f>P1038-Q1038</x:f>
        <x:v>10.35</x:v>
      </x:c>
      <x:c r="S1038" s="22" t="n">
        <x:f>'D03_Accounts'!D98</x:f>
        <x:v>1</x:v>
      </x:c>
      <x:c r="T1038" s="19" t="n">
        <x:f>R1038*S1038</x:f>
        <x:v>10.35</x:v>
      </x:c>
      <x:c r="U1038" s="20" t="str">
        <x:f>'D03_Mappings'!E180</x:f>
        <x:v>people</x:v>
      </x:c>
      <x:c r="V1038" s="19" t="str">
        <x:f>IF(I1038="",IF(U1038="people","PAYROLL","UNMAPPED"),I1038)</x:f>
        <x:v>PAYROLL</x:v>
      </x:c>
      <x:c r="W1038" s="19" t="n">
        <x:f>IF(AND(G1038="GL.CASH",L1038="operating"),Q1038,0)</x:f>
        <x:v>0</x:v>
      </x:c>
      <x:c r="X1038" s="19" t="n">
        <x:f>IF(AND(G1038="GL.CASH",L1038="operating"),P1038,0)</x:f>
        <x:v>0</x:v>
      </x:c>
      <x:c r="Y1038" s="19" t="n">
        <x:f>IF(AND(G1038="GL.CASH",L1038="investing"),Q1038-P1038,0)</x:f>
        <x:v>0</x:v>
      </x:c>
      <x:c r="Z1038" s="19" t="n">
        <x:f>IF(AND(G1038="GL.CASH",L1038="financing"),P1038,0)</x:f>
        <x:v>0</x:v>
      </x:c>
      <x:c r="AA1038" s="19" t="n">
        <x:f>IF(AND(G1038="GL.CASH",L1038="financing"),Q1038,0)</x:f>
        <x:v>0</x:v>
      </x:c>
    </x:row>
    <x:row r="1039" ht="25" customHeight="1">
      <x:c r="A1039" s="3" t="str">
        <x:v>ACT/PAYROLL-M06-P05/16</x:v>
      </x:c>
      <x:c r="B1039" s="3" t="str">
        <x:v>PAYROLL-M06-P05</x:v>
      </x:c>
      <x:c r="C1039" s="21" t="n">
        <x:v>6</x:v>
      </x:c>
      <x:c r="D1039" s="39" t="n">
        <x:v>46566</x:v>
      </x:c>
      <x:c r="E1039" s="39" t="n">
        <x:v>46539</x:v>
      </x:c>
      <x:c r="F1039" s="39" t="n">
        <x:v>46566</x:v>
      </x:c>
      <x:c r="G1039" s="3" t="str">
        <x:v>GL.CASH</x:v>
      </x:c>
      <x:c r="H1039" s="3" t="str">
        <x:v>ENG</x:v>
      </x:c>
      <x:c r="I1039" s="3" t="str">
        <x:v>PAYROLL</x:v>
      </x:c>
      <x:c r="J1039" s="3" t="str">
        <x:v>MAP.ACTUAL.PAYROLL.INSOLV.ENG.PAYROLL.ENG</x:v>
      </x:c>
      <x:c r="K1039" s="3" t="str">
        <x:v>PPL.INSOLV</x:v>
      </x:c>
      <x:c r="L1039" s="3" t="str">
        <x:v>operating</x:v>
      </x:c>
      <x:c r="M1039" s="3" t="str">
        <x:v>not_applicable</x:v>
      </x:c>
      <x:c r="N1039" s="3" t="str">
        <x:v>not_applicable</x:v>
      </x:c>
      <x:c r="O1039" s="3" t="str">
        <x:v>not_applicable</x:v>
      </x:c>
      <x:c r="P1039" s="30" t="n">
        <x:v>0</x:v>
      </x:c>
      <x:c r="Q1039" s="30" t="n">
        <x:v>10.35</x:v>
      </x:c>
      <x:c r="R1039" s="19" t="n">
        <x:f>P1039-Q1039</x:f>
        <x:v>-10.35</x:v>
      </x:c>
      <x:c r="S1039" s="22" t="n">
        <x:f>'D03_Accounts'!D11</x:f>
        <x:v>0</x:v>
      </x:c>
      <x:c r="T1039" s="19" t="n">
        <x:f>R1039*S1039</x:f>
        <x:v>0</x:v>
      </x:c>
      <x:c r="U1039" s="20" t="str">
        <x:f>'D03_Mappings'!E181</x:f>
        <x:v>cash</x:v>
      </x:c>
      <x:c r="V1039" s="19" t="str">
        <x:f>IF(I1039="",IF(U1039="people","PAYROLL","UNMAPPED"),I1039)</x:f>
        <x:v>PAYROLL</x:v>
      </x:c>
      <x:c r="W1039" s="19" t="n">
        <x:f>IF(AND(G1039="GL.CASH",L1039="operating"),Q1039,0)</x:f>
        <x:v>10.35</x:v>
      </x:c>
      <x:c r="X1039" s="19" t="n">
        <x:f>IF(AND(G1039="GL.CASH",L1039="operating"),P1039,0)</x:f>
        <x:v>0</x:v>
      </x:c>
      <x:c r="Y1039" s="19" t="n">
        <x:f>IF(AND(G1039="GL.CASH",L1039="investing"),Q1039-P1039,0)</x:f>
        <x:v>0</x:v>
      </x:c>
      <x:c r="Z1039" s="19" t="n">
        <x:f>IF(AND(G1039="GL.CASH",L1039="financing"),P1039,0)</x:f>
        <x:v>0</x:v>
      </x:c>
      <x:c r="AA1039" s="19" t="n">
        <x:f>IF(AND(G1039="GL.CASH",L1039="financing"),Q1039,0)</x:f>
        <x:v>0</x:v>
      </x:c>
    </x:row>
    <x:row r="1040" ht="25" customHeight="1">
      <x:c r="A1040" s="3" t="str">
        <x:v>ACT/PAYROLL-M06-P05/17</x:v>
      </x:c>
      <x:c r="B1040" s="3" t="str">
        <x:v>PAYROLL-M06-P05</x:v>
      </x:c>
      <x:c r="C1040" s="21" t="n">
        <x:v>6</x:v>
      </x:c>
      <x:c r="D1040" s="39" t="n">
        <x:v>46566</x:v>
      </x:c>
      <x:c r="E1040" s="39" t="n">
        <x:v>46539</x:v>
      </x:c>
      <x:c r="F1040" s="39" t="n">
        <x:v>46566</x:v>
      </x:c>
      <x:c r="G1040" s="3" t="str">
        <x:v>GL.PEOPLE.BG</x:v>
      </x:c>
      <x:c r="H1040" s="3" t="str">
        <x:v>ENG</x:v>
      </x:c>
      <x:c r="I1040" s="3" t="str">
        <x:v>PAYROLL</x:v>
      </x:c>
      <x:c r="J1040" s="3" t="str">
        <x:v>MAP.ACTUAL.PAYROLL.BG.ENG.PAYROLL.ENG</x:v>
      </x:c>
      <x:c r="K1040" s="3" t="str">
        <x:v>PPL.BG</x:v>
      </x:c>
      <x:c r="L1040" s="3" t="str">
        <x:v>operating</x:v>
      </x:c>
      <x:c r="M1040" s="3" t="str">
        <x:v>recurring</x:v>
      </x:c>
      <x:c r="N1040" s="3" t="str">
        <x:v>committed</x:v>
      </x:c>
      <x:c r="O1040" s="3" t="str">
        <x:v>fixed</x:v>
      </x:c>
      <x:c r="P1040" s="30" t="n">
        <x:v>20.7</x:v>
      </x:c>
      <x:c r="Q1040" s="30" t="n">
        <x:v>0</x:v>
      </x:c>
      <x:c r="R1040" s="19" t="n">
        <x:f>P1040-Q1040</x:f>
        <x:v>20.7</x:v>
      </x:c>
      <x:c r="S1040" s="22" t="n">
        <x:f>'D03_Accounts'!D99</x:f>
        <x:v>1</x:v>
      </x:c>
      <x:c r="T1040" s="19" t="n">
        <x:f>R1040*S1040</x:f>
        <x:v>20.7</x:v>
      </x:c>
      <x:c r="U1040" s="20" t="str">
        <x:f>'D03_Mappings'!E170</x:f>
        <x:v>people</x:v>
      </x:c>
      <x:c r="V1040" s="19" t="str">
        <x:f>IF(I1040="",IF(U1040="people","PAYROLL","UNMAPPED"),I1040)</x:f>
        <x:v>PAYROLL</x:v>
      </x:c>
      <x:c r="W1040" s="19" t="n">
        <x:f>IF(AND(G1040="GL.CASH",L1040="operating"),Q1040,0)</x:f>
        <x:v>0</x:v>
      </x:c>
      <x:c r="X1040" s="19" t="n">
        <x:f>IF(AND(G1040="GL.CASH",L1040="operating"),P1040,0)</x:f>
        <x:v>0</x:v>
      </x:c>
      <x:c r="Y1040" s="19" t="n">
        <x:f>IF(AND(G1040="GL.CASH",L1040="investing"),Q1040-P1040,0)</x:f>
        <x:v>0</x:v>
      </x:c>
      <x:c r="Z1040" s="19" t="n">
        <x:f>IF(AND(G1040="GL.CASH",L1040="financing"),P1040,0)</x:f>
        <x:v>0</x:v>
      </x:c>
      <x:c r="AA1040" s="19" t="n">
        <x:f>IF(AND(G1040="GL.CASH",L1040="financing"),Q1040,0)</x:f>
        <x:v>0</x:v>
      </x:c>
    </x:row>
    <x:row r="1041" ht="25" customHeight="1">
      <x:c r="A1041" s="3" t="str">
        <x:v>ACT/PAYROLL-M06-P05/18</x:v>
      </x:c>
      <x:c r="B1041" s="3" t="str">
        <x:v>PAYROLL-M06-P05</x:v>
      </x:c>
      <x:c r="C1041" s="21" t="n">
        <x:v>6</x:v>
      </x:c>
      <x:c r="D1041" s="39" t="n">
        <x:v>46566</x:v>
      </x:c>
      <x:c r="E1041" s="39" t="n">
        <x:v>46539</x:v>
      </x:c>
      <x:c r="F1041" s="39" t="n">
        <x:v>46566</x:v>
      </x:c>
      <x:c r="G1041" s="3" t="str">
        <x:v>GL.CASH</x:v>
      </x:c>
      <x:c r="H1041" s="3" t="str">
        <x:v>ENG</x:v>
      </x:c>
      <x:c r="I1041" s="3" t="str">
        <x:v>PAYROLL</x:v>
      </x:c>
      <x:c r="J1041" s="3" t="str">
        <x:v>MAP.ACTUAL.PAYROLL.BG.ENG.PAYROLL.ENG</x:v>
      </x:c>
      <x:c r="K1041" s="3" t="str">
        <x:v>PPL.BG</x:v>
      </x:c>
      <x:c r="L1041" s="3" t="str">
        <x:v>operating</x:v>
      </x:c>
      <x:c r="M1041" s="3" t="str">
        <x:v>not_applicable</x:v>
      </x:c>
      <x:c r="N1041" s="3" t="str">
        <x:v>not_applicable</x:v>
      </x:c>
      <x:c r="O1041" s="3" t="str">
        <x:v>not_applicable</x:v>
      </x:c>
      <x:c r="P1041" s="30" t="n">
        <x:v>0</x:v>
      </x:c>
      <x:c r="Q1041" s="30" t="n">
        <x:v>20.7</x:v>
      </x:c>
      <x:c r="R1041" s="19" t="n">
        <x:f>P1041-Q1041</x:f>
        <x:v>-20.7</x:v>
      </x:c>
      <x:c r="S1041" s="22" t="n">
        <x:f>'D03_Accounts'!D11</x:f>
        <x:v>0</x:v>
      </x:c>
      <x:c r="T1041" s="19" t="n">
        <x:f>R1041*S1041</x:f>
        <x:v>0</x:v>
      </x:c>
      <x:c r="U1041" s="20" t="str">
        <x:f>'D03_Mappings'!E171</x:f>
        <x:v>cash</x:v>
      </x:c>
      <x:c r="V1041" s="19" t="str">
        <x:f>IF(I1041="",IF(U1041="people","PAYROLL","UNMAPPED"),I1041)</x:f>
        <x:v>PAYROLL</x:v>
      </x:c>
      <x:c r="W1041" s="19" t="n">
        <x:f>IF(AND(G1041="GL.CASH",L1041="operating"),Q1041,0)</x:f>
        <x:v>20.7</x:v>
      </x:c>
      <x:c r="X1041" s="19" t="n">
        <x:f>IF(AND(G1041="GL.CASH",L1041="operating"),P1041,0)</x:f>
        <x:v>0</x:v>
      </x:c>
      <x:c r="Y1041" s="19" t="n">
        <x:f>IF(AND(G1041="GL.CASH",L1041="investing"),Q1041-P1041,0)</x:f>
        <x:v>0</x:v>
      </x:c>
      <x:c r="Z1041" s="19" t="n">
        <x:f>IF(AND(G1041="GL.CASH",L1041="financing"),P1041,0)</x:f>
        <x:v>0</x:v>
      </x:c>
      <x:c r="AA1041" s="19" t="n">
        <x:f>IF(AND(G1041="GL.CASH",L1041="financing"),Q1041,0)</x:f>
        <x:v>0</x:v>
      </x:c>
    </x:row>
    <x:row r="1042" ht="25" customHeight="1">
      <x:c r="A1042" s="3" t="str">
        <x:v>ACT/PAYROLL-M06-P06/1</x:v>
      </x:c>
      <x:c r="B1042" s="3" t="str">
        <x:v>PAYROLL-M06-P06</x:v>
      </x:c>
      <x:c r="C1042" s="21" t="n">
        <x:v>6</x:v>
      </x:c>
      <x:c r="D1042" s="39" t="n">
        <x:v>46566</x:v>
      </x:c>
      <x:c r="E1042" s="39" t="n">
        <x:v>46539</x:v>
      </x:c>
      <x:c r="F1042" s="39" t="n">
        <x:v>46566</x:v>
      </x:c>
      <x:c r="G1042" s="3" t="str">
        <x:v>GL.PEOPLE.SALARY</x:v>
      </x:c>
      <x:c r="H1042" s="3" t="str">
        <x:v>COMP</x:v>
      </x:c>
      <x:c r="I1042" s="3" t="str">
        <x:v>PAYROLL</x:v>
      </x:c>
      <x:c r="J1042" s="3" t="str">
        <x:v>MAP.ACTUAL.PAYROLL.SALARY.COMP.PAYROLL.COMP</x:v>
      </x:c>
      <x:c r="K1042" s="3" t="str">
        <x:v>PPL.SALARY</x:v>
      </x:c>
      <x:c r="L1042" s="3" t="str">
        <x:v>operating</x:v>
      </x:c>
      <x:c r="M1042" s="3" t="str">
        <x:v>recurring</x:v>
      </x:c>
      <x:c r="N1042" s="3" t="str">
        <x:v>committed</x:v>
      </x:c>
      <x:c r="O1042" s="3" t="str">
        <x:v>fixed</x:v>
      </x:c>
      <x:c r="P1042" s="30" t="n">
        <x:v>7762.5</x:v>
      </x:c>
      <x:c r="Q1042" s="30" t="n">
        <x:v>0</x:v>
      </x:c>
      <x:c r="R1042" s="19" t="n">
        <x:f>P1042-Q1042</x:f>
        <x:v>7762.5</x:v>
      </x:c>
      <x:c r="S1042" s="22" t="n">
        <x:f>'D03_Accounts'!D91</x:f>
        <x:v>1</x:v>
      </x:c>
      <x:c r="T1042" s="19" t="n">
        <x:f>R1042*S1042</x:f>
        <x:v>7762.5</x:v>
      </x:c>
      <x:c r="U1042" s="20" t="str">
        <x:f>'D03_Mappings'!E218</x:f>
        <x:v>people</x:v>
      </x:c>
      <x:c r="V1042" s="19" t="str">
        <x:f>IF(I1042="",IF(U1042="people","PAYROLL","UNMAPPED"),I1042)</x:f>
        <x:v>PAYROLL</x:v>
      </x:c>
      <x:c r="W1042" s="19" t="n">
        <x:f>IF(AND(G1042="GL.CASH",L1042="operating"),Q1042,0)</x:f>
        <x:v>0</x:v>
      </x:c>
      <x:c r="X1042" s="19" t="n">
        <x:f>IF(AND(G1042="GL.CASH",L1042="operating"),P1042,0)</x:f>
        <x:v>0</x:v>
      </x:c>
      <x:c r="Y1042" s="19" t="n">
        <x:f>IF(AND(G1042="GL.CASH",L1042="investing"),Q1042-P1042,0)</x:f>
        <x:v>0</x:v>
      </x:c>
      <x:c r="Z1042" s="19" t="n">
        <x:f>IF(AND(G1042="GL.CASH",L1042="financing"),P1042,0)</x:f>
        <x:v>0</x:v>
      </x:c>
      <x:c r="AA1042" s="19" t="n">
        <x:f>IF(AND(G1042="GL.CASH",L1042="financing"),Q1042,0)</x:f>
        <x:v>0</x:v>
      </x:c>
    </x:row>
    <x:row r="1043" ht="25" customHeight="1">
      <x:c r="A1043" s="3" t="str">
        <x:v>ACT/PAYROLL-M06-P06/2</x:v>
      </x:c>
      <x:c r="B1043" s="3" t="str">
        <x:v>PAYROLL-M06-P06</x:v>
      </x:c>
      <x:c r="C1043" s="21" t="n">
        <x:v>6</x:v>
      </x:c>
      <x:c r="D1043" s="39" t="n">
        <x:v>46566</x:v>
      </x:c>
      <x:c r="E1043" s="39" t="n">
        <x:v>46539</x:v>
      </x:c>
      <x:c r="F1043" s="39" t="n">
        <x:v>46566</x:v>
      </x:c>
      <x:c r="G1043" s="3" t="str">
        <x:v>GL.CASH</x:v>
      </x:c>
      <x:c r="H1043" s="3" t="str">
        <x:v>COMP</x:v>
      </x:c>
      <x:c r="I1043" s="3" t="str">
        <x:v>PAYROLL</x:v>
      </x:c>
      <x:c r="J1043" s="3" t="str">
        <x:v>MAP.ACTUAL.PAYROLL.SALARY.COMP.PAYROLL.COMP</x:v>
      </x:c>
      <x:c r="K1043" s="3" t="str">
        <x:v>PPL.SALARY</x:v>
      </x:c>
      <x:c r="L1043" s="3" t="str">
        <x:v>operating</x:v>
      </x:c>
      <x:c r="M1043" s="3" t="str">
        <x:v>not_applicable</x:v>
      </x:c>
      <x:c r="N1043" s="3" t="str">
        <x:v>not_applicable</x:v>
      </x:c>
      <x:c r="O1043" s="3" t="str">
        <x:v>not_applicable</x:v>
      </x:c>
      <x:c r="P1043" s="30" t="n">
        <x:v>0</x:v>
      </x:c>
      <x:c r="Q1043" s="30" t="n">
        <x:v>7762.5</x:v>
      </x:c>
      <x:c r="R1043" s="19" t="n">
        <x:f>P1043-Q1043</x:f>
        <x:v>-7762.5</x:v>
      </x:c>
      <x:c r="S1043" s="22" t="n">
        <x:f>'D03_Accounts'!D11</x:f>
        <x:v>0</x:v>
      </x:c>
      <x:c r="T1043" s="19" t="n">
        <x:f>R1043*S1043</x:f>
        <x:v>0</x:v>
      </x:c>
      <x:c r="U1043" s="20" t="str">
        <x:f>'D03_Mappings'!E219</x:f>
        <x:v>cash</x:v>
      </x:c>
      <x:c r="V1043" s="19" t="str">
        <x:f>IF(I1043="",IF(U1043="people","PAYROLL","UNMAPPED"),I1043)</x:f>
        <x:v>PAYROLL</x:v>
      </x:c>
      <x:c r="W1043" s="19" t="n">
        <x:f>IF(AND(G1043="GL.CASH",L1043="operating"),Q1043,0)</x:f>
        <x:v>7762.5</x:v>
      </x:c>
      <x:c r="X1043" s="19" t="n">
        <x:f>IF(AND(G1043="GL.CASH",L1043="operating"),P1043,0)</x:f>
        <x:v>0</x:v>
      </x:c>
      <x:c r="Y1043" s="19" t="n">
        <x:f>IF(AND(G1043="GL.CASH",L1043="investing"),Q1043-P1043,0)</x:f>
        <x:v>0</x:v>
      </x:c>
      <x:c r="Z1043" s="19" t="n">
        <x:f>IF(AND(G1043="GL.CASH",L1043="financing"),P1043,0)</x:f>
        <x:v>0</x:v>
      </x:c>
      <x:c r="AA1043" s="19" t="n">
        <x:f>IF(AND(G1043="GL.CASH",L1043="financing"),Q1043,0)</x:f>
        <x:v>0</x:v>
      </x:c>
    </x:row>
    <x:row r="1044" ht="25" customHeight="1">
      <x:c r="A1044" s="3" t="str">
        <x:v>ACT/PAYROLL-M06-P06/3</x:v>
      </x:c>
      <x:c r="B1044" s="3" t="str">
        <x:v>PAYROLL-M06-P06</x:v>
      </x:c>
      <x:c r="C1044" s="21" t="n">
        <x:v>6</x:v>
      </x:c>
      <x:c r="D1044" s="39" t="n">
        <x:v>46566</x:v>
      </x:c>
      <x:c r="E1044" s="39" t="n">
        <x:v>46539</x:v>
      </x:c>
      <x:c r="F1044" s="39" t="n">
        <x:v>46566</x:v>
      </x:c>
      <x:c r="G1044" s="3" t="str">
        <x:v>GL.PEOPLE.RV</x:v>
      </x:c>
      <x:c r="H1044" s="3" t="str">
        <x:v>COMP</x:v>
      </x:c>
      <x:c r="I1044" s="3" t="str">
        <x:v>PAYROLL</x:v>
      </x:c>
      <x:c r="J1044" s="3" t="str">
        <x:v>MAP.ACTUAL.PAYROLL.RV.COMP.PAYROLL.COMP</x:v>
      </x:c>
      <x:c r="K1044" s="3" t="str">
        <x:v>PPL.RV</x:v>
      </x:c>
      <x:c r="L1044" s="3" t="str">
        <x:v>operating</x:v>
      </x:c>
      <x:c r="M1044" s="3" t="str">
        <x:v>recurring</x:v>
      </x:c>
      <x:c r="N1044" s="3" t="str">
        <x:v>committed</x:v>
      </x:c>
      <x:c r="O1044" s="3" t="str">
        <x:v>fixed</x:v>
      </x:c>
      <x:c r="P1044" s="30" t="n">
        <x:v>721.91</x:v>
      </x:c>
      <x:c r="Q1044" s="30" t="n">
        <x:v>0</x:v>
      </x:c>
      <x:c r="R1044" s="19" t="n">
        <x:f>P1044-Q1044</x:f>
        <x:v>721.91</x:v>
      </x:c>
      <x:c r="S1044" s="22" t="n">
        <x:f>'D03_Accounts'!D92</x:f>
        <x:v>1</x:v>
      </x:c>
      <x:c r="T1044" s="19" t="n">
        <x:f>R1044*S1044</x:f>
        <x:v>721.91</x:v>
      </x:c>
      <x:c r="U1044" s="20" t="str">
        <x:f>'D03_Mappings'!E208</x:f>
        <x:v>people</x:v>
      </x:c>
      <x:c r="V1044" s="19" t="str">
        <x:f>IF(I1044="",IF(U1044="people","PAYROLL","UNMAPPED"),I1044)</x:f>
        <x:v>PAYROLL</x:v>
      </x:c>
      <x:c r="W1044" s="19" t="n">
        <x:f>IF(AND(G1044="GL.CASH",L1044="operating"),Q1044,0)</x:f>
        <x:v>0</x:v>
      </x:c>
      <x:c r="X1044" s="19" t="n">
        <x:f>IF(AND(G1044="GL.CASH",L1044="operating"),P1044,0)</x:f>
        <x:v>0</x:v>
      </x:c>
      <x:c r="Y1044" s="19" t="n">
        <x:f>IF(AND(G1044="GL.CASH",L1044="investing"),Q1044-P1044,0)</x:f>
        <x:v>0</x:v>
      </x:c>
      <x:c r="Z1044" s="19" t="n">
        <x:f>IF(AND(G1044="GL.CASH",L1044="financing"),P1044,0)</x:f>
        <x:v>0</x:v>
      </x:c>
      <x:c r="AA1044" s="19" t="n">
        <x:f>IF(AND(G1044="GL.CASH",L1044="financing"),Q1044,0)</x:f>
        <x:v>0</x:v>
      </x:c>
    </x:row>
    <x:row r="1045" ht="25" customHeight="1">
      <x:c r="A1045" s="3" t="str">
        <x:v>ACT/PAYROLL-M06-P06/4</x:v>
      </x:c>
      <x:c r="B1045" s="3" t="str">
        <x:v>PAYROLL-M06-P06</x:v>
      </x:c>
      <x:c r="C1045" s="21" t="n">
        <x:v>6</x:v>
      </x:c>
      <x:c r="D1045" s="39" t="n">
        <x:v>46566</x:v>
      </x:c>
      <x:c r="E1045" s="39" t="n">
        <x:v>46539</x:v>
      </x:c>
      <x:c r="F1045" s="39" t="n">
        <x:v>46566</x:v>
      </x:c>
      <x:c r="G1045" s="3" t="str">
        <x:v>GL.CASH</x:v>
      </x:c>
      <x:c r="H1045" s="3" t="str">
        <x:v>COMP</x:v>
      </x:c>
      <x:c r="I1045" s="3" t="str">
        <x:v>PAYROLL</x:v>
      </x:c>
      <x:c r="J1045" s="3" t="str">
        <x:v>MAP.ACTUAL.PAYROLL.RV.COMP.PAYROLL.COMP</x:v>
      </x:c>
      <x:c r="K1045" s="3" t="str">
        <x:v>PPL.RV</x:v>
      </x:c>
      <x:c r="L1045" s="3" t="str">
        <x:v>operating</x:v>
      </x:c>
      <x:c r="M1045" s="3" t="str">
        <x:v>not_applicable</x:v>
      </x:c>
      <x:c r="N1045" s="3" t="str">
        <x:v>not_applicable</x:v>
      </x:c>
      <x:c r="O1045" s="3" t="str">
        <x:v>not_applicable</x:v>
      </x:c>
      <x:c r="P1045" s="30" t="n">
        <x:v>0</x:v>
      </x:c>
      <x:c r="Q1045" s="30" t="n">
        <x:v>721.91</x:v>
      </x:c>
      <x:c r="R1045" s="19" t="n">
        <x:f>P1045-Q1045</x:f>
        <x:v>-721.91</x:v>
      </x:c>
      <x:c r="S1045" s="22" t="n">
        <x:f>'D03_Accounts'!D11</x:f>
        <x:v>0</x:v>
      </x:c>
      <x:c r="T1045" s="19" t="n">
        <x:f>R1045*S1045</x:f>
        <x:v>0</x:v>
      </x:c>
      <x:c r="U1045" s="20" t="str">
        <x:f>'D03_Mappings'!E209</x:f>
        <x:v>cash</x:v>
      </x:c>
      <x:c r="V1045" s="19" t="str">
        <x:f>IF(I1045="",IF(U1045="people","PAYROLL","UNMAPPED"),I1045)</x:f>
        <x:v>PAYROLL</x:v>
      </x:c>
      <x:c r="W1045" s="19" t="n">
        <x:f>IF(AND(G1045="GL.CASH",L1045="operating"),Q1045,0)</x:f>
        <x:v>721.91</x:v>
      </x:c>
      <x:c r="X1045" s="19" t="n">
        <x:f>IF(AND(G1045="GL.CASH",L1045="operating"),P1045,0)</x:f>
        <x:v>0</x:v>
      </x:c>
      <x:c r="Y1045" s="19" t="n">
        <x:f>IF(AND(G1045="GL.CASH",L1045="investing"),Q1045-P1045,0)</x:f>
        <x:v>0</x:v>
      </x:c>
      <x:c r="Z1045" s="19" t="n">
        <x:f>IF(AND(G1045="GL.CASH",L1045="financing"),P1045,0)</x:f>
        <x:v>0</x:v>
      </x:c>
      <x:c r="AA1045" s="19" t="n">
        <x:f>IF(AND(G1045="GL.CASH",L1045="financing"),Q1045,0)</x:f>
        <x:v>0</x:v>
      </x:c>
    </x:row>
    <x:row r="1046" ht="25" customHeight="1">
      <x:c r="A1046" s="3" t="str">
        <x:v>ACT/PAYROLL-M06-P06/5</x:v>
      </x:c>
      <x:c r="B1046" s="3" t="str">
        <x:v>PAYROLL-M06-P06</x:v>
      </x:c>
      <x:c r="C1046" s="21" t="n">
        <x:v>6</x:v>
      </x:c>
      <x:c r="D1046" s="39" t="n">
        <x:v>46566</x:v>
      </x:c>
      <x:c r="E1046" s="39" t="n">
        <x:v>46539</x:v>
      </x:c>
      <x:c r="F1046" s="39" t="n">
        <x:v>46566</x:v>
      </x:c>
      <x:c r="G1046" s="3" t="str">
        <x:v>GL.PEOPLE.AV</x:v>
      </x:c>
      <x:c r="H1046" s="3" t="str">
        <x:v>COMP</x:v>
      </x:c>
      <x:c r="I1046" s="3" t="str">
        <x:v>PAYROLL</x:v>
      </x:c>
      <x:c r="J1046" s="3" t="str">
        <x:v>MAP.ACTUAL.PAYROLL.AV.COMP.PAYROLL.COMP</x:v>
      </x:c>
      <x:c r="K1046" s="3" t="str">
        <x:v>PPL.AV</x:v>
      </x:c>
      <x:c r="L1046" s="3" t="str">
        <x:v>operating</x:v>
      </x:c>
      <x:c r="M1046" s="3" t="str">
        <x:v>recurring</x:v>
      </x:c>
      <x:c r="N1046" s="3" t="str">
        <x:v>committed</x:v>
      </x:c>
      <x:c r="O1046" s="3" t="str">
        <x:v>fixed</x:v>
      </x:c>
      <x:c r="P1046" s="30" t="n">
        <x:v>100.91</x:v>
      </x:c>
      <x:c r="Q1046" s="30" t="n">
        <x:v>0</x:v>
      </x:c>
      <x:c r="R1046" s="19" t="n">
        <x:f>P1046-Q1046</x:f>
        <x:v>100.91</x:v>
      </x:c>
      <x:c r="S1046" s="22" t="n">
        <x:f>'D03_Accounts'!D93</x:f>
        <x:v>1</x:v>
      </x:c>
      <x:c r="T1046" s="19" t="n">
        <x:f>R1046*S1046</x:f>
        <x:v>100.91</x:v>
      </x:c>
      <x:c r="U1046" s="20" t="str">
        <x:f>'D03_Mappings'!E158</x:f>
        <x:v>people</x:v>
      </x:c>
      <x:c r="V1046" s="19" t="str">
        <x:f>IF(I1046="",IF(U1046="people","PAYROLL","UNMAPPED"),I1046)</x:f>
        <x:v>PAYROLL</x:v>
      </x:c>
      <x:c r="W1046" s="19" t="n">
        <x:f>IF(AND(G1046="GL.CASH",L1046="operating"),Q1046,0)</x:f>
        <x:v>0</x:v>
      </x:c>
      <x:c r="X1046" s="19" t="n">
        <x:f>IF(AND(G1046="GL.CASH",L1046="operating"),P1046,0)</x:f>
        <x:v>0</x:v>
      </x:c>
      <x:c r="Y1046" s="19" t="n">
        <x:f>IF(AND(G1046="GL.CASH",L1046="investing"),Q1046-P1046,0)</x:f>
        <x:v>0</x:v>
      </x:c>
      <x:c r="Z1046" s="19" t="n">
        <x:f>IF(AND(G1046="GL.CASH",L1046="financing"),P1046,0)</x:f>
        <x:v>0</x:v>
      </x:c>
      <x:c r="AA1046" s="19" t="n">
        <x:f>IF(AND(G1046="GL.CASH",L1046="financing"),Q1046,0)</x:f>
        <x:v>0</x:v>
      </x:c>
    </x:row>
    <x:row r="1047" ht="25" customHeight="1">
      <x:c r="A1047" s="3" t="str">
        <x:v>ACT/PAYROLL-M06-P06/6</x:v>
      </x:c>
      <x:c r="B1047" s="3" t="str">
        <x:v>PAYROLL-M06-P06</x:v>
      </x:c>
      <x:c r="C1047" s="21" t="n">
        <x:v>6</x:v>
      </x:c>
      <x:c r="D1047" s="39" t="n">
        <x:v>46566</x:v>
      </x:c>
      <x:c r="E1047" s="39" t="n">
        <x:v>46539</x:v>
      </x:c>
      <x:c r="F1047" s="39" t="n">
        <x:v>46566</x:v>
      </x:c>
      <x:c r="G1047" s="3" t="str">
        <x:v>GL.CASH</x:v>
      </x:c>
      <x:c r="H1047" s="3" t="str">
        <x:v>COMP</x:v>
      </x:c>
      <x:c r="I1047" s="3" t="str">
        <x:v>PAYROLL</x:v>
      </x:c>
      <x:c r="J1047" s="3" t="str">
        <x:v>MAP.ACTUAL.PAYROLL.AV.COMP.PAYROLL.COMP</x:v>
      </x:c>
      <x:c r="K1047" s="3" t="str">
        <x:v>PPL.AV</x:v>
      </x:c>
      <x:c r="L1047" s="3" t="str">
        <x:v>operating</x:v>
      </x:c>
      <x:c r="M1047" s="3" t="str">
        <x:v>not_applicable</x:v>
      </x:c>
      <x:c r="N1047" s="3" t="str">
        <x:v>not_applicable</x:v>
      </x:c>
      <x:c r="O1047" s="3" t="str">
        <x:v>not_applicable</x:v>
      </x:c>
      <x:c r="P1047" s="30" t="n">
        <x:v>0</x:v>
      </x:c>
      <x:c r="Q1047" s="30" t="n">
        <x:v>100.91</x:v>
      </x:c>
      <x:c r="R1047" s="19" t="n">
        <x:f>P1047-Q1047</x:f>
        <x:v>-100.91</x:v>
      </x:c>
      <x:c r="S1047" s="22" t="n">
        <x:f>'D03_Accounts'!D11</x:f>
        <x:v>0</x:v>
      </x:c>
      <x:c r="T1047" s="19" t="n">
        <x:f>R1047*S1047</x:f>
        <x:v>0</x:v>
      </x:c>
      <x:c r="U1047" s="20" t="str">
        <x:f>'D03_Mappings'!E159</x:f>
        <x:v>cash</x:v>
      </x:c>
      <x:c r="V1047" s="19" t="str">
        <x:f>IF(I1047="",IF(U1047="people","PAYROLL","UNMAPPED"),I1047)</x:f>
        <x:v>PAYROLL</x:v>
      </x:c>
      <x:c r="W1047" s="19" t="n">
        <x:f>IF(AND(G1047="GL.CASH",L1047="operating"),Q1047,0)</x:f>
        <x:v>100.91</x:v>
      </x:c>
      <x:c r="X1047" s="19" t="n">
        <x:f>IF(AND(G1047="GL.CASH",L1047="operating"),P1047,0)</x:f>
        <x:v>0</x:v>
      </x:c>
      <x:c r="Y1047" s="19" t="n">
        <x:f>IF(AND(G1047="GL.CASH",L1047="investing"),Q1047-P1047,0)</x:f>
        <x:v>0</x:v>
      </x:c>
      <x:c r="Z1047" s="19" t="n">
        <x:f>IF(AND(G1047="GL.CASH",L1047="financing"),P1047,0)</x:f>
        <x:v>0</x:v>
      </x:c>
      <x:c r="AA1047" s="19" t="n">
        <x:f>IF(AND(G1047="GL.CASH",L1047="financing"),Q1047,0)</x:f>
        <x:v>0</x:v>
      </x:c>
    </x:row>
    <x:row r="1048" ht="25" customHeight="1">
      <x:c r="A1048" s="3" t="str">
        <x:v>ACT/PAYROLL-M06-P06/7</x:v>
      </x:c>
      <x:c r="B1048" s="3" t="str">
        <x:v>PAYROLL-M06-P06</x:v>
      </x:c>
      <x:c r="C1048" s="21" t="n">
        <x:v>6</x:v>
      </x:c>
      <x:c r="D1048" s="39" t="n">
        <x:v>46566</x:v>
      </x:c>
      <x:c r="E1048" s="39" t="n">
        <x:v>46539</x:v>
      </x:c>
      <x:c r="F1048" s="39" t="n">
        <x:v>46566</x:v>
      </x:c>
      <x:c r="G1048" s="3" t="str">
        <x:v>GL.PEOPLE.KV</x:v>
      </x:c>
      <x:c r="H1048" s="3" t="str">
        <x:v>COMP</x:v>
      </x:c>
      <x:c r="I1048" s="3" t="str">
        <x:v>PAYROLL</x:v>
      </x:c>
      <x:c r="J1048" s="3" t="str">
        <x:v>MAP.ACTUAL.PAYROLL.KV.COMP.PAYROLL.COMP</x:v>
      </x:c>
      <x:c r="K1048" s="3" t="str">
        <x:v>PPL.KV</x:v>
      </x:c>
      <x:c r="L1048" s="3" t="str">
        <x:v>operating</x:v>
      </x:c>
      <x:c r="M1048" s="3" t="str">
        <x:v>recurring</x:v>
      </x:c>
      <x:c r="N1048" s="3" t="str">
        <x:v>committed</x:v>
      </x:c>
      <x:c r="O1048" s="3" t="str">
        <x:v>fixed</x:v>
      </x:c>
      <x:c r="P1048" s="30" t="n">
        <x:v>564.19</x:v>
      </x:c>
      <x:c r="Q1048" s="30" t="n">
        <x:v>0</x:v>
      </x:c>
      <x:c r="R1048" s="19" t="n">
        <x:f>P1048-Q1048</x:f>
        <x:v>564.19</x:v>
      </x:c>
      <x:c r="S1048" s="22" t="n">
        <x:f>'D03_Accounts'!D94</x:f>
        <x:v>1</x:v>
      </x:c>
      <x:c r="T1048" s="19" t="n">
        <x:f>R1048*S1048</x:f>
        <x:v>564.19</x:v>
      </x:c>
      <x:c r="U1048" s="20" t="str">
        <x:f>'D03_Mappings'!E188</x:f>
        <x:v>people</x:v>
      </x:c>
      <x:c r="V1048" s="19" t="str">
        <x:f>IF(I1048="",IF(U1048="people","PAYROLL","UNMAPPED"),I1048)</x:f>
        <x:v>PAYROLL</x:v>
      </x:c>
      <x:c r="W1048" s="19" t="n">
        <x:f>IF(AND(G1048="GL.CASH",L1048="operating"),Q1048,0)</x:f>
        <x:v>0</x:v>
      </x:c>
      <x:c r="X1048" s="19" t="n">
        <x:f>IF(AND(G1048="GL.CASH",L1048="operating"),P1048,0)</x:f>
        <x:v>0</x:v>
      </x:c>
      <x:c r="Y1048" s="19" t="n">
        <x:f>IF(AND(G1048="GL.CASH",L1048="investing"),Q1048-P1048,0)</x:f>
        <x:v>0</x:v>
      </x:c>
      <x:c r="Z1048" s="19" t="n">
        <x:f>IF(AND(G1048="GL.CASH",L1048="financing"),P1048,0)</x:f>
        <x:v>0</x:v>
      </x:c>
      <x:c r="AA1048" s="19" t="n">
        <x:f>IF(AND(G1048="GL.CASH",L1048="financing"),Q1048,0)</x:f>
        <x:v>0</x:v>
      </x:c>
    </x:row>
    <x:row r="1049" ht="25" customHeight="1">
      <x:c r="A1049" s="3" t="str">
        <x:v>ACT/PAYROLL-M06-P06/8</x:v>
      </x:c>
      <x:c r="B1049" s="3" t="str">
        <x:v>PAYROLL-M06-P06</x:v>
      </x:c>
      <x:c r="C1049" s="21" t="n">
        <x:v>6</x:v>
      </x:c>
      <x:c r="D1049" s="39" t="n">
        <x:v>46566</x:v>
      </x:c>
      <x:c r="E1049" s="39" t="n">
        <x:v>46539</x:v>
      </x:c>
      <x:c r="F1049" s="39" t="n">
        <x:v>46566</x:v>
      </x:c>
      <x:c r="G1049" s="3" t="str">
        <x:v>GL.CASH</x:v>
      </x:c>
      <x:c r="H1049" s="3" t="str">
        <x:v>COMP</x:v>
      </x:c>
      <x:c r="I1049" s="3" t="str">
        <x:v>PAYROLL</x:v>
      </x:c>
      <x:c r="J1049" s="3" t="str">
        <x:v>MAP.ACTUAL.PAYROLL.KV.COMP.PAYROLL.COMP</x:v>
      </x:c>
      <x:c r="K1049" s="3" t="str">
        <x:v>PPL.KV</x:v>
      </x:c>
      <x:c r="L1049" s="3" t="str">
        <x:v>operating</x:v>
      </x:c>
      <x:c r="M1049" s="3" t="str">
        <x:v>not_applicable</x:v>
      </x:c>
      <x:c r="N1049" s="3" t="str">
        <x:v>not_applicable</x:v>
      </x:c>
      <x:c r="O1049" s="3" t="str">
        <x:v>not_applicable</x:v>
      </x:c>
      <x:c r="P1049" s="30" t="n">
        <x:v>0</x:v>
      </x:c>
      <x:c r="Q1049" s="30" t="n">
        <x:v>564.19</x:v>
      </x:c>
      <x:c r="R1049" s="19" t="n">
        <x:f>P1049-Q1049</x:f>
        <x:v>-564.19</x:v>
      </x:c>
      <x:c r="S1049" s="22" t="n">
        <x:f>'D03_Accounts'!D11</x:f>
        <x:v>0</x:v>
      </x:c>
      <x:c r="T1049" s="19" t="n">
        <x:f>R1049*S1049</x:f>
        <x:v>0</x:v>
      </x:c>
      <x:c r="U1049" s="20" t="str">
        <x:f>'D03_Mappings'!E189</x:f>
        <x:v>cash</x:v>
      </x:c>
      <x:c r="V1049" s="19" t="str">
        <x:f>IF(I1049="",IF(U1049="people","PAYROLL","UNMAPPED"),I1049)</x:f>
        <x:v>PAYROLL</x:v>
      </x:c>
      <x:c r="W1049" s="19" t="n">
        <x:f>IF(AND(G1049="GL.CASH",L1049="operating"),Q1049,0)</x:f>
        <x:v>564.19</x:v>
      </x:c>
      <x:c r="X1049" s="19" t="n">
        <x:f>IF(AND(G1049="GL.CASH",L1049="operating"),P1049,0)</x:f>
        <x:v>0</x:v>
      </x:c>
      <x:c r="Y1049" s="19" t="n">
        <x:f>IF(AND(G1049="GL.CASH",L1049="investing"),Q1049-P1049,0)</x:f>
        <x:v>0</x:v>
      </x:c>
      <x:c r="Z1049" s="19" t="n">
        <x:f>IF(AND(G1049="GL.CASH",L1049="financing"),P1049,0)</x:f>
        <x:v>0</x:v>
      </x:c>
      <x:c r="AA1049" s="19" t="n">
        <x:f>IF(AND(G1049="GL.CASH",L1049="financing"),Q1049,0)</x:f>
        <x:v>0</x:v>
      </x:c>
    </x:row>
    <x:row r="1050" ht="25" customHeight="1">
      <x:c r="A1050" s="3" t="str">
        <x:v>ACT/PAYROLL-M06-P06/9</x:v>
      </x:c>
      <x:c r="B1050" s="3" t="str">
        <x:v>PAYROLL-M06-P06</x:v>
      </x:c>
      <x:c r="C1050" s="21" t="n">
        <x:v>6</x:v>
      </x:c>
      <x:c r="D1050" s="39" t="n">
        <x:v>46566</x:v>
      </x:c>
      <x:c r="E1050" s="39" t="n">
        <x:v>46539</x:v>
      </x:c>
      <x:c r="F1050" s="39" t="n">
        <x:v>46566</x:v>
      </x:c>
      <x:c r="G1050" s="3" t="str">
        <x:v>GL.PEOPLE.PV</x:v>
      </x:c>
      <x:c r="H1050" s="3" t="str">
        <x:v>COMP</x:v>
      </x:c>
      <x:c r="I1050" s="3" t="str">
        <x:v>PAYROLL</x:v>
      </x:c>
      <x:c r="J1050" s="3" t="str">
        <x:v>MAP.ACTUAL.PAYROLL.PV.COMP.PAYROLL.COMP</x:v>
      </x:c>
      <x:c r="K1050" s="3" t="str">
        <x:v>PPL.PV</x:v>
      </x:c>
      <x:c r="L1050" s="3" t="str">
        <x:v>operating</x:v>
      </x:c>
      <x:c r="M1050" s="3" t="str">
        <x:v>recurring</x:v>
      </x:c>
      <x:c r="N1050" s="3" t="str">
        <x:v>committed</x:v>
      </x:c>
      <x:c r="O1050" s="3" t="str">
        <x:v>fixed</x:v>
      </x:c>
      <x:c r="P1050" s="30" t="n">
        <x:v>114.75</x:v>
      </x:c>
      <x:c r="Q1050" s="30" t="n">
        <x:v>0</x:v>
      </x:c>
      <x:c r="R1050" s="19" t="n">
        <x:f>P1050-Q1050</x:f>
        <x:v>114.75</x:v>
      </x:c>
      <x:c r="S1050" s="22" t="n">
        <x:f>'D03_Accounts'!D95</x:f>
        <x:v>1</x:v>
      </x:c>
      <x:c r="T1050" s="19" t="n">
        <x:f>R1050*S1050</x:f>
        <x:v>114.75</x:v>
      </x:c>
      <x:c r="U1050" s="20" t="str">
        <x:f>'D03_Mappings'!E198</x:f>
        <x:v>people</x:v>
      </x:c>
      <x:c r="V1050" s="19" t="str">
        <x:f>IF(I1050="",IF(U1050="people","PAYROLL","UNMAPPED"),I1050)</x:f>
        <x:v>PAYROLL</x:v>
      </x:c>
      <x:c r="W1050" s="19" t="n">
        <x:f>IF(AND(G1050="GL.CASH",L1050="operating"),Q1050,0)</x:f>
        <x:v>0</x:v>
      </x:c>
      <x:c r="X1050" s="19" t="n">
        <x:f>IF(AND(G1050="GL.CASH",L1050="operating"),P1050,0)</x:f>
        <x:v>0</x:v>
      </x:c>
      <x:c r="Y1050" s="19" t="n">
        <x:f>IF(AND(G1050="GL.CASH",L1050="investing"),Q1050-P1050,0)</x:f>
        <x:v>0</x:v>
      </x:c>
      <x:c r="Z1050" s="19" t="n">
        <x:f>IF(AND(G1050="GL.CASH",L1050="financing"),P1050,0)</x:f>
        <x:v>0</x:v>
      </x:c>
      <x:c r="AA1050" s="19" t="n">
        <x:f>IF(AND(G1050="GL.CASH",L1050="financing"),Q1050,0)</x:f>
        <x:v>0</x:v>
      </x:c>
    </x:row>
    <x:row r="1051" ht="25" customHeight="1">
      <x:c r="A1051" s="3" t="str">
        <x:v>ACT/PAYROLL-M06-P06/10</x:v>
      </x:c>
      <x:c r="B1051" s="3" t="str">
        <x:v>PAYROLL-M06-P06</x:v>
      </x:c>
      <x:c r="C1051" s="21" t="n">
        <x:v>6</x:v>
      </x:c>
      <x:c r="D1051" s="39" t="n">
        <x:v>46566</x:v>
      </x:c>
      <x:c r="E1051" s="39" t="n">
        <x:v>46539</x:v>
      </x:c>
      <x:c r="F1051" s="39" t="n">
        <x:v>46566</x:v>
      </x:c>
      <x:c r="G1051" s="3" t="str">
        <x:v>GL.CASH</x:v>
      </x:c>
      <x:c r="H1051" s="3" t="str">
        <x:v>COMP</x:v>
      </x:c>
      <x:c r="I1051" s="3" t="str">
        <x:v>PAYROLL</x:v>
      </x:c>
      <x:c r="J1051" s="3" t="str">
        <x:v>MAP.ACTUAL.PAYROLL.PV.COMP.PAYROLL.COMP</x:v>
      </x:c>
      <x:c r="K1051" s="3" t="str">
        <x:v>PPL.PV</x:v>
      </x:c>
      <x:c r="L1051" s="3" t="str">
        <x:v>operating</x:v>
      </x:c>
      <x:c r="M1051" s="3" t="str">
        <x:v>not_applicable</x:v>
      </x:c>
      <x:c r="N1051" s="3" t="str">
        <x:v>not_applicable</x:v>
      </x:c>
      <x:c r="O1051" s="3" t="str">
        <x:v>not_applicable</x:v>
      </x:c>
      <x:c r="P1051" s="30" t="n">
        <x:v>0</x:v>
      </x:c>
      <x:c r="Q1051" s="30" t="n">
        <x:v>114.75</x:v>
      </x:c>
      <x:c r="R1051" s="19" t="n">
        <x:f>P1051-Q1051</x:f>
        <x:v>-114.75</x:v>
      </x:c>
      <x:c r="S1051" s="22" t="n">
        <x:f>'D03_Accounts'!D11</x:f>
        <x:v>0</x:v>
      </x:c>
      <x:c r="T1051" s="19" t="n">
        <x:f>R1051*S1051</x:f>
        <x:v>0</x:v>
      </x:c>
      <x:c r="U1051" s="20" t="str">
        <x:f>'D03_Mappings'!E199</x:f>
        <x:v>cash</x:v>
      </x:c>
      <x:c r="V1051" s="19" t="str">
        <x:f>IF(I1051="",IF(U1051="people","PAYROLL","UNMAPPED"),I1051)</x:f>
        <x:v>PAYROLL</x:v>
      </x:c>
      <x:c r="W1051" s="19" t="n">
        <x:f>IF(AND(G1051="GL.CASH",L1051="operating"),Q1051,0)</x:f>
        <x:v>114.75</x:v>
      </x:c>
      <x:c r="X1051" s="19" t="n">
        <x:f>IF(AND(G1051="GL.CASH",L1051="operating"),P1051,0)</x:f>
        <x:v>0</x:v>
      </x:c>
      <x:c r="Y1051" s="19" t="n">
        <x:f>IF(AND(G1051="GL.CASH",L1051="investing"),Q1051-P1051,0)</x:f>
        <x:v>0</x:v>
      </x:c>
      <x:c r="Z1051" s="19" t="n">
        <x:f>IF(AND(G1051="GL.CASH",L1051="financing"),P1051,0)</x:f>
        <x:v>0</x:v>
      </x:c>
      <x:c r="AA1051" s="19" t="n">
        <x:f>IF(AND(G1051="GL.CASH",L1051="financing"),Q1051,0)</x:f>
        <x:v>0</x:v>
      </x:c>
    </x:row>
    <x:row r="1052" ht="25" customHeight="1">
      <x:c r="A1052" s="3" t="str">
        <x:v>ACT/PAYROLL-M06-P06/11</x:v>
      </x:c>
      <x:c r="B1052" s="3" t="str">
        <x:v>PAYROLL-M06-P06</x:v>
      </x:c>
      <x:c r="C1052" s="21" t="n">
        <x:v>6</x:v>
      </x:c>
      <x:c r="D1052" s="39" t="n">
        <x:v>46566</x:v>
      </x:c>
      <x:c r="E1052" s="39" t="n">
        <x:v>46539</x:v>
      </x:c>
      <x:c r="F1052" s="39" t="n">
        <x:v>46566</x:v>
      </x:c>
      <x:c r="G1052" s="3" t="str">
        <x:v>GL.PEOPLE.U1</x:v>
      </x:c>
      <x:c r="H1052" s="3" t="str">
        <x:v>COMP</x:v>
      </x:c>
      <x:c r="I1052" s="3" t="str">
        <x:v>PAYROLL</x:v>
      </x:c>
      <x:c r="J1052" s="3" t="str">
        <x:v>MAP.ACTUAL.PAYROLL.U1.COMP.PAYROLL.COMP</x:v>
      </x:c>
      <x:c r="K1052" s="3" t="str">
        <x:v>PPL.U1</x:v>
      </x:c>
      <x:c r="L1052" s="3" t="str">
        <x:v>operating</x:v>
      </x:c>
      <x:c r="M1052" s="3" t="str">
        <x:v>recurring</x:v>
      </x:c>
      <x:c r="N1052" s="3" t="str">
        <x:v>committed</x:v>
      </x:c>
      <x:c r="O1052" s="3" t="str">
        <x:v>fixed</x:v>
      </x:c>
      <x:c r="P1052" s="30" t="n">
        <x:v>163.01</x:v>
      </x:c>
      <x:c r="Q1052" s="30" t="n">
        <x:v>0</x:v>
      </x:c>
      <x:c r="R1052" s="19" t="n">
        <x:f>P1052-Q1052</x:f>
        <x:v>163.01</x:v>
      </x:c>
      <x:c r="S1052" s="22" t="n">
        <x:f>'D03_Accounts'!D96</x:f>
        <x:v>1</x:v>
      </x:c>
      <x:c r="T1052" s="19" t="n">
        <x:f>R1052*S1052</x:f>
        <x:v>163.01</x:v>
      </x:c>
      <x:c r="U1052" s="20" t="str">
        <x:f>'D03_Mappings'!E228</x:f>
        <x:v>people</x:v>
      </x:c>
      <x:c r="V1052" s="19" t="str">
        <x:f>IF(I1052="",IF(U1052="people","PAYROLL","UNMAPPED"),I1052)</x:f>
        <x:v>PAYROLL</x:v>
      </x:c>
      <x:c r="W1052" s="19" t="n">
        <x:f>IF(AND(G1052="GL.CASH",L1052="operating"),Q1052,0)</x:f>
        <x:v>0</x:v>
      </x:c>
      <x:c r="X1052" s="19" t="n">
        <x:f>IF(AND(G1052="GL.CASH",L1052="operating"),P1052,0)</x:f>
        <x:v>0</x:v>
      </x:c>
      <x:c r="Y1052" s="19" t="n">
        <x:f>IF(AND(G1052="GL.CASH",L1052="investing"),Q1052-P1052,0)</x:f>
        <x:v>0</x:v>
      </x:c>
      <x:c r="Z1052" s="19" t="n">
        <x:f>IF(AND(G1052="GL.CASH",L1052="financing"),P1052,0)</x:f>
        <x:v>0</x:v>
      </x:c>
      <x:c r="AA1052" s="19" t="n">
        <x:f>IF(AND(G1052="GL.CASH",L1052="financing"),Q1052,0)</x:f>
        <x:v>0</x:v>
      </x:c>
    </x:row>
    <x:row r="1053" ht="25" customHeight="1">
      <x:c r="A1053" s="3" t="str">
        <x:v>ACT/PAYROLL-M06-P06/12</x:v>
      </x:c>
      <x:c r="B1053" s="3" t="str">
        <x:v>PAYROLL-M06-P06</x:v>
      </x:c>
      <x:c r="C1053" s="21" t="n">
        <x:v>6</x:v>
      </x:c>
      <x:c r="D1053" s="39" t="n">
        <x:v>46566</x:v>
      </x:c>
      <x:c r="E1053" s="39" t="n">
        <x:v>46539</x:v>
      </x:c>
      <x:c r="F1053" s="39" t="n">
        <x:v>46566</x:v>
      </x:c>
      <x:c r="G1053" s="3" t="str">
        <x:v>GL.CASH</x:v>
      </x:c>
      <x:c r="H1053" s="3" t="str">
        <x:v>COMP</x:v>
      </x:c>
      <x:c r="I1053" s="3" t="str">
        <x:v>PAYROLL</x:v>
      </x:c>
      <x:c r="J1053" s="3" t="str">
        <x:v>MAP.ACTUAL.PAYROLL.U1.COMP.PAYROLL.COMP</x:v>
      </x:c>
      <x:c r="K1053" s="3" t="str">
        <x:v>PPL.U1</x:v>
      </x:c>
      <x:c r="L1053" s="3" t="str">
        <x:v>operating</x:v>
      </x:c>
      <x:c r="M1053" s="3" t="str">
        <x:v>not_applicable</x:v>
      </x:c>
      <x:c r="N1053" s="3" t="str">
        <x:v>not_applicable</x:v>
      </x:c>
      <x:c r="O1053" s="3" t="str">
        <x:v>not_applicable</x:v>
      </x:c>
      <x:c r="P1053" s="30" t="n">
        <x:v>0</x:v>
      </x:c>
      <x:c r="Q1053" s="30" t="n">
        <x:v>163.01</x:v>
      </x:c>
      <x:c r="R1053" s="19" t="n">
        <x:f>P1053-Q1053</x:f>
        <x:v>-163.01</x:v>
      </x:c>
      <x:c r="S1053" s="22" t="n">
        <x:f>'D03_Accounts'!D11</x:f>
        <x:v>0</x:v>
      </x:c>
      <x:c r="T1053" s="19" t="n">
        <x:f>R1053*S1053</x:f>
        <x:v>0</x:v>
      </x:c>
      <x:c r="U1053" s="20" t="str">
        <x:f>'D03_Mappings'!E229</x:f>
        <x:v>cash</x:v>
      </x:c>
      <x:c r="V1053" s="19" t="str">
        <x:f>IF(I1053="",IF(U1053="people","PAYROLL","UNMAPPED"),I1053)</x:f>
        <x:v>PAYROLL</x:v>
      </x:c>
      <x:c r="W1053" s="19" t="n">
        <x:f>IF(AND(G1053="GL.CASH",L1053="operating"),Q1053,0)</x:f>
        <x:v>163.01</x:v>
      </x:c>
      <x:c r="X1053" s="19" t="n">
        <x:f>IF(AND(G1053="GL.CASH",L1053="operating"),P1053,0)</x:f>
        <x:v>0</x:v>
      </x:c>
      <x:c r="Y1053" s="19" t="n">
        <x:f>IF(AND(G1053="GL.CASH",L1053="investing"),Q1053-P1053,0)</x:f>
        <x:v>0</x:v>
      </x:c>
      <x:c r="Z1053" s="19" t="n">
        <x:f>IF(AND(G1053="GL.CASH",L1053="financing"),P1053,0)</x:f>
        <x:v>0</x:v>
      </x:c>
      <x:c r="AA1053" s="19" t="n">
        <x:f>IF(AND(G1053="GL.CASH",L1053="financing"),Q1053,0)</x:f>
        <x:v>0</x:v>
      </x:c>
    </x:row>
    <x:row r="1054" ht="25" customHeight="1">
      <x:c r="A1054" s="3" t="str">
        <x:v>ACT/PAYROLL-M06-P06/13</x:v>
      </x:c>
      <x:c r="B1054" s="3" t="str">
        <x:v>PAYROLL-M06-P06</x:v>
      </x:c>
      <x:c r="C1054" s="21" t="n">
        <x:v>6</x:v>
      </x:c>
      <x:c r="D1054" s="39" t="n">
        <x:v>46566</x:v>
      </x:c>
      <x:c r="E1054" s="39" t="n">
        <x:v>46539</x:v>
      </x:c>
      <x:c r="F1054" s="39" t="n">
        <x:v>46566</x:v>
      </x:c>
      <x:c r="G1054" s="3" t="str">
        <x:v>GL.PEOPLE.U2</x:v>
      </x:c>
      <x:c r="H1054" s="3" t="str">
        <x:v>COMP</x:v>
      </x:c>
      <x:c r="I1054" s="3" t="str">
        <x:v>PAYROLL</x:v>
      </x:c>
      <x:c r="J1054" s="3" t="str">
        <x:v>MAP.ACTUAL.PAYROLL.U2.COMP.PAYROLL.COMP</x:v>
      </x:c>
      <x:c r="K1054" s="3" t="str">
        <x:v>PPL.U2</x:v>
      </x:c>
      <x:c r="L1054" s="3" t="str">
        <x:v>operating</x:v>
      </x:c>
      <x:c r="M1054" s="3" t="str">
        <x:v>recurring</x:v>
      </x:c>
      <x:c r="N1054" s="3" t="str">
        <x:v>committed</x:v>
      </x:c>
      <x:c r="O1054" s="3" t="str">
        <x:v>fixed</x:v>
      </x:c>
      <x:c r="P1054" s="30" t="n">
        <x:v>34.16</x:v>
      </x:c>
      <x:c r="Q1054" s="30" t="n">
        <x:v>0</x:v>
      </x:c>
      <x:c r="R1054" s="19" t="n">
        <x:f>P1054-Q1054</x:f>
        <x:v>34.16</x:v>
      </x:c>
      <x:c r="S1054" s="22" t="n">
        <x:f>'D03_Accounts'!D97</x:f>
        <x:v>1</x:v>
      </x:c>
      <x:c r="T1054" s="19" t="n">
        <x:f>R1054*S1054</x:f>
        <x:v>34.16</x:v>
      </x:c>
      <x:c r="U1054" s="20" t="str">
        <x:f>'D03_Mappings'!E238</x:f>
        <x:v>people</x:v>
      </x:c>
      <x:c r="V1054" s="19" t="str">
        <x:f>IF(I1054="",IF(U1054="people","PAYROLL","UNMAPPED"),I1054)</x:f>
        <x:v>PAYROLL</x:v>
      </x:c>
      <x:c r="W1054" s="19" t="n">
        <x:f>IF(AND(G1054="GL.CASH",L1054="operating"),Q1054,0)</x:f>
        <x:v>0</x:v>
      </x:c>
      <x:c r="X1054" s="19" t="n">
        <x:f>IF(AND(G1054="GL.CASH",L1054="operating"),P1054,0)</x:f>
        <x:v>0</x:v>
      </x:c>
      <x:c r="Y1054" s="19" t="n">
        <x:f>IF(AND(G1054="GL.CASH",L1054="investing"),Q1054-P1054,0)</x:f>
        <x:v>0</x:v>
      </x:c>
      <x:c r="Z1054" s="19" t="n">
        <x:f>IF(AND(G1054="GL.CASH",L1054="financing"),P1054,0)</x:f>
        <x:v>0</x:v>
      </x:c>
      <x:c r="AA1054" s="19" t="n">
        <x:f>IF(AND(G1054="GL.CASH",L1054="financing"),Q1054,0)</x:f>
        <x:v>0</x:v>
      </x:c>
    </x:row>
    <x:row r="1055" ht="25" customHeight="1">
      <x:c r="A1055" s="3" t="str">
        <x:v>ACT/PAYROLL-M06-P06/14</x:v>
      </x:c>
      <x:c r="B1055" s="3" t="str">
        <x:v>PAYROLL-M06-P06</x:v>
      </x:c>
      <x:c r="C1055" s="21" t="n">
        <x:v>6</x:v>
      </x:c>
      <x:c r="D1055" s="39" t="n">
        <x:v>46566</x:v>
      </x:c>
      <x:c r="E1055" s="39" t="n">
        <x:v>46539</x:v>
      </x:c>
      <x:c r="F1055" s="39" t="n">
        <x:v>46566</x:v>
      </x:c>
      <x:c r="G1055" s="3" t="str">
        <x:v>GL.CASH</x:v>
      </x:c>
      <x:c r="H1055" s="3" t="str">
        <x:v>COMP</x:v>
      </x:c>
      <x:c r="I1055" s="3" t="str">
        <x:v>PAYROLL</x:v>
      </x:c>
      <x:c r="J1055" s="3" t="str">
        <x:v>MAP.ACTUAL.PAYROLL.U2.COMP.PAYROLL.COMP</x:v>
      </x:c>
      <x:c r="K1055" s="3" t="str">
        <x:v>PPL.U2</x:v>
      </x:c>
      <x:c r="L1055" s="3" t="str">
        <x:v>operating</x:v>
      </x:c>
      <x:c r="M1055" s="3" t="str">
        <x:v>not_applicable</x:v>
      </x:c>
      <x:c r="N1055" s="3" t="str">
        <x:v>not_applicable</x:v>
      </x:c>
      <x:c r="O1055" s="3" t="str">
        <x:v>not_applicable</x:v>
      </x:c>
      <x:c r="P1055" s="30" t="n">
        <x:v>0</x:v>
      </x:c>
      <x:c r="Q1055" s="30" t="n">
        <x:v>34.16</x:v>
      </x:c>
      <x:c r="R1055" s="19" t="n">
        <x:f>P1055-Q1055</x:f>
        <x:v>-34.16</x:v>
      </x:c>
      <x:c r="S1055" s="22" t="n">
        <x:f>'D03_Accounts'!D11</x:f>
        <x:v>0</x:v>
      </x:c>
      <x:c r="T1055" s="19" t="n">
        <x:f>R1055*S1055</x:f>
        <x:v>0</x:v>
      </x:c>
      <x:c r="U1055" s="20" t="str">
        <x:f>'D03_Mappings'!E239</x:f>
        <x:v>cash</x:v>
      </x:c>
      <x:c r="V1055" s="19" t="str">
        <x:f>IF(I1055="",IF(U1055="people","PAYROLL","UNMAPPED"),I1055)</x:f>
        <x:v>PAYROLL</x:v>
      </x:c>
      <x:c r="W1055" s="19" t="n">
        <x:f>IF(AND(G1055="GL.CASH",L1055="operating"),Q1055,0)</x:f>
        <x:v>34.16</x:v>
      </x:c>
      <x:c r="X1055" s="19" t="n">
        <x:f>IF(AND(G1055="GL.CASH",L1055="operating"),P1055,0)</x:f>
        <x:v>0</x:v>
      </x:c>
      <x:c r="Y1055" s="19" t="n">
        <x:f>IF(AND(G1055="GL.CASH",L1055="investing"),Q1055-P1055,0)</x:f>
        <x:v>0</x:v>
      </x:c>
      <x:c r="Z1055" s="19" t="n">
        <x:f>IF(AND(G1055="GL.CASH",L1055="financing"),P1055,0)</x:f>
        <x:v>0</x:v>
      </x:c>
      <x:c r="AA1055" s="19" t="n">
        <x:f>IF(AND(G1055="GL.CASH",L1055="financing"),Q1055,0)</x:f>
        <x:v>0</x:v>
      </x:c>
    </x:row>
    <x:row r="1056" ht="25" customHeight="1">
      <x:c r="A1056" s="3" t="str">
        <x:v>ACT/PAYROLL-M06-P06/15</x:v>
      </x:c>
      <x:c r="B1056" s="3" t="str">
        <x:v>PAYROLL-M06-P06</x:v>
      </x:c>
      <x:c r="C1056" s="21" t="n">
        <x:v>6</x:v>
      </x:c>
      <x:c r="D1056" s="39" t="n">
        <x:v>46566</x:v>
      </x:c>
      <x:c r="E1056" s="39" t="n">
        <x:v>46539</x:v>
      </x:c>
      <x:c r="F1056" s="39" t="n">
        <x:v>46566</x:v>
      </x:c>
      <x:c r="G1056" s="3" t="str">
        <x:v>GL.PEOPLE.INSOLV</x:v>
      </x:c>
      <x:c r="H1056" s="3" t="str">
        <x:v>COMP</x:v>
      </x:c>
      <x:c r="I1056" s="3" t="str">
        <x:v>PAYROLL</x:v>
      </x:c>
      <x:c r="J1056" s="3" t="str">
        <x:v>MAP.ACTUAL.PAYROLL.INSOLV.COMP.PAYROLL.COMP</x:v>
      </x:c>
      <x:c r="K1056" s="3" t="str">
        <x:v>PPL.INSOLV</x:v>
      </x:c>
      <x:c r="L1056" s="3" t="str">
        <x:v>operating</x:v>
      </x:c>
      <x:c r="M1056" s="3" t="str">
        <x:v>recurring</x:v>
      </x:c>
      <x:c r="N1056" s="3" t="str">
        <x:v>committed</x:v>
      </x:c>
      <x:c r="O1056" s="3" t="str">
        <x:v>fixed</x:v>
      </x:c>
      <x:c r="P1056" s="30" t="n">
        <x:v>11.64</x:v>
      </x:c>
      <x:c r="Q1056" s="30" t="n">
        <x:v>0</x:v>
      </x:c>
      <x:c r="R1056" s="19" t="n">
        <x:f>P1056-Q1056</x:f>
        <x:v>11.64</x:v>
      </x:c>
      <x:c r="S1056" s="22" t="n">
        <x:f>'D03_Accounts'!D98</x:f>
        <x:v>1</x:v>
      </x:c>
      <x:c r="T1056" s="19" t="n">
        <x:f>R1056*S1056</x:f>
        <x:v>11.64</x:v>
      </x:c>
      <x:c r="U1056" s="20" t="str">
        <x:f>'D03_Mappings'!E178</x:f>
        <x:v>people</x:v>
      </x:c>
      <x:c r="V1056" s="19" t="str">
        <x:f>IF(I1056="",IF(U1056="people","PAYROLL","UNMAPPED"),I1056)</x:f>
        <x:v>PAYROLL</x:v>
      </x:c>
      <x:c r="W1056" s="19" t="n">
        <x:f>IF(AND(G1056="GL.CASH",L1056="operating"),Q1056,0)</x:f>
        <x:v>0</x:v>
      </x:c>
      <x:c r="X1056" s="19" t="n">
        <x:f>IF(AND(G1056="GL.CASH",L1056="operating"),P1056,0)</x:f>
        <x:v>0</x:v>
      </x:c>
      <x:c r="Y1056" s="19" t="n">
        <x:f>IF(AND(G1056="GL.CASH",L1056="investing"),Q1056-P1056,0)</x:f>
        <x:v>0</x:v>
      </x:c>
      <x:c r="Z1056" s="19" t="n">
        <x:f>IF(AND(G1056="GL.CASH",L1056="financing"),P1056,0)</x:f>
        <x:v>0</x:v>
      </x:c>
      <x:c r="AA1056" s="19" t="n">
        <x:f>IF(AND(G1056="GL.CASH",L1056="financing"),Q1056,0)</x:f>
        <x:v>0</x:v>
      </x:c>
    </x:row>
    <x:row r="1057" ht="25" customHeight="1">
      <x:c r="A1057" s="3" t="str">
        <x:v>ACT/PAYROLL-M06-P06/16</x:v>
      </x:c>
      <x:c r="B1057" s="3" t="str">
        <x:v>PAYROLL-M06-P06</x:v>
      </x:c>
      <x:c r="C1057" s="21" t="n">
        <x:v>6</x:v>
      </x:c>
      <x:c r="D1057" s="39" t="n">
        <x:v>46566</x:v>
      </x:c>
      <x:c r="E1057" s="39" t="n">
        <x:v>46539</x:v>
      </x:c>
      <x:c r="F1057" s="39" t="n">
        <x:v>46566</x:v>
      </x:c>
      <x:c r="G1057" s="3" t="str">
        <x:v>GL.CASH</x:v>
      </x:c>
      <x:c r="H1057" s="3" t="str">
        <x:v>COMP</x:v>
      </x:c>
      <x:c r="I1057" s="3" t="str">
        <x:v>PAYROLL</x:v>
      </x:c>
      <x:c r="J1057" s="3" t="str">
        <x:v>MAP.ACTUAL.PAYROLL.INSOLV.COMP.PAYROLL.COMP</x:v>
      </x:c>
      <x:c r="K1057" s="3" t="str">
        <x:v>PPL.INSOLV</x:v>
      </x:c>
      <x:c r="L1057" s="3" t="str">
        <x:v>operating</x:v>
      </x:c>
      <x:c r="M1057" s="3" t="str">
        <x:v>not_applicable</x:v>
      </x:c>
      <x:c r="N1057" s="3" t="str">
        <x:v>not_applicable</x:v>
      </x:c>
      <x:c r="O1057" s="3" t="str">
        <x:v>not_applicable</x:v>
      </x:c>
      <x:c r="P1057" s="30" t="n">
        <x:v>0</x:v>
      </x:c>
      <x:c r="Q1057" s="30" t="n">
        <x:v>11.64</x:v>
      </x:c>
      <x:c r="R1057" s="19" t="n">
        <x:f>P1057-Q1057</x:f>
        <x:v>-11.64</x:v>
      </x:c>
      <x:c r="S1057" s="22" t="n">
        <x:f>'D03_Accounts'!D11</x:f>
        <x:v>0</x:v>
      </x:c>
      <x:c r="T1057" s="19" t="n">
        <x:f>R1057*S1057</x:f>
        <x:v>0</x:v>
      </x:c>
      <x:c r="U1057" s="20" t="str">
        <x:f>'D03_Mappings'!E179</x:f>
        <x:v>cash</x:v>
      </x:c>
      <x:c r="V1057" s="19" t="str">
        <x:f>IF(I1057="",IF(U1057="people","PAYROLL","UNMAPPED"),I1057)</x:f>
        <x:v>PAYROLL</x:v>
      </x:c>
      <x:c r="W1057" s="19" t="n">
        <x:f>IF(AND(G1057="GL.CASH",L1057="operating"),Q1057,0)</x:f>
        <x:v>11.64</x:v>
      </x:c>
      <x:c r="X1057" s="19" t="n">
        <x:f>IF(AND(G1057="GL.CASH",L1057="operating"),P1057,0)</x:f>
        <x:v>0</x:v>
      </x:c>
      <x:c r="Y1057" s="19" t="n">
        <x:f>IF(AND(G1057="GL.CASH",L1057="investing"),Q1057-P1057,0)</x:f>
        <x:v>0</x:v>
      </x:c>
      <x:c r="Z1057" s="19" t="n">
        <x:f>IF(AND(G1057="GL.CASH",L1057="financing"),P1057,0)</x:f>
        <x:v>0</x:v>
      </x:c>
      <x:c r="AA1057" s="19" t="n">
        <x:f>IF(AND(G1057="GL.CASH",L1057="financing"),Q1057,0)</x:f>
        <x:v>0</x:v>
      </x:c>
    </x:row>
    <x:row r="1058" ht="25" customHeight="1">
      <x:c r="A1058" s="3" t="str">
        <x:v>ACT/PAYROLL-M06-P06/17</x:v>
      </x:c>
      <x:c r="B1058" s="3" t="str">
        <x:v>PAYROLL-M06-P06</x:v>
      </x:c>
      <x:c r="C1058" s="21" t="n">
        <x:v>6</x:v>
      </x:c>
      <x:c r="D1058" s="39" t="n">
        <x:v>46566</x:v>
      </x:c>
      <x:c r="E1058" s="39" t="n">
        <x:v>46539</x:v>
      </x:c>
      <x:c r="F1058" s="39" t="n">
        <x:v>46566</x:v>
      </x:c>
      <x:c r="G1058" s="3" t="str">
        <x:v>GL.PEOPLE.BG</x:v>
      </x:c>
      <x:c r="H1058" s="3" t="str">
        <x:v>COMP</x:v>
      </x:c>
      <x:c r="I1058" s="3" t="str">
        <x:v>PAYROLL</x:v>
      </x:c>
      <x:c r="J1058" s="3" t="str">
        <x:v>MAP.ACTUAL.PAYROLL.BG.COMP.PAYROLL.COMP</x:v>
      </x:c>
      <x:c r="K1058" s="3" t="str">
        <x:v>PPL.BG</x:v>
      </x:c>
      <x:c r="L1058" s="3" t="str">
        <x:v>operating</x:v>
      </x:c>
      <x:c r="M1058" s="3" t="str">
        <x:v>recurring</x:v>
      </x:c>
      <x:c r="N1058" s="3" t="str">
        <x:v>committed</x:v>
      </x:c>
      <x:c r="O1058" s="3" t="str">
        <x:v>fixed</x:v>
      </x:c>
      <x:c r="P1058" s="30" t="n">
        <x:v>23.29</x:v>
      </x:c>
      <x:c r="Q1058" s="30" t="n">
        <x:v>0</x:v>
      </x:c>
      <x:c r="R1058" s="19" t="n">
        <x:f>P1058-Q1058</x:f>
        <x:v>23.29</x:v>
      </x:c>
      <x:c r="S1058" s="22" t="n">
        <x:f>'D03_Accounts'!D99</x:f>
        <x:v>1</x:v>
      </x:c>
      <x:c r="T1058" s="19" t="n">
        <x:f>R1058*S1058</x:f>
        <x:v>23.29</x:v>
      </x:c>
      <x:c r="U1058" s="20" t="str">
        <x:f>'D03_Mappings'!E168</x:f>
        <x:v>people</x:v>
      </x:c>
      <x:c r="V1058" s="19" t="str">
        <x:f>IF(I1058="",IF(U1058="people","PAYROLL","UNMAPPED"),I1058)</x:f>
        <x:v>PAYROLL</x:v>
      </x:c>
      <x:c r="W1058" s="19" t="n">
        <x:f>IF(AND(G1058="GL.CASH",L1058="operating"),Q1058,0)</x:f>
        <x:v>0</x:v>
      </x:c>
      <x:c r="X1058" s="19" t="n">
        <x:f>IF(AND(G1058="GL.CASH",L1058="operating"),P1058,0)</x:f>
        <x:v>0</x:v>
      </x:c>
      <x:c r="Y1058" s="19" t="n">
        <x:f>IF(AND(G1058="GL.CASH",L1058="investing"),Q1058-P1058,0)</x:f>
        <x:v>0</x:v>
      </x:c>
      <x:c r="Z1058" s="19" t="n">
        <x:f>IF(AND(G1058="GL.CASH",L1058="financing"),P1058,0)</x:f>
        <x:v>0</x:v>
      </x:c>
      <x:c r="AA1058" s="19" t="n">
        <x:f>IF(AND(G1058="GL.CASH",L1058="financing"),Q1058,0)</x:f>
        <x:v>0</x:v>
      </x:c>
    </x:row>
    <x:row r="1059" ht="25" customHeight="1">
      <x:c r="A1059" s="3" t="str">
        <x:v>ACT/PAYROLL-M06-P06/18</x:v>
      </x:c>
      <x:c r="B1059" s="3" t="str">
        <x:v>PAYROLL-M06-P06</x:v>
      </x:c>
      <x:c r="C1059" s="21" t="n">
        <x:v>6</x:v>
      </x:c>
      <x:c r="D1059" s="39" t="n">
        <x:v>46566</x:v>
      </x:c>
      <x:c r="E1059" s="39" t="n">
        <x:v>46539</x:v>
      </x:c>
      <x:c r="F1059" s="39" t="n">
        <x:v>46566</x:v>
      </x:c>
      <x:c r="G1059" s="3" t="str">
        <x:v>GL.CASH</x:v>
      </x:c>
      <x:c r="H1059" s="3" t="str">
        <x:v>COMP</x:v>
      </x:c>
      <x:c r="I1059" s="3" t="str">
        <x:v>PAYROLL</x:v>
      </x:c>
      <x:c r="J1059" s="3" t="str">
        <x:v>MAP.ACTUAL.PAYROLL.BG.COMP.PAYROLL.COMP</x:v>
      </x:c>
      <x:c r="K1059" s="3" t="str">
        <x:v>PPL.BG</x:v>
      </x:c>
      <x:c r="L1059" s="3" t="str">
        <x:v>operating</x:v>
      </x:c>
      <x:c r="M1059" s="3" t="str">
        <x:v>not_applicable</x:v>
      </x:c>
      <x:c r="N1059" s="3" t="str">
        <x:v>not_applicable</x:v>
      </x:c>
      <x:c r="O1059" s="3" t="str">
        <x:v>not_applicable</x:v>
      </x:c>
      <x:c r="P1059" s="30" t="n">
        <x:v>0</x:v>
      </x:c>
      <x:c r="Q1059" s="30" t="n">
        <x:v>23.29</x:v>
      </x:c>
      <x:c r="R1059" s="19" t="n">
        <x:f>P1059-Q1059</x:f>
        <x:v>-23.29</x:v>
      </x:c>
      <x:c r="S1059" s="22" t="n">
        <x:f>'D03_Accounts'!D11</x:f>
        <x:v>0</x:v>
      </x:c>
      <x:c r="T1059" s="19" t="n">
        <x:f>R1059*S1059</x:f>
        <x:v>0</x:v>
      </x:c>
      <x:c r="U1059" s="20" t="str">
        <x:f>'D03_Mappings'!E169</x:f>
        <x:v>cash</x:v>
      </x:c>
      <x:c r="V1059" s="19" t="str">
        <x:f>IF(I1059="",IF(U1059="people","PAYROLL","UNMAPPED"),I1059)</x:f>
        <x:v>PAYROLL</x:v>
      </x:c>
      <x:c r="W1059" s="19" t="n">
        <x:f>IF(AND(G1059="GL.CASH",L1059="operating"),Q1059,0)</x:f>
        <x:v>23.29</x:v>
      </x:c>
      <x:c r="X1059" s="19" t="n">
        <x:f>IF(AND(G1059="GL.CASH",L1059="operating"),P1059,0)</x:f>
        <x:v>0</x:v>
      </x:c>
      <x:c r="Y1059" s="19" t="n">
        <x:f>IF(AND(G1059="GL.CASH",L1059="investing"),Q1059-P1059,0)</x:f>
        <x:v>0</x:v>
      </x:c>
      <x:c r="Z1059" s="19" t="n">
        <x:f>IF(AND(G1059="GL.CASH",L1059="financing"),P1059,0)</x:f>
        <x:v>0</x:v>
      </x:c>
      <x:c r="AA1059" s="19" t="n">
        <x:f>IF(AND(G1059="GL.CASH",L1059="financing"),Q1059,0)</x:f>
        <x:v>0</x:v>
      </x:c>
    </x:row>
    <x:row r="1060" ht="25" customHeight="1">
      <x:c r="A1060" s="3" t="str">
        <x:v>ACT/PAYROLL-M06-P07/1</x:v>
      </x:c>
      <x:c r="B1060" s="3" t="str">
        <x:v>PAYROLL-M06-P07</x:v>
      </x:c>
      <x:c r="C1060" s="21" t="n">
        <x:v>6</x:v>
      </x:c>
      <x:c r="D1060" s="39" t="n">
        <x:v>46566</x:v>
      </x:c>
      <x:c r="E1060" s="39" t="n">
        <x:v>46539</x:v>
      </x:c>
      <x:c r="F1060" s="39" t="n">
        <x:v>46566</x:v>
      </x:c>
      <x:c r="G1060" s="3" t="str">
        <x:v>GL.PEOPLE.SALARY</x:v>
      </x:c>
      <x:c r="H1060" s="3" t="str">
        <x:v>PROD</x:v>
      </x:c>
      <x:c r="I1060" s="3" t="str">
        <x:v>PAYROLL</x:v>
      </x:c>
      <x:c r="J1060" s="3" t="str">
        <x:v>MAP.ACTUAL.PAYROLL.SALARY.PROD.PAYROLL.PROD</x:v>
      </x:c>
      <x:c r="K1060" s="3" t="str">
        <x:v>PPL.SALARY</x:v>
      </x:c>
      <x:c r="L1060" s="3" t="str">
        <x:v>operating</x:v>
      </x:c>
      <x:c r="M1060" s="3" t="str">
        <x:v>recurring</x:v>
      </x:c>
      <x:c r="N1060" s="3" t="str">
        <x:v>committed</x:v>
      </x:c>
      <x:c r="O1060" s="3" t="str">
        <x:v>fixed</x:v>
      </x:c>
      <x:c r="P1060" s="30" t="n">
        <x:v>6037.5</x:v>
      </x:c>
      <x:c r="Q1060" s="30" t="n">
        <x:v>0</x:v>
      </x:c>
      <x:c r="R1060" s="19" t="n">
        <x:f>P1060-Q1060</x:f>
        <x:v>6037.5</x:v>
      </x:c>
      <x:c r="S1060" s="22" t="n">
        <x:f>'D03_Accounts'!D91</x:f>
        <x:v>1</x:v>
      </x:c>
      <x:c r="T1060" s="19" t="n">
        <x:f>R1060*S1060</x:f>
        <x:v>6037.5</x:v>
      </x:c>
      <x:c r="U1060" s="20" t="str">
        <x:f>'D03_Mappings'!E226</x:f>
        <x:v>people</x:v>
      </x:c>
      <x:c r="V1060" s="19" t="str">
        <x:f>IF(I1060="",IF(U1060="people","PAYROLL","UNMAPPED"),I1060)</x:f>
        <x:v>PAYROLL</x:v>
      </x:c>
      <x:c r="W1060" s="19" t="n">
        <x:f>IF(AND(G1060="GL.CASH",L1060="operating"),Q1060,0)</x:f>
        <x:v>0</x:v>
      </x:c>
      <x:c r="X1060" s="19" t="n">
        <x:f>IF(AND(G1060="GL.CASH",L1060="operating"),P1060,0)</x:f>
        <x:v>0</x:v>
      </x:c>
      <x:c r="Y1060" s="19" t="n">
        <x:f>IF(AND(G1060="GL.CASH",L1060="investing"),Q1060-P1060,0)</x:f>
        <x:v>0</x:v>
      </x:c>
      <x:c r="Z1060" s="19" t="n">
        <x:f>IF(AND(G1060="GL.CASH",L1060="financing"),P1060,0)</x:f>
        <x:v>0</x:v>
      </x:c>
      <x:c r="AA1060" s="19" t="n">
        <x:f>IF(AND(G1060="GL.CASH",L1060="financing"),Q1060,0)</x:f>
        <x:v>0</x:v>
      </x:c>
    </x:row>
    <x:row r="1061" ht="25" customHeight="1">
      <x:c r="A1061" s="3" t="str">
        <x:v>ACT/PAYROLL-M06-P07/2</x:v>
      </x:c>
      <x:c r="B1061" s="3" t="str">
        <x:v>PAYROLL-M06-P07</x:v>
      </x:c>
      <x:c r="C1061" s="21" t="n">
        <x:v>6</x:v>
      </x:c>
      <x:c r="D1061" s="39" t="n">
        <x:v>46566</x:v>
      </x:c>
      <x:c r="E1061" s="39" t="n">
        <x:v>46539</x:v>
      </x:c>
      <x:c r="F1061" s="39" t="n">
        <x:v>46566</x:v>
      </x:c>
      <x:c r="G1061" s="3" t="str">
        <x:v>GL.CASH</x:v>
      </x:c>
      <x:c r="H1061" s="3" t="str">
        <x:v>PROD</x:v>
      </x:c>
      <x:c r="I1061" s="3" t="str">
        <x:v>PAYROLL</x:v>
      </x:c>
      <x:c r="J1061" s="3" t="str">
        <x:v>MAP.ACTUAL.PAYROLL.SALARY.PROD.PAYROLL.PROD</x:v>
      </x:c>
      <x:c r="K1061" s="3" t="str">
        <x:v>PPL.SALARY</x:v>
      </x:c>
      <x:c r="L1061" s="3" t="str">
        <x:v>operating</x:v>
      </x:c>
      <x:c r="M1061" s="3" t="str">
        <x:v>not_applicable</x:v>
      </x:c>
      <x:c r="N1061" s="3" t="str">
        <x:v>not_applicable</x:v>
      </x:c>
      <x:c r="O1061" s="3" t="str">
        <x:v>not_applicable</x:v>
      </x:c>
      <x:c r="P1061" s="30" t="n">
        <x:v>0</x:v>
      </x:c>
      <x:c r="Q1061" s="30" t="n">
        <x:v>6037.5</x:v>
      </x:c>
      <x:c r="R1061" s="19" t="n">
        <x:f>P1061-Q1061</x:f>
        <x:v>-6037.5</x:v>
      </x:c>
      <x:c r="S1061" s="22" t="n">
        <x:f>'D03_Accounts'!D11</x:f>
        <x:v>0</x:v>
      </x:c>
      <x:c r="T1061" s="19" t="n">
        <x:f>R1061*S1061</x:f>
        <x:v>0</x:v>
      </x:c>
      <x:c r="U1061" s="20" t="str">
        <x:f>'D03_Mappings'!E227</x:f>
        <x:v>cash</x:v>
      </x:c>
      <x:c r="V1061" s="19" t="str">
        <x:f>IF(I1061="",IF(U1061="people","PAYROLL","UNMAPPED"),I1061)</x:f>
        <x:v>PAYROLL</x:v>
      </x:c>
      <x:c r="W1061" s="19" t="n">
        <x:f>IF(AND(G1061="GL.CASH",L1061="operating"),Q1061,0)</x:f>
        <x:v>6037.5</x:v>
      </x:c>
      <x:c r="X1061" s="19" t="n">
        <x:f>IF(AND(G1061="GL.CASH",L1061="operating"),P1061,0)</x:f>
        <x:v>0</x:v>
      </x:c>
      <x:c r="Y1061" s="19" t="n">
        <x:f>IF(AND(G1061="GL.CASH",L1061="investing"),Q1061-P1061,0)</x:f>
        <x:v>0</x:v>
      </x:c>
      <x:c r="Z1061" s="19" t="n">
        <x:f>IF(AND(G1061="GL.CASH",L1061="financing"),P1061,0)</x:f>
        <x:v>0</x:v>
      </x:c>
      <x:c r="AA1061" s="19" t="n">
        <x:f>IF(AND(G1061="GL.CASH",L1061="financing"),Q1061,0)</x:f>
        <x:v>0</x:v>
      </x:c>
    </x:row>
    <x:row r="1062" ht="25" customHeight="1">
      <x:c r="A1062" s="3" t="str">
        <x:v>ACT/PAYROLL-M06-P07/3</x:v>
      </x:c>
      <x:c r="B1062" s="3" t="str">
        <x:v>PAYROLL-M06-P07</x:v>
      </x:c>
      <x:c r="C1062" s="21" t="n">
        <x:v>6</x:v>
      </x:c>
      <x:c r="D1062" s="39" t="n">
        <x:v>46566</x:v>
      </x:c>
      <x:c r="E1062" s="39" t="n">
        <x:v>46539</x:v>
      </x:c>
      <x:c r="F1062" s="39" t="n">
        <x:v>46566</x:v>
      </x:c>
      <x:c r="G1062" s="3" t="str">
        <x:v>GL.PEOPLE.RV</x:v>
      </x:c>
      <x:c r="H1062" s="3" t="str">
        <x:v>PROD</x:v>
      </x:c>
      <x:c r="I1062" s="3" t="str">
        <x:v>PAYROLL</x:v>
      </x:c>
      <x:c r="J1062" s="3" t="str">
        <x:v>MAP.ACTUAL.PAYROLL.RV.PROD.PAYROLL.PROD</x:v>
      </x:c>
      <x:c r="K1062" s="3" t="str">
        <x:v>PPL.RV</x:v>
      </x:c>
      <x:c r="L1062" s="3" t="str">
        <x:v>operating</x:v>
      </x:c>
      <x:c r="M1062" s="3" t="str">
        <x:v>recurring</x:v>
      </x:c>
      <x:c r="N1062" s="3" t="str">
        <x:v>committed</x:v>
      </x:c>
      <x:c r="O1062" s="3" t="str">
        <x:v>fixed</x:v>
      </x:c>
      <x:c r="P1062" s="30" t="n">
        <x:v>561.49</x:v>
      </x:c>
      <x:c r="Q1062" s="30" t="n">
        <x:v>0</x:v>
      </x:c>
      <x:c r="R1062" s="19" t="n">
        <x:f>P1062-Q1062</x:f>
        <x:v>561.49</x:v>
      </x:c>
      <x:c r="S1062" s="22" t="n">
        <x:f>'D03_Accounts'!D92</x:f>
        <x:v>1</x:v>
      </x:c>
      <x:c r="T1062" s="19" t="n">
        <x:f>R1062*S1062</x:f>
        <x:v>561.49</x:v>
      </x:c>
      <x:c r="U1062" s="20" t="str">
        <x:f>'D03_Mappings'!E216</x:f>
        <x:v>people</x:v>
      </x:c>
      <x:c r="V1062" s="19" t="str">
        <x:f>IF(I1062="",IF(U1062="people","PAYROLL","UNMAPPED"),I1062)</x:f>
        <x:v>PAYROLL</x:v>
      </x:c>
      <x:c r="W1062" s="19" t="n">
        <x:f>IF(AND(G1062="GL.CASH",L1062="operating"),Q1062,0)</x:f>
        <x:v>0</x:v>
      </x:c>
      <x:c r="X1062" s="19" t="n">
        <x:f>IF(AND(G1062="GL.CASH",L1062="operating"),P1062,0)</x:f>
        <x:v>0</x:v>
      </x:c>
      <x:c r="Y1062" s="19" t="n">
        <x:f>IF(AND(G1062="GL.CASH",L1062="investing"),Q1062-P1062,0)</x:f>
        <x:v>0</x:v>
      </x:c>
      <x:c r="Z1062" s="19" t="n">
        <x:f>IF(AND(G1062="GL.CASH",L1062="financing"),P1062,0)</x:f>
        <x:v>0</x:v>
      </x:c>
      <x:c r="AA1062" s="19" t="n">
        <x:f>IF(AND(G1062="GL.CASH",L1062="financing"),Q1062,0)</x:f>
        <x:v>0</x:v>
      </x:c>
    </x:row>
    <x:row r="1063" ht="25" customHeight="1">
      <x:c r="A1063" s="3" t="str">
        <x:v>ACT/PAYROLL-M06-P07/4</x:v>
      </x:c>
      <x:c r="B1063" s="3" t="str">
        <x:v>PAYROLL-M06-P07</x:v>
      </x:c>
      <x:c r="C1063" s="21" t="n">
        <x:v>6</x:v>
      </x:c>
      <x:c r="D1063" s="39" t="n">
        <x:v>46566</x:v>
      </x:c>
      <x:c r="E1063" s="39" t="n">
        <x:v>46539</x:v>
      </x:c>
      <x:c r="F1063" s="39" t="n">
        <x:v>46566</x:v>
      </x:c>
      <x:c r="G1063" s="3" t="str">
        <x:v>GL.CASH</x:v>
      </x:c>
      <x:c r="H1063" s="3" t="str">
        <x:v>PROD</x:v>
      </x:c>
      <x:c r="I1063" s="3" t="str">
        <x:v>PAYROLL</x:v>
      </x:c>
      <x:c r="J1063" s="3" t="str">
        <x:v>MAP.ACTUAL.PAYROLL.RV.PROD.PAYROLL.PROD</x:v>
      </x:c>
      <x:c r="K1063" s="3" t="str">
        <x:v>PPL.RV</x:v>
      </x:c>
      <x:c r="L1063" s="3" t="str">
        <x:v>operating</x:v>
      </x:c>
      <x:c r="M1063" s="3" t="str">
        <x:v>not_applicable</x:v>
      </x:c>
      <x:c r="N1063" s="3" t="str">
        <x:v>not_applicable</x:v>
      </x:c>
      <x:c r="O1063" s="3" t="str">
        <x:v>not_applicable</x:v>
      </x:c>
      <x:c r="P1063" s="30" t="n">
        <x:v>0</x:v>
      </x:c>
      <x:c r="Q1063" s="30" t="n">
        <x:v>561.49</x:v>
      </x:c>
      <x:c r="R1063" s="19" t="n">
        <x:f>P1063-Q1063</x:f>
        <x:v>-561.49</x:v>
      </x:c>
      <x:c r="S1063" s="22" t="n">
        <x:f>'D03_Accounts'!D11</x:f>
        <x:v>0</x:v>
      </x:c>
      <x:c r="T1063" s="19" t="n">
        <x:f>R1063*S1063</x:f>
        <x:v>0</x:v>
      </x:c>
      <x:c r="U1063" s="20" t="str">
        <x:f>'D03_Mappings'!E217</x:f>
        <x:v>cash</x:v>
      </x:c>
      <x:c r="V1063" s="19" t="str">
        <x:f>IF(I1063="",IF(U1063="people","PAYROLL","UNMAPPED"),I1063)</x:f>
        <x:v>PAYROLL</x:v>
      </x:c>
      <x:c r="W1063" s="19" t="n">
        <x:f>IF(AND(G1063="GL.CASH",L1063="operating"),Q1063,0)</x:f>
        <x:v>561.49</x:v>
      </x:c>
      <x:c r="X1063" s="19" t="n">
        <x:f>IF(AND(G1063="GL.CASH",L1063="operating"),P1063,0)</x:f>
        <x:v>0</x:v>
      </x:c>
      <x:c r="Y1063" s="19" t="n">
        <x:f>IF(AND(G1063="GL.CASH",L1063="investing"),Q1063-P1063,0)</x:f>
        <x:v>0</x:v>
      </x:c>
      <x:c r="Z1063" s="19" t="n">
        <x:f>IF(AND(G1063="GL.CASH",L1063="financing"),P1063,0)</x:f>
        <x:v>0</x:v>
      </x:c>
      <x:c r="AA1063" s="19" t="n">
        <x:f>IF(AND(G1063="GL.CASH",L1063="financing"),Q1063,0)</x:f>
        <x:v>0</x:v>
      </x:c>
    </x:row>
    <x:row r="1064" ht="25" customHeight="1">
      <x:c r="A1064" s="3" t="str">
        <x:v>ACT/PAYROLL-M06-P07/5</x:v>
      </x:c>
      <x:c r="B1064" s="3" t="str">
        <x:v>PAYROLL-M06-P07</x:v>
      </x:c>
      <x:c r="C1064" s="21" t="n">
        <x:v>6</x:v>
      </x:c>
      <x:c r="D1064" s="39" t="n">
        <x:v>46566</x:v>
      </x:c>
      <x:c r="E1064" s="39" t="n">
        <x:v>46539</x:v>
      </x:c>
      <x:c r="F1064" s="39" t="n">
        <x:v>46566</x:v>
      </x:c>
      <x:c r="G1064" s="3" t="str">
        <x:v>GL.PEOPLE.AV</x:v>
      </x:c>
      <x:c r="H1064" s="3" t="str">
        <x:v>PROD</x:v>
      </x:c>
      <x:c r="I1064" s="3" t="str">
        <x:v>PAYROLL</x:v>
      </x:c>
      <x:c r="J1064" s="3" t="str">
        <x:v>MAP.ACTUAL.PAYROLL.AV.PROD.PAYROLL.PROD</x:v>
      </x:c>
      <x:c r="K1064" s="3" t="str">
        <x:v>PPL.AV</x:v>
      </x:c>
      <x:c r="L1064" s="3" t="str">
        <x:v>operating</x:v>
      </x:c>
      <x:c r="M1064" s="3" t="str">
        <x:v>recurring</x:v>
      </x:c>
      <x:c r="N1064" s="3" t="str">
        <x:v>committed</x:v>
      </x:c>
      <x:c r="O1064" s="3" t="str">
        <x:v>fixed</x:v>
      </x:c>
      <x:c r="P1064" s="30" t="n">
        <x:v>78.49</x:v>
      </x:c>
      <x:c r="Q1064" s="30" t="n">
        <x:v>0</x:v>
      </x:c>
      <x:c r="R1064" s="19" t="n">
        <x:f>P1064-Q1064</x:f>
        <x:v>78.49</x:v>
      </x:c>
      <x:c r="S1064" s="22" t="n">
        <x:f>'D03_Accounts'!D93</x:f>
        <x:v>1</x:v>
      </x:c>
      <x:c r="T1064" s="19" t="n">
        <x:f>R1064*S1064</x:f>
        <x:v>78.49</x:v>
      </x:c>
      <x:c r="U1064" s="20" t="str">
        <x:f>'D03_Mappings'!E166</x:f>
        <x:v>people</x:v>
      </x:c>
      <x:c r="V1064" s="19" t="str">
        <x:f>IF(I1064="",IF(U1064="people","PAYROLL","UNMAPPED"),I1064)</x:f>
        <x:v>PAYROLL</x:v>
      </x:c>
      <x:c r="W1064" s="19" t="n">
        <x:f>IF(AND(G1064="GL.CASH",L1064="operating"),Q1064,0)</x:f>
        <x:v>0</x:v>
      </x:c>
      <x:c r="X1064" s="19" t="n">
        <x:f>IF(AND(G1064="GL.CASH",L1064="operating"),P1064,0)</x:f>
        <x:v>0</x:v>
      </x:c>
      <x:c r="Y1064" s="19" t="n">
        <x:f>IF(AND(G1064="GL.CASH",L1064="investing"),Q1064-P1064,0)</x:f>
        <x:v>0</x:v>
      </x:c>
      <x:c r="Z1064" s="19" t="n">
        <x:f>IF(AND(G1064="GL.CASH",L1064="financing"),P1064,0)</x:f>
        <x:v>0</x:v>
      </x:c>
      <x:c r="AA1064" s="19" t="n">
        <x:f>IF(AND(G1064="GL.CASH",L1064="financing"),Q1064,0)</x:f>
        <x:v>0</x:v>
      </x:c>
    </x:row>
    <x:row r="1065" ht="25" customHeight="1">
      <x:c r="A1065" s="3" t="str">
        <x:v>ACT/PAYROLL-M06-P07/6</x:v>
      </x:c>
      <x:c r="B1065" s="3" t="str">
        <x:v>PAYROLL-M06-P07</x:v>
      </x:c>
      <x:c r="C1065" s="21" t="n">
        <x:v>6</x:v>
      </x:c>
      <x:c r="D1065" s="39" t="n">
        <x:v>46566</x:v>
      </x:c>
      <x:c r="E1065" s="39" t="n">
        <x:v>46539</x:v>
      </x:c>
      <x:c r="F1065" s="39" t="n">
        <x:v>46566</x:v>
      </x:c>
      <x:c r="G1065" s="3" t="str">
        <x:v>GL.CASH</x:v>
      </x:c>
      <x:c r="H1065" s="3" t="str">
        <x:v>PROD</x:v>
      </x:c>
      <x:c r="I1065" s="3" t="str">
        <x:v>PAYROLL</x:v>
      </x:c>
      <x:c r="J1065" s="3" t="str">
        <x:v>MAP.ACTUAL.PAYROLL.AV.PROD.PAYROLL.PROD</x:v>
      </x:c>
      <x:c r="K1065" s="3" t="str">
        <x:v>PPL.AV</x:v>
      </x:c>
      <x:c r="L1065" s="3" t="str">
        <x:v>operating</x:v>
      </x:c>
      <x:c r="M1065" s="3" t="str">
        <x:v>not_applicable</x:v>
      </x:c>
      <x:c r="N1065" s="3" t="str">
        <x:v>not_applicable</x:v>
      </x:c>
      <x:c r="O1065" s="3" t="str">
        <x:v>not_applicable</x:v>
      </x:c>
      <x:c r="P1065" s="30" t="n">
        <x:v>0</x:v>
      </x:c>
      <x:c r="Q1065" s="30" t="n">
        <x:v>78.49</x:v>
      </x:c>
      <x:c r="R1065" s="19" t="n">
        <x:f>P1065-Q1065</x:f>
        <x:v>-78.49</x:v>
      </x:c>
      <x:c r="S1065" s="22" t="n">
        <x:f>'D03_Accounts'!D11</x:f>
        <x:v>0</x:v>
      </x:c>
      <x:c r="T1065" s="19" t="n">
        <x:f>R1065*S1065</x:f>
        <x:v>0</x:v>
      </x:c>
      <x:c r="U1065" s="20" t="str">
        <x:f>'D03_Mappings'!E167</x:f>
        <x:v>cash</x:v>
      </x:c>
      <x:c r="V1065" s="19" t="str">
        <x:f>IF(I1065="",IF(U1065="people","PAYROLL","UNMAPPED"),I1065)</x:f>
        <x:v>PAYROLL</x:v>
      </x:c>
      <x:c r="W1065" s="19" t="n">
        <x:f>IF(AND(G1065="GL.CASH",L1065="operating"),Q1065,0)</x:f>
        <x:v>78.49</x:v>
      </x:c>
      <x:c r="X1065" s="19" t="n">
        <x:f>IF(AND(G1065="GL.CASH",L1065="operating"),P1065,0)</x:f>
        <x:v>0</x:v>
      </x:c>
      <x:c r="Y1065" s="19" t="n">
        <x:f>IF(AND(G1065="GL.CASH",L1065="investing"),Q1065-P1065,0)</x:f>
        <x:v>0</x:v>
      </x:c>
      <x:c r="Z1065" s="19" t="n">
        <x:f>IF(AND(G1065="GL.CASH",L1065="financing"),P1065,0)</x:f>
        <x:v>0</x:v>
      </x:c>
      <x:c r="AA1065" s="19" t="n">
        <x:f>IF(AND(G1065="GL.CASH",L1065="financing"),Q1065,0)</x:f>
        <x:v>0</x:v>
      </x:c>
    </x:row>
    <x:row r="1066" ht="25" customHeight="1">
      <x:c r="A1066" s="3" t="str">
        <x:v>ACT/PAYROLL-M06-P07/7</x:v>
      </x:c>
      <x:c r="B1066" s="3" t="str">
        <x:v>PAYROLL-M06-P07</x:v>
      </x:c>
      <x:c r="C1066" s="21" t="n">
        <x:v>6</x:v>
      </x:c>
      <x:c r="D1066" s="39" t="n">
        <x:v>46566</x:v>
      </x:c>
      <x:c r="E1066" s="39" t="n">
        <x:v>46539</x:v>
      </x:c>
      <x:c r="F1066" s="39" t="n">
        <x:v>46566</x:v>
      </x:c>
      <x:c r="G1066" s="3" t="str">
        <x:v>GL.PEOPLE.KV</x:v>
      </x:c>
      <x:c r="H1066" s="3" t="str">
        <x:v>PROD</x:v>
      </x:c>
      <x:c r="I1066" s="3" t="str">
        <x:v>PAYROLL</x:v>
      </x:c>
      <x:c r="J1066" s="3" t="str">
        <x:v>MAP.ACTUAL.PAYROLL.KV.PROD.PAYROLL.PROD</x:v>
      </x:c>
      <x:c r="K1066" s="3" t="str">
        <x:v>PPL.KV</x:v>
      </x:c>
      <x:c r="L1066" s="3" t="str">
        <x:v>operating</x:v>
      </x:c>
      <x:c r="M1066" s="3" t="str">
        <x:v>recurring</x:v>
      </x:c>
      <x:c r="N1066" s="3" t="str">
        <x:v>committed</x:v>
      </x:c>
      <x:c r="O1066" s="3" t="str">
        <x:v>fixed</x:v>
      </x:c>
      <x:c r="P1066" s="30" t="n">
        <x:v>534.32</x:v>
      </x:c>
      <x:c r="Q1066" s="30" t="n">
        <x:v>0</x:v>
      </x:c>
      <x:c r="R1066" s="19" t="n">
        <x:f>P1066-Q1066</x:f>
        <x:v>534.32</x:v>
      </x:c>
      <x:c r="S1066" s="22" t="n">
        <x:f>'D03_Accounts'!D94</x:f>
        <x:v>1</x:v>
      </x:c>
      <x:c r="T1066" s="19" t="n">
        <x:f>R1066*S1066</x:f>
        <x:v>534.32</x:v>
      </x:c>
      <x:c r="U1066" s="20" t="str">
        <x:f>'D03_Mappings'!E196</x:f>
        <x:v>people</x:v>
      </x:c>
      <x:c r="V1066" s="19" t="str">
        <x:f>IF(I1066="",IF(U1066="people","PAYROLL","UNMAPPED"),I1066)</x:f>
        <x:v>PAYROLL</x:v>
      </x:c>
      <x:c r="W1066" s="19" t="n">
        <x:f>IF(AND(G1066="GL.CASH",L1066="operating"),Q1066,0)</x:f>
        <x:v>0</x:v>
      </x:c>
      <x:c r="X1066" s="19" t="n">
        <x:f>IF(AND(G1066="GL.CASH",L1066="operating"),P1066,0)</x:f>
        <x:v>0</x:v>
      </x:c>
      <x:c r="Y1066" s="19" t="n">
        <x:f>IF(AND(G1066="GL.CASH",L1066="investing"),Q1066-P1066,0)</x:f>
        <x:v>0</x:v>
      </x:c>
      <x:c r="Z1066" s="19" t="n">
        <x:f>IF(AND(G1066="GL.CASH",L1066="financing"),P1066,0)</x:f>
        <x:v>0</x:v>
      </x:c>
      <x:c r="AA1066" s="19" t="n">
        <x:f>IF(AND(G1066="GL.CASH",L1066="financing"),Q1066,0)</x:f>
        <x:v>0</x:v>
      </x:c>
    </x:row>
    <x:row r="1067" ht="25" customHeight="1">
      <x:c r="A1067" s="3" t="str">
        <x:v>ACT/PAYROLL-M06-P07/8</x:v>
      </x:c>
      <x:c r="B1067" s="3" t="str">
        <x:v>PAYROLL-M06-P07</x:v>
      </x:c>
      <x:c r="C1067" s="21" t="n">
        <x:v>6</x:v>
      </x:c>
      <x:c r="D1067" s="39" t="n">
        <x:v>46566</x:v>
      </x:c>
      <x:c r="E1067" s="39" t="n">
        <x:v>46539</x:v>
      </x:c>
      <x:c r="F1067" s="39" t="n">
        <x:v>46566</x:v>
      </x:c>
      <x:c r="G1067" s="3" t="str">
        <x:v>GL.CASH</x:v>
      </x:c>
      <x:c r="H1067" s="3" t="str">
        <x:v>PROD</x:v>
      </x:c>
      <x:c r="I1067" s="3" t="str">
        <x:v>PAYROLL</x:v>
      </x:c>
      <x:c r="J1067" s="3" t="str">
        <x:v>MAP.ACTUAL.PAYROLL.KV.PROD.PAYROLL.PROD</x:v>
      </x:c>
      <x:c r="K1067" s="3" t="str">
        <x:v>PPL.KV</x:v>
      </x:c>
      <x:c r="L1067" s="3" t="str">
        <x:v>operating</x:v>
      </x:c>
      <x:c r="M1067" s="3" t="str">
        <x:v>not_applicable</x:v>
      </x:c>
      <x:c r="N1067" s="3" t="str">
        <x:v>not_applicable</x:v>
      </x:c>
      <x:c r="O1067" s="3" t="str">
        <x:v>not_applicable</x:v>
      </x:c>
      <x:c r="P1067" s="30" t="n">
        <x:v>0</x:v>
      </x:c>
      <x:c r="Q1067" s="30" t="n">
        <x:v>534.32</x:v>
      </x:c>
      <x:c r="R1067" s="19" t="n">
        <x:f>P1067-Q1067</x:f>
        <x:v>-534.32</x:v>
      </x:c>
      <x:c r="S1067" s="22" t="n">
        <x:f>'D03_Accounts'!D11</x:f>
        <x:v>0</x:v>
      </x:c>
      <x:c r="T1067" s="19" t="n">
        <x:f>R1067*S1067</x:f>
        <x:v>0</x:v>
      </x:c>
      <x:c r="U1067" s="20" t="str">
        <x:f>'D03_Mappings'!E197</x:f>
        <x:v>cash</x:v>
      </x:c>
      <x:c r="V1067" s="19" t="str">
        <x:f>IF(I1067="",IF(U1067="people","PAYROLL","UNMAPPED"),I1067)</x:f>
        <x:v>PAYROLL</x:v>
      </x:c>
      <x:c r="W1067" s="19" t="n">
        <x:f>IF(AND(G1067="GL.CASH",L1067="operating"),Q1067,0)</x:f>
        <x:v>534.32</x:v>
      </x:c>
      <x:c r="X1067" s="19" t="n">
        <x:f>IF(AND(G1067="GL.CASH",L1067="operating"),P1067,0)</x:f>
        <x:v>0</x:v>
      </x:c>
      <x:c r="Y1067" s="19" t="n">
        <x:f>IF(AND(G1067="GL.CASH",L1067="investing"),Q1067-P1067,0)</x:f>
        <x:v>0</x:v>
      </x:c>
      <x:c r="Z1067" s="19" t="n">
        <x:f>IF(AND(G1067="GL.CASH",L1067="financing"),P1067,0)</x:f>
        <x:v>0</x:v>
      </x:c>
      <x:c r="AA1067" s="19" t="n">
        <x:f>IF(AND(G1067="GL.CASH",L1067="financing"),Q1067,0)</x:f>
        <x:v>0</x:v>
      </x:c>
    </x:row>
    <x:row r="1068" ht="25" customHeight="1">
      <x:c r="A1068" s="3" t="str">
        <x:v>ACT/PAYROLL-M06-P07/9</x:v>
      </x:c>
      <x:c r="B1068" s="3" t="str">
        <x:v>PAYROLL-M06-P07</x:v>
      </x:c>
      <x:c r="C1068" s="21" t="n">
        <x:v>6</x:v>
      </x:c>
      <x:c r="D1068" s="39" t="n">
        <x:v>46566</x:v>
      </x:c>
      <x:c r="E1068" s="39" t="n">
        <x:v>46539</x:v>
      </x:c>
      <x:c r="F1068" s="39" t="n">
        <x:v>46566</x:v>
      </x:c>
      <x:c r="G1068" s="3" t="str">
        <x:v>GL.PEOPLE.PV</x:v>
      </x:c>
      <x:c r="H1068" s="3" t="str">
        <x:v>PROD</x:v>
      </x:c>
      <x:c r="I1068" s="3" t="str">
        <x:v>PAYROLL</x:v>
      </x:c>
      <x:c r="J1068" s="3" t="str">
        <x:v>MAP.ACTUAL.PAYROLL.PV.PROD.PAYROLL.PROD</x:v>
      </x:c>
      <x:c r="K1068" s="3" t="str">
        <x:v>PPL.PV</x:v>
      </x:c>
      <x:c r="L1068" s="3" t="str">
        <x:v>operating</x:v>
      </x:c>
      <x:c r="M1068" s="3" t="str">
        <x:v>recurring</x:v>
      </x:c>
      <x:c r="N1068" s="3" t="str">
        <x:v>committed</x:v>
      </x:c>
      <x:c r="O1068" s="3" t="str">
        <x:v>fixed</x:v>
      </x:c>
      <x:c r="P1068" s="30" t="n">
        <x:v>108.68</x:v>
      </x:c>
      <x:c r="Q1068" s="30" t="n">
        <x:v>0</x:v>
      </x:c>
      <x:c r="R1068" s="19" t="n">
        <x:f>P1068-Q1068</x:f>
        <x:v>108.68</x:v>
      </x:c>
      <x:c r="S1068" s="22" t="n">
        <x:f>'D03_Accounts'!D95</x:f>
        <x:v>1</x:v>
      </x:c>
      <x:c r="T1068" s="19" t="n">
        <x:f>R1068*S1068</x:f>
        <x:v>108.68</x:v>
      </x:c>
      <x:c r="U1068" s="20" t="str">
        <x:f>'D03_Mappings'!E206</x:f>
        <x:v>people</x:v>
      </x:c>
      <x:c r="V1068" s="19" t="str">
        <x:f>IF(I1068="",IF(U1068="people","PAYROLL","UNMAPPED"),I1068)</x:f>
        <x:v>PAYROLL</x:v>
      </x:c>
      <x:c r="W1068" s="19" t="n">
        <x:f>IF(AND(G1068="GL.CASH",L1068="operating"),Q1068,0)</x:f>
        <x:v>0</x:v>
      </x:c>
      <x:c r="X1068" s="19" t="n">
        <x:f>IF(AND(G1068="GL.CASH",L1068="operating"),P1068,0)</x:f>
        <x:v>0</x:v>
      </x:c>
      <x:c r="Y1068" s="19" t="n">
        <x:f>IF(AND(G1068="GL.CASH",L1068="investing"),Q1068-P1068,0)</x:f>
        <x:v>0</x:v>
      </x:c>
      <x:c r="Z1068" s="19" t="n">
        <x:f>IF(AND(G1068="GL.CASH",L1068="financing"),P1068,0)</x:f>
        <x:v>0</x:v>
      </x:c>
      <x:c r="AA1068" s="19" t="n">
        <x:f>IF(AND(G1068="GL.CASH",L1068="financing"),Q1068,0)</x:f>
        <x:v>0</x:v>
      </x:c>
    </x:row>
    <x:row r="1069" ht="25" customHeight="1">
      <x:c r="A1069" s="3" t="str">
        <x:v>ACT/PAYROLL-M06-P07/10</x:v>
      </x:c>
      <x:c r="B1069" s="3" t="str">
        <x:v>PAYROLL-M06-P07</x:v>
      </x:c>
      <x:c r="C1069" s="21" t="n">
        <x:v>6</x:v>
      </x:c>
      <x:c r="D1069" s="39" t="n">
        <x:v>46566</x:v>
      </x:c>
      <x:c r="E1069" s="39" t="n">
        <x:v>46539</x:v>
      </x:c>
      <x:c r="F1069" s="39" t="n">
        <x:v>46566</x:v>
      </x:c>
      <x:c r="G1069" s="3" t="str">
        <x:v>GL.CASH</x:v>
      </x:c>
      <x:c r="H1069" s="3" t="str">
        <x:v>PROD</x:v>
      </x:c>
      <x:c r="I1069" s="3" t="str">
        <x:v>PAYROLL</x:v>
      </x:c>
      <x:c r="J1069" s="3" t="str">
        <x:v>MAP.ACTUAL.PAYROLL.PV.PROD.PAYROLL.PROD</x:v>
      </x:c>
      <x:c r="K1069" s="3" t="str">
        <x:v>PPL.PV</x:v>
      </x:c>
      <x:c r="L1069" s="3" t="str">
        <x:v>operating</x:v>
      </x:c>
      <x:c r="M1069" s="3" t="str">
        <x:v>not_applicable</x:v>
      </x:c>
      <x:c r="N1069" s="3" t="str">
        <x:v>not_applicable</x:v>
      </x:c>
      <x:c r="O1069" s="3" t="str">
        <x:v>not_applicable</x:v>
      </x:c>
      <x:c r="P1069" s="30" t="n">
        <x:v>0</x:v>
      </x:c>
      <x:c r="Q1069" s="30" t="n">
        <x:v>108.68</x:v>
      </x:c>
      <x:c r="R1069" s="19" t="n">
        <x:f>P1069-Q1069</x:f>
        <x:v>-108.68</x:v>
      </x:c>
      <x:c r="S1069" s="22" t="n">
        <x:f>'D03_Accounts'!D11</x:f>
        <x:v>0</x:v>
      </x:c>
      <x:c r="T1069" s="19" t="n">
        <x:f>R1069*S1069</x:f>
        <x:v>0</x:v>
      </x:c>
      <x:c r="U1069" s="20" t="str">
        <x:f>'D03_Mappings'!E207</x:f>
        <x:v>cash</x:v>
      </x:c>
      <x:c r="V1069" s="19" t="str">
        <x:f>IF(I1069="",IF(U1069="people","PAYROLL","UNMAPPED"),I1069)</x:f>
        <x:v>PAYROLL</x:v>
      </x:c>
      <x:c r="W1069" s="19" t="n">
        <x:f>IF(AND(G1069="GL.CASH",L1069="operating"),Q1069,0)</x:f>
        <x:v>108.68</x:v>
      </x:c>
      <x:c r="X1069" s="19" t="n">
        <x:f>IF(AND(G1069="GL.CASH",L1069="operating"),P1069,0)</x:f>
        <x:v>0</x:v>
      </x:c>
      <x:c r="Y1069" s="19" t="n">
        <x:f>IF(AND(G1069="GL.CASH",L1069="investing"),Q1069-P1069,0)</x:f>
        <x:v>0</x:v>
      </x:c>
      <x:c r="Z1069" s="19" t="n">
        <x:f>IF(AND(G1069="GL.CASH",L1069="financing"),P1069,0)</x:f>
        <x:v>0</x:v>
      </x:c>
      <x:c r="AA1069" s="19" t="n">
        <x:f>IF(AND(G1069="GL.CASH",L1069="financing"),Q1069,0)</x:f>
        <x:v>0</x:v>
      </x:c>
    </x:row>
    <x:row r="1070" ht="25" customHeight="1">
      <x:c r="A1070" s="3" t="str">
        <x:v>ACT/PAYROLL-M06-P07/11</x:v>
      </x:c>
      <x:c r="B1070" s="3" t="str">
        <x:v>PAYROLL-M06-P07</x:v>
      </x:c>
      <x:c r="C1070" s="21" t="n">
        <x:v>6</x:v>
      </x:c>
      <x:c r="D1070" s="39" t="n">
        <x:v>46566</x:v>
      </x:c>
      <x:c r="E1070" s="39" t="n">
        <x:v>46539</x:v>
      </x:c>
      <x:c r="F1070" s="39" t="n">
        <x:v>46566</x:v>
      </x:c>
      <x:c r="G1070" s="3" t="str">
        <x:v>GL.PEOPLE.U1</x:v>
      </x:c>
      <x:c r="H1070" s="3" t="str">
        <x:v>PROD</x:v>
      </x:c>
      <x:c r="I1070" s="3" t="str">
        <x:v>PAYROLL</x:v>
      </x:c>
      <x:c r="J1070" s="3" t="str">
        <x:v>MAP.ACTUAL.PAYROLL.U1.PROD.PAYROLL.PROD</x:v>
      </x:c>
      <x:c r="K1070" s="3" t="str">
        <x:v>PPL.U1</x:v>
      </x:c>
      <x:c r="L1070" s="3" t="str">
        <x:v>operating</x:v>
      </x:c>
      <x:c r="M1070" s="3" t="str">
        <x:v>recurring</x:v>
      </x:c>
      <x:c r="N1070" s="3" t="str">
        <x:v>committed</x:v>
      </x:c>
      <x:c r="O1070" s="3" t="str">
        <x:v>fixed</x:v>
      </x:c>
      <x:c r="P1070" s="30" t="n">
        <x:v>126.79</x:v>
      </x:c>
      <x:c r="Q1070" s="30" t="n">
        <x:v>0</x:v>
      </x:c>
      <x:c r="R1070" s="19" t="n">
        <x:f>P1070-Q1070</x:f>
        <x:v>126.79</x:v>
      </x:c>
      <x:c r="S1070" s="22" t="n">
        <x:f>'D03_Accounts'!D96</x:f>
        <x:v>1</x:v>
      </x:c>
      <x:c r="T1070" s="19" t="n">
        <x:f>R1070*S1070</x:f>
        <x:v>126.79</x:v>
      </x:c>
      <x:c r="U1070" s="20" t="str">
        <x:f>'D03_Mappings'!E236</x:f>
        <x:v>people</x:v>
      </x:c>
      <x:c r="V1070" s="19" t="str">
        <x:f>IF(I1070="",IF(U1070="people","PAYROLL","UNMAPPED"),I1070)</x:f>
        <x:v>PAYROLL</x:v>
      </x:c>
      <x:c r="W1070" s="19" t="n">
        <x:f>IF(AND(G1070="GL.CASH",L1070="operating"),Q1070,0)</x:f>
        <x:v>0</x:v>
      </x:c>
      <x:c r="X1070" s="19" t="n">
        <x:f>IF(AND(G1070="GL.CASH",L1070="operating"),P1070,0)</x:f>
        <x:v>0</x:v>
      </x:c>
      <x:c r="Y1070" s="19" t="n">
        <x:f>IF(AND(G1070="GL.CASH",L1070="investing"),Q1070-P1070,0)</x:f>
        <x:v>0</x:v>
      </x:c>
      <x:c r="Z1070" s="19" t="n">
        <x:f>IF(AND(G1070="GL.CASH",L1070="financing"),P1070,0)</x:f>
        <x:v>0</x:v>
      </x:c>
      <x:c r="AA1070" s="19" t="n">
        <x:f>IF(AND(G1070="GL.CASH",L1070="financing"),Q1070,0)</x:f>
        <x:v>0</x:v>
      </x:c>
    </x:row>
    <x:row r="1071" ht="25" customHeight="1">
      <x:c r="A1071" s="3" t="str">
        <x:v>ACT/PAYROLL-M06-P07/12</x:v>
      </x:c>
      <x:c r="B1071" s="3" t="str">
        <x:v>PAYROLL-M06-P07</x:v>
      </x:c>
      <x:c r="C1071" s="21" t="n">
        <x:v>6</x:v>
      </x:c>
      <x:c r="D1071" s="39" t="n">
        <x:v>46566</x:v>
      </x:c>
      <x:c r="E1071" s="39" t="n">
        <x:v>46539</x:v>
      </x:c>
      <x:c r="F1071" s="39" t="n">
        <x:v>46566</x:v>
      </x:c>
      <x:c r="G1071" s="3" t="str">
        <x:v>GL.CASH</x:v>
      </x:c>
      <x:c r="H1071" s="3" t="str">
        <x:v>PROD</x:v>
      </x:c>
      <x:c r="I1071" s="3" t="str">
        <x:v>PAYROLL</x:v>
      </x:c>
      <x:c r="J1071" s="3" t="str">
        <x:v>MAP.ACTUAL.PAYROLL.U1.PROD.PAYROLL.PROD</x:v>
      </x:c>
      <x:c r="K1071" s="3" t="str">
        <x:v>PPL.U1</x:v>
      </x:c>
      <x:c r="L1071" s="3" t="str">
        <x:v>operating</x:v>
      </x:c>
      <x:c r="M1071" s="3" t="str">
        <x:v>not_applicable</x:v>
      </x:c>
      <x:c r="N1071" s="3" t="str">
        <x:v>not_applicable</x:v>
      </x:c>
      <x:c r="O1071" s="3" t="str">
        <x:v>not_applicable</x:v>
      </x:c>
      <x:c r="P1071" s="30" t="n">
        <x:v>0</x:v>
      </x:c>
      <x:c r="Q1071" s="30" t="n">
        <x:v>126.79</x:v>
      </x:c>
      <x:c r="R1071" s="19" t="n">
        <x:f>P1071-Q1071</x:f>
        <x:v>-126.79</x:v>
      </x:c>
      <x:c r="S1071" s="22" t="n">
        <x:f>'D03_Accounts'!D11</x:f>
        <x:v>0</x:v>
      </x:c>
      <x:c r="T1071" s="19" t="n">
        <x:f>R1071*S1071</x:f>
        <x:v>0</x:v>
      </x:c>
      <x:c r="U1071" s="20" t="str">
        <x:f>'D03_Mappings'!E237</x:f>
        <x:v>cash</x:v>
      </x:c>
      <x:c r="V1071" s="19" t="str">
        <x:f>IF(I1071="",IF(U1071="people","PAYROLL","UNMAPPED"),I1071)</x:f>
        <x:v>PAYROLL</x:v>
      </x:c>
      <x:c r="W1071" s="19" t="n">
        <x:f>IF(AND(G1071="GL.CASH",L1071="operating"),Q1071,0)</x:f>
        <x:v>126.79</x:v>
      </x:c>
      <x:c r="X1071" s="19" t="n">
        <x:f>IF(AND(G1071="GL.CASH",L1071="operating"),P1071,0)</x:f>
        <x:v>0</x:v>
      </x:c>
      <x:c r="Y1071" s="19" t="n">
        <x:f>IF(AND(G1071="GL.CASH",L1071="investing"),Q1071-P1071,0)</x:f>
        <x:v>0</x:v>
      </x:c>
      <x:c r="Z1071" s="19" t="n">
        <x:f>IF(AND(G1071="GL.CASH",L1071="financing"),P1071,0)</x:f>
        <x:v>0</x:v>
      </x:c>
      <x:c r="AA1071" s="19" t="n">
        <x:f>IF(AND(G1071="GL.CASH",L1071="financing"),Q1071,0)</x:f>
        <x:v>0</x:v>
      </x:c>
    </x:row>
    <x:row r="1072" ht="25" customHeight="1">
      <x:c r="A1072" s="3" t="str">
        <x:v>ACT/PAYROLL-M06-P07/13</x:v>
      </x:c>
      <x:c r="B1072" s="3" t="str">
        <x:v>PAYROLL-M06-P07</x:v>
      </x:c>
      <x:c r="C1072" s="21" t="n">
        <x:v>6</x:v>
      </x:c>
      <x:c r="D1072" s="39" t="n">
        <x:v>46566</x:v>
      </x:c>
      <x:c r="E1072" s="39" t="n">
        <x:v>46539</x:v>
      </x:c>
      <x:c r="F1072" s="39" t="n">
        <x:v>46566</x:v>
      </x:c>
      <x:c r="G1072" s="3" t="str">
        <x:v>GL.PEOPLE.U2</x:v>
      </x:c>
      <x:c r="H1072" s="3" t="str">
        <x:v>PROD</x:v>
      </x:c>
      <x:c r="I1072" s="3" t="str">
        <x:v>PAYROLL</x:v>
      </x:c>
      <x:c r="J1072" s="3" t="str">
        <x:v>MAP.ACTUAL.PAYROLL.U2.PROD.PAYROLL.PROD</x:v>
      </x:c>
      <x:c r="K1072" s="3" t="str">
        <x:v>PPL.U2</x:v>
      </x:c>
      <x:c r="L1072" s="3" t="str">
        <x:v>operating</x:v>
      </x:c>
      <x:c r="M1072" s="3" t="str">
        <x:v>recurring</x:v>
      </x:c>
      <x:c r="N1072" s="3" t="str">
        <x:v>committed</x:v>
      </x:c>
      <x:c r="O1072" s="3" t="str">
        <x:v>fixed</x:v>
      </x:c>
      <x:c r="P1072" s="30" t="n">
        <x:v>26.57</x:v>
      </x:c>
      <x:c r="Q1072" s="30" t="n">
        <x:v>0</x:v>
      </x:c>
      <x:c r="R1072" s="19" t="n">
        <x:f>P1072-Q1072</x:f>
        <x:v>26.57</x:v>
      </x:c>
      <x:c r="S1072" s="22" t="n">
        <x:f>'D03_Accounts'!D97</x:f>
        <x:v>1</x:v>
      </x:c>
      <x:c r="T1072" s="19" t="n">
        <x:f>R1072*S1072</x:f>
        <x:v>26.57</x:v>
      </x:c>
      <x:c r="U1072" s="20" t="str">
        <x:f>'D03_Mappings'!E246</x:f>
        <x:v>people</x:v>
      </x:c>
      <x:c r="V1072" s="19" t="str">
        <x:f>IF(I1072="",IF(U1072="people","PAYROLL","UNMAPPED"),I1072)</x:f>
        <x:v>PAYROLL</x:v>
      </x:c>
      <x:c r="W1072" s="19" t="n">
        <x:f>IF(AND(G1072="GL.CASH",L1072="operating"),Q1072,0)</x:f>
        <x:v>0</x:v>
      </x:c>
      <x:c r="X1072" s="19" t="n">
        <x:f>IF(AND(G1072="GL.CASH",L1072="operating"),P1072,0)</x:f>
        <x:v>0</x:v>
      </x:c>
      <x:c r="Y1072" s="19" t="n">
        <x:f>IF(AND(G1072="GL.CASH",L1072="investing"),Q1072-P1072,0)</x:f>
        <x:v>0</x:v>
      </x:c>
      <x:c r="Z1072" s="19" t="n">
        <x:f>IF(AND(G1072="GL.CASH",L1072="financing"),P1072,0)</x:f>
        <x:v>0</x:v>
      </x:c>
      <x:c r="AA1072" s="19" t="n">
        <x:f>IF(AND(G1072="GL.CASH",L1072="financing"),Q1072,0)</x:f>
        <x:v>0</x:v>
      </x:c>
    </x:row>
    <x:row r="1073" ht="25" customHeight="1">
      <x:c r="A1073" s="3" t="str">
        <x:v>ACT/PAYROLL-M06-P07/14</x:v>
      </x:c>
      <x:c r="B1073" s="3" t="str">
        <x:v>PAYROLL-M06-P07</x:v>
      </x:c>
      <x:c r="C1073" s="21" t="n">
        <x:v>6</x:v>
      </x:c>
      <x:c r="D1073" s="39" t="n">
        <x:v>46566</x:v>
      </x:c>
      <x:c r="E1073" s="39" t="n">
        <x:v>46539</x:v>
      </x:c>
      <x:c r="F1073" s="39" t="n">
        <x:v>46566</x:v>
      </x:c>
      <x:c r="G1073" s="3" t="str">
        <x:v>GL.CASH</x:v>
      </x:c>
      <x:c r="H1073" s="3" t="str">
        <x:v>PROD</x:v>
      </x:c>
      <x:c r="I1073" s="3" t="str">
        <x:v>PAYROLL</x:v>
      </x:c>
      <x:c r="J1073" s="3" t="str">
        <x:v>MAP.ACTUAL.PAYROLL.U2.PROD.PAYROLL.PROD</x:v>
      </x:c>
      <x:c r="K1073" s="3" t="str">
        <x:v>PPL.U2</x:v>
      </x:c>
      <x:c r="L1073" s="3" t="str">
        <x:v>operating</x:v>
      </x:c>
      <x:c r="M1073" s="3" t="str">
        <x:v>not_applicable</x:v>
      </x:c>
      <x:c r="N1073" s="3" t="str">
        <x:v>not_applicable</x:v>
      </x:c>
      <x:c r="O1073" s="3" t="str">
        <x:v>not_applicable</x:v>
      </x:c>
      <x:c r="P1073" s="30" t="n">
        <x:v>0</x:v>
      </x:c>
      <x:c r="Q1073" s="30" t="n">
        <x:v>26.57</x:v>
      </x:c>
      <x:c r="R1073" s="19" t="n">
        <x:f>P1073-Q1073</x:f>
        <x:v>-26.57</x:v>
      </x:c>
      <x:c r="S1073" s="22" t="n">
        <x:f>'D03_Accounts'!D11</x:f>
        <x:v>0</x:v>
      </x:c>
      <x:c r="T1073" s="19" t="n">
        <x:f>R1073*S1073</x:f>
        <x:v>0</x:v>
      </x:c>
      <x:c r="U1073" s="20" t="str">
        <x:f>'D03_Mappings'!E247</x:f>
        <x:v>cash</x:v>
      </x:c>
      <x:c r="V1073" s="19" t="str">
        <x:f>IF(I1073="",IF(U1073="people","PAYROLL","UNMAPPED"),I1073)</x:f>
        <x:v>PAYROLL</x:v>
      </x:c>
      <x:c r="W1073" s="19" t="n">
        <x:f>IF(AND(G1073="GL.CASH",L1073="operating"),Q1073,0)</x:f>
        <x:v>26.57</x:v>
      </x:c>
      <x:c r="X1073" s="19" t="n">
        <x:f>IF(AND(G1073="GL.CASH",L1073="operating"),P1073,0)</x:f>
        <x:v>0</x:v>
      </x:c>
      <x:c r="Y1073" s="19" t="n">
        <x:f>IF(AND(G1073="GL.CASH",L1073="investing"),Q1073-P1073,0)</x:f>
        <x:v>0</x:v>
      </x:c>
      <x:c r="Z1073" s="19" t="n">
        <x:f>IF(AND(G1073="GL.CASH",L1073="financing"),P1073,0)</x:f>
        <x:v>0</x:v>
      </x:c>
      <x:c r="AA1073" s="19" t="n">
        <x:f>IF(AND(G1073="GL.CASH",L1073="financing"),Q1073,0)</x:f>
        <x:v>0</x:v>
      </x:c>
    </x:row>
    <x:row r="1074" ht="25" customHeight="1">
      <x:c r="A1074" s="3" t="str">
        <x:v>ACT/PAYROLL-M06-P07/15</x:v>
      </x:c>
      <x:c r="B1074" s="3" t="str">
        <x:v>PAYROLL-M06-P07</x:v>
      </x:c>
      <x:c r="C1074" s="21" t="n">
        <x:v>6</x:v>
      </x:c>
      <x:c r="D1074" s="39" t="n">
        <x:v>46566</x:v>
      </x:c>
      <x:c r="E1074" s="39" t="n">
        <x:v>46539</x:v>
      </x:c>
      <x:c r="F1074" s="39" t="n">
        <x:v>46566</x:v>
      </x:c>
      <x:c r="G1074" s="3" t="str">
        <x:v>GL.PEOPLE.INSOLV</x:v>
      </x:c>
      <x:c r="H1074" s="3" t="str">
        <x:v>PROD</x:v>
      </x:c>
      <x:c r="I1074" s="3" t="str">
        <x:v>PAYROLL</x:v>
      </x:c>
      <x:c r="J1074" s="3" t="str">
        <x:v>MAP.ACTUAL.PAYROLL.INSOLV.PROD.PAYROLL.PROD</x:v>
      </x:c>
      <x:c r="K1074" s="3" t="str">
        <x:v>PPL.INSOLV</x:v>
      </x:c>
      <x:c r="L1074" s="3" t="str">
        <x:v>operating</x:v>
      </x:c>
      <x:c r="M1074" s="3" t="str">
        <x:v>recurring</x:v>
      </x:c>
      <x:c r="N1074" s="3" t="str">
        <x:v>committed</x:v>
      </x:c>
      <x:c r="O1074" s="3" t="str">
        <x:v>fixed</x:v>
      </x:c>
      <x:c r="P1074" s="30" t="n">
        <x:v>9.06</x:v>
      </x:c>
      <x:c r="Q1074" s="30" t="n">
        <x:v>0</x:v>
      </x:c>
      <x:c r="R1074" s="19" t="n">
        <x:f>P1074-Q1074</x:f>
        <x:v>9.06</x:v>
      </x:c>
      <x:c r="S1074" s="22" t="n">
        <x:f>'D03_Accounts'!D98</x:f>
        <x:v>1</x:v>
      </x:c>
      <x:c r="T1074" s="19" t="n">
        <x:f>R1074*S1074</x:f>
        <x:v>9.06</x:v>
      </x:c>
      <x:c r="U1074" s="20" t="str">
        <x:f>'D03_Mappings'!E186</x:f>
        <x:v>people</x:v>
      </x:c>
      <x:c r="V1074" s="19" t="str">
        <x:f>IF(I1074="",IF(U1074="people","PAYROLL","UNMAPPED"),I1074)</x:f>
        <x:v>PAYROLL</x:v>
      </x:c>
      <x:c r="W1074" s="19" t="n">
        <x:f>IF(AND(G1074="GL.CASH",L1074="operating"),Q1074,0)</x:f>
        <x:v>0</x:v>
      </x:c>
      <x:c r="X1074" s="19" t="n">
        <x:f>IF(AND(G1074="GL.CASH",L1074="operating"),P1074,0)</x:f>
        <x:v>0</x:v>
      </x:c>
      <x:c r="Y1074" s="19" t="n">
        <x:f>IF(AND(G1074="GL.CASH",L1074="investing"),Q1074-P1074,0)</x:f>
        <x:v>0</x:v>
      </x:c>
      <x:c r="Z1074" s="19" t="n">
        <x:f>IF(AND(G1074="GL.CASH",L1074="financing"),P1074,0)</x:f>
        <x:v>0</x:v>
      </x:c>
      <x:c r="AA1074" s="19" t="n">
        <x:f>IF(AND(G1074="GL.CASH",L1074="financing"),Q1074,0)</x:f>
        <x:v>0</x:v>
      </x:c>
    </x:row>
    <x:row r="1075" ht="25" customHeight="1">
      <x:c r="A1075" s="3" t="str">
        <x:v>ACT/PAYROLL-M06-P07/16</x:v>
      </x:c>
      <x:c r="B1075" s="3" t="str">
        <x:v>PAYROLL-M06-P07</x:v>
      </x:c>
      <x:c r="C1075" s="21" t="n">
        <x:v>6</x:v>
      </x:c>
      <x:c r="D1075" s="39" t="n">
        <x:v>46566</x:v>
      </x:c>
      <x:c r="E1075" s="39" t="n">
        <x:v>46539</x:v>
      </x:c>
      <x:c r="F1075" s="39" t="n">
        <x:v>46566</x:v>
      </x:c>
      <x:c r="G1075" s="3" t="str">
        <x:v>GL.CASH</x:v>
      </x:c>
      <x:c r="H1075" s="3" t="str">
        <x:v>PROD</x:v>
      </x:c>
      <x:c r="I1075" s="3" t="str">
        <x:v>PAYROLL</x:v>
      </x:c>
      <x:c r="J1075" s="3" t="str">
        <x:v>MAP.ACTUAL.PAYROLL.INSOLV.PROD.PAYROLL.PROD</x:v>
      </x:c>
      <x:c r="K1075" s="3" t="str">
        <x:v>PPL.INSOLV</x:v>
      </x:c>
      <x:c r="L1075" s="3" t="str">
        <x:v>operating</x:v>
      </x:c>
      <x:c r="M1075" s="3" t="str">
        <x:v>not_applicable</x:v>
      </x:c>
      <x:c r="N1075" s="3" t="str">
        <x:v>not_applicable</x:v>
      </x:c>
      <x:c r="O1075" s="3" t="str">
        <x:v>not_applicable</x:v>
      </x:c>
      <x:c r="P1075" s="30" t="n">
        <x:v>0</x:v>
      </x:c>
      <x:c r="Q1075" s="30" t="n">
        <x:v>9.06</x:v>
      </x:c>
      <x:c r="R1075" s="19" t="n">
        <x:f>P1075-Q1075</x:f>
        <x:v>-9.06</x:v>
      </x:c>
      <x:c r="S1075" s="22" t="n">
        <x:f>'D03_Accounts'!D11</x:f>
        <x:v>0</x:v>
      </x:c>
      <x:c r="T1075" s="19" t="n">
        <x:f>R1075*S1075</x:f>
        <x:v>0</x:v>
      </x:c>
      <x:c r="U1075" s="20" t="str">
        <x:f>'D03_Mappings'!E187</x:f>
        <x:v>cash</x:v>
      </x:c>
      <x:c r="V1075" s="19" t="str">
        <x:f>IF(I1075="",IF(U1075="people","PAYROLL","UNMAPPED"),I1075)</x:f>
        <x:v>PAYROLL</x:v>
      </x:c>
      <x:c r="W1075" s="19" t="n">
        <x:f>IF(AND(G1075="GL.CASH",L1075="operating"),Q1075,0)</x:f>
        <x:v>9.06</x:v>
      </x:c>
      <x:c r="X1075" s="19" t="n">
        <x:f>IF(AND(G1075="GL.CASH",L1075="operating"),P1075,0)</x:f>
        <x:v>0</x:v>
      </x:c>
      <x:c r="Y1075" s="19" t="n">
        <x:f>IF(AND(G1075="GL.CASH",L1075="investing"),Q1075-P1075,0)</x:f>
        <x:v>0</x:v>
      </x:c>
      <x:c r="Z1075" s="19" t="n">
        <x:f>IF(AND(G1075="GL.CASH",L1075="financing"),P1075,0)</x:f>
        <x:v>0</x:v>
      </x:c>
      <x:c r="AA1075" s="19" t="n">
        <x:f>IF(AND(G1075="GL.CASH",L1075="financing"),Q1075,0)</x:f>
        <x:v>0</x:v>
      </x:c>
    </x:row>
    <x:row r="1076" ht="25" customHeight="1">
      <x:c r="A1076" s="3" t="str">
        <x:v>ACT/PAYROLL-M06-P07/17</x:v>
      </x:c>
      <x:c r="B1076" s="3" t="str">
        <x:v>PAYROLL-M06-P07</x:v>
      </x:c>
      <x:c r="C1076" s="21" t="n">
        <x:v>6</x:v>
      </x:c>
      <x:c r="D1076" s="39" t="n">
        <x:v>46566</x:v>
      </x:c>
      <x:c r="E1076" s="39" t="n">
        <x:v>46539</x:v>
      </x:c>
      <x:c r="F1076" s="39" t="n">
        <x:v>46566</x:v>
      </x:c>
      <x:c r="G1076" s="3" t="str">
        <x:v>GL.PEOPLE.BG</x:v>
      </x:c>
      <x:c r="H1076" s="3" t="str">
        <x:v>PROD</x:v>
      </x:c>
      <x:c r="I1076" s="3" t="str">
        <x:v>PAYROLL</x:v>
      </x:c>
      <x:c r="J1076" s="3" t="str">
        <x:v>MAP.ACTUAL.PAYROLL.BG.PROD.PAYROLL.PROD</x:v>
      </x:c>
      <x:c r="K1076" s="3" t="str">
        <x:v>PPL.BG</x:v>
      </x:c>
      <x:c r="L1076" s="3" t="str">
        <x:v>operating</x:v>
      </x:c>
      <x:c r="M1076" s="3" t="str">
        <x:v>recurring</x:v>
      </x:c>
      <x:c r="N1076" s="3" t="str">
        <x:v>committed</x:v>
      </x:c>
      <x:c r="O1076" s="3" t="str">
        <x:v>fixed</x:v>
      </x:c>
      <x:c r="P1076" s="30" t="n">
        <x:v>18.11</x:v>
      </x:c>
      <x:c r="Q1076" s="30" t="n">
        <x:v>0</x:v>
      </x:c>
      <x:c r="R1076" s="19" t="n">
        <x:f>P1076-Q1076</x:f>
        <x:v>18.11</x:v>
      </x:c>
      <x:c r="S1076" s="22" t="n">
        <x:f>'D03_Accounts'!D99</x:f>
        <x:v>1</x:v>
      </x:c>
      <x:c r="T1076" s="19" t="n">
        <x:f>R1076*S1076</x:f>
        <x:v>18.11</x:v>
      </x:c>
      <x:c r="U1076" s="20" t="str">
        <x:f>'D03_Mappings'!E176</x:f>
        <x:v>people</x:v>
      </x:c>
      <x:c r="V1076" s="19" t="str">
        <x:f>IF(I1076="",IF(U1076="people","PAYROLL","UNMAPPED"),I1076)</x:f>
        <x:v>PAYROLL</x:v>
      </x:c>
      <x:c r="W1076" s="19" t="n">
        <x:f>IF(AND(G1076="GL.CASH",L1076="operating"),Q1076,0)</x:f>
        <x:v>0</x:v>
      </x:c>
      <x:c r="X1076" s="19" t="n">
        <x:f>IF(AND(G1076="GL.CASH",L1076="operating"),P1076,0)</x:f>
        <x:v>0</x:v>
      </x:c>
      <x:c r="Y1076" s="19" t="n">
        <x:f>IF(AND(G1076="GL.CASH",L1076="investing"),Q1076-P1076,0)</x:f>
        <x:v>0</x:v>
      </x:c>
      <x:c r="Z1076" s="19" t="n">
        <x:f>IF(AND(G1076="GL.CASH",L1076="financing"),P1076,0)</x:f>
        <x:v>0</x:v>
      </x:c>
      <x:c r="AA1076" s="19" t="n">
        <x:f>IF(AND(G1076="GL.CASH",L1076="financing"),Q1076,0)</x:f>
        <x:v>0</x:v>
      </x:c>
    </x:row>
    <x:row r="1077" ht="25" customHeight="1">
      <x:c r="A1077" s="3" t="str">
        <x:v>ACT/PAYROLL-M06-P07/18</x:v>
      </x:c>
      <x:c r="B1077" s="3" t="str">
        <x:v>PAYROLL-M06-P07</x:v>
      </x:c>
      <x:c r="C1077" s="21" t="n">
        <x:v>6</x:v>
      </x:c>
      <x:c r="D1077" s="39" t="n">
        <x:v>46566</x:v>
      </x:c>
      <x:c r="E1077" s="39" t="n">
        <x:v>46539</x:v>
      </x:c>
      <x:c r="F1077" s="39" t="n">
        <x:v>46566</x:v>
      </x:c>
      <x:c r="G1077" s="3" t="str">
        <x:v>GL.CASH</x:v>
      </x:c>
      <x:c r="H1077" s="3" t="str">
        <x:v>PROD</x:v>
      </x:c>
      <x:c r="I1077" s="3" t="str">
        <x:v>PAYROLL</x:v>
      </x:c>
      <x:c r="J1077" s="3" t="str">
        <x:v>MAP.ACTUAL.PAYROLL.BG.PROD.PAYROLL.PROD</x:v>
      </x:c>
      <x:c r="K1077" s="3" t="str">
        <x:v>PPL.BG</x:v>
      </x:c>
      <x:c r="L1077" s="3" t="str">
        <x:v>operating</x:v>
      </x:c>
      <x:c r="M1077" s="3" t="str">
        <x:v>not_applicable</x:v>
      </x:c>
      <x:c r="N1077" s="3" t="str">
        <x:v>not_applicable</x:v>
      </x:c>
      <x:c r="O1077" s="3" t="str">
        <x:v>not_applicable</x:v>
      </x:c>
      <x:c r="P1077" s="30" t="n">
        <x:v>0</x:v>
      </x:c>
      <x:c r="Q1077" s="30" t="n">
        <x:v>18.11</x:v>
      </x:c>
      <x:c r="R1077" s="19" t="n">
        <x:f>P1077-Q1077</x:f>
        <x:v>-18.11</x:v>
      </x:c>
      <x:c r="S1077" s="22" t="n">
        <x:f>'D03_Accounts'!D11</x:f>
        <x:v>0</x:v>
      </x:c>
      <x:c r="T1077" s="19" t="n">
        <x:f>R1077*S1077</x:f>
        <x:v>0</x:v>
      </x:c>
      <x:c r="U1077" s="20" t="str">
        <x:f>'D03_Mappings'!E177</x:f>
        <x:v>cash</x:v>
      </x:c>
      <x:c r="V1077" s="19" t="str">
        <x:f>IF(I1077="",IF(U1077="people","PAYROLL","UNMAPPED"),I1077)</x:f>
        <x:v>PAYROLL</x:v>
      </x:c>
      <x:c r="W1077" s="19" t="n">
        <x:f>IF(AND(G1077="GL.CASH",L1077="operating"),Q1077,0)</x:f>
        <x:v>18.11</x:v>
      </x:c>
      <x:c r="X1077" s="19" t="n">
        <x:f>IF(AND(G1077="GL.CASH",L1077="operating"),P1077,0)</x:f>
        <x:v>0</x:v>
      </x:c>
      <x:c r="Y1077" s="19" t="n">
        <x:f>IF(AND(G1077="GL.CASH",L1077="investing"),Q1077-P1077,0)</x:f>
        <x:v>0</x:v>
      </x:c>
      <x:c r="Z1077" s="19" t="n">
        <x:f>IF(AND(G1077="GL.CASH",L1077="financing"),P1077,0)</x:f>
        <x:v>0</x:v>
      </x:c>
      <x:c r="AA1077" s="19" t="n">
        <x:f>IF(AND(G1077="GL.CASH",L1077="financing"),Q1077,0)</x:f>
        <x:v>0</x:v>
      </x:c>
    </x:row>
    <x:row r="1078" ht="25" customHeight="1">
      <x:c r="A1078" s="3" t="str">
        <x:v>ACT/PAYROLL-M06-P08/1</x:v>
      </x:c>
      <x:c r="B1078" s="3" t="str">
        <x:v>PAYROLL-M06-P08</x:v>
      </x:c>
      <x:c r="C1078" s="21" t="n">
        <x:v>6</x:v>
      </x:c>
      <x:c r="D1078" s="39" t="n">
        <x:v>46566</x:v>
      </x:c>
      <x:c r="E1078" s="39" t="n">
        <x:v>46539</x:v>
      </x:c>
      <x:c r="F1078" s="39" t="n">
        <x:v>46566</x:v>
      </x:c>
      <x:c r="G1078" s="3" t="str">
        <x:v>GL.PEOPLE.SALARY</x:v>
      </x:c>
      <x:c r="H1078" s="3" t="str">
        <x:v>ENG</x:v>
      </x:c>
      <x:c r="I1078" s="3" t="str">
        <x:v>PAYROLL</x:v>
      </x:c>
      <x:c r="J1078" s="3" t="str">
        <x:v>MAP.ACTUAL.PAYROLL.SALARY.ENG.PAYROLL.ENG</x:v>
      </x:c>
      <x:c r="K1078" s="3" t="str">
        <x:v>PPL.SALARY</x:v>
      </x:c>
      <x:c r="L1078" s="3" t="str">
        <x:v>operating</x:v>
      </x:c>
      <x:c r="M1078" s="3" t="str">
        <x:v>recurring</x:v>
      </x:c>
      <x:c r="N1078" s="3" t="str">
        <x:v>committed</x:v>
      </x:c>
      <x:c r="O1078" s="3" t="str">
        <x:v>fixed</x:v>
      </x:c>
      <x:c r="P1078" s="30" t="n">
        <x:v>6900</x:v>
      </x:c>
      <x:c r="Q1078" s="30" t="n">
        <x:v>0</x:v>
      </x:c>
      <x:c r="R1078" s="19" t="n">
        <x:f>P1078-Q1078</x:f>
        <x:v>6900</x:v>
      </x:c>
      <x:c r="S1078" s="22" t="n">
        <x:f>'D03_Accounts'!D91</x:f>
        <x:v>1</x:v>
      </x:c>
      <x:c r="T1078" s="19" t="n">
        <x:f>R1078*S1078</x:f>
        <x:v>6900</x:v>
      </x:c>
      <x:c r="U1078" s="20" t="str">
        <x:f>'D03_Mappings'!E220</x:f>
        <x:v>people</x:v>
      </x:c>
      <x:c r="V1078" s="19" t="str">
        <x:f>IF(I1078="",IF(U1078="people","PAYROLL","UNMAPPED"),I1078)</x:f>
        <x:v>PAYROLL</x:v>
      </x:c>
      <x:c r="W1078" s="19" t="n">
        <x:f>IF(AND(G1078="GL.CASH",L1078="operating"),Q1078,0)</x:f>
        <x:v>0</x:v>
      </x:c>
      <x:c r="X1078" s="19" t="n">
        <x:f>IF(AND(G1078="GL.CASH",L1078="operating"),P1078,0)</x:f>
        <x:v>0</x:v>
      </x:c>
      <x:c r="Y1078" s="19" t="n">
        <x:f>IF(AND(G1078="GL.CASH",L1078="investing"),Q1078-P1078,0)</x:f>
        <x:v>0</x:v>
      </x:c>
      <x:c r="Z1078" s="19" t="n">
        <x:f>IF(AND(G1078="GL.CASH",L1078="financing"),P1078,0)</x:f>
        <x:v>0</x:v>
      </x:c>
      <x:c r="AA1078" s="19" t="n">
        <x:f>IF(AND(G1078="GL.CASH",L1078="financing"),Q1078,0)</x:f>
        <x:v>0</x:v>
      </x:c>
    </x:row>
    <x:row r="1079" ht="25" customHeight="1">
      <x:c r="A1079" s="3" t="str">
        <x:v>ACT/PAYROLL-M06-P08/2</x:v>
      </x:c>
      <x:c r="B1079" s="3" t="str">
        <x:v>PAYROLL-M06-P08</x:v>
      </x:c>
      <x:c r="C1079" s="21" t="n">
        <x:v>6</x:v>
      </x:c>
      <x:c r="D1079" s="39" t="n">
        <x:v>46566</x:v>
      </x:c>
      <x:c r="E1079" s="39" t="n">
        <x:v>46539</x:v>
      </x:c>
      <x:c r="F1079" s="39" t="n">
        <x:v>46566</x:v>
      </x:c>
      <x:c r="G1079" s="3" t="str">
        <x:v>GL.CASH</x:v>
      </x:c>
      <x:c r="H1079" s="3" t="str">
        <x:v>ENG</x:v>
      </x:c>
      <x:c r="I1079" s="3" t="str">
        <x:v>PAYROLL</x:v>
      </x:c>
      <x:c r="J1079" s="3" t="str">
        <x:v>MAP.ACTUAL.PAYROLL.SALARY.ENG.PAYROLL.ENG</x:v>
      </x:c>
      <x:c r="K1079" s="3" t="str">
        <x:v>PPL.SALARY</x:v>
      </x:c>
      <x:c r="L1079" s="3" t="str">
        <x:v>operating</x:v>
      </x:c>
      <x:c r="M1079" s="3" t="str">
        <x:v>not_applicable</x:v>
      </x:c>
      <x:c r="N1079" s="3" t="str">
        <x:v>not_applicable</x:v>
      </x:c>
      <x:c r="O1079" s="3" t="str">
        <x:v>not_applicable</x:v>
      </x:c>
      <x:c r="P1079" s="30" t="n">
        <x:v>0</x:v>
      </x:c>
      <x:c r="Q1079" s="30" t="n">
        <x:v>6900</x:v>
      </x:c>
      <x:c r="R1079" s="19" t="n">
        <x:f>P1079-Q1079</x:f>
        <x:v>-6900</x:v>
      </x:c>
      <x:c r="S1079" s="22" t="n">
        <x:f>'D03_Accounts'!D11</x:f>
        <x:v>0</x:v>
      </x:c>
      <x:c r="T1079" s="19" t="n">
        <x:f>R1079*S1079</x:f>
        <x:v>0</x:v>
      </x:c>
      <x:c r="U1079" s="20" t="str">
        <x:f>'D03_Mappings'!E221</x:f>
        <x:v>cash</x:v>
      </x:c>
      <x:c r="V1079" s="19" t="str">
        <x:f>IF(I1079="",IF(U1079="people","PAYROLL","UNMAPPED"),I1079)</x:f>
        <x:v>PAYROLL</x:v>
      </x:c>
      <x:c r="W1079" s="19" t="n">
        <x:f>IF(AND(G1079="GL.CASH",L1079="operating"),Q1079,0)</x:f>
        <x:v>6900</x:v>
      </x:c>
      <x:c r="X1079" s="19" t="n">
        <x:f>IF(AND(G1079="GL.CASH",L1079="operating"),P1079,0)</x:f>
        <x:v>0</x:v>
      </x:c>
      <x:c r="Y1079" s="19" t="n">
        <x:f>IF(AND(G1079="GL.CASH",L1079="investing"),Q1079-P1079,0)</x:f>
        <x:v>0</x:v>
      </x:c>
      <x:c r="Z1079" s="19" t="n">
        <x:f>IF(AND(G1079="GL.CASH",L1079="financing"),P1079,0)</x:f>
        <x:v>0</x:v>
      </x:c>
      <x:c r="AA1079" s="19" t="n">
        <x:f>IF(AND(G1079="GL.CASH",L1079="financing"),Q1079,0)</x:f>
        <x:v>0</x:v>
      </x:c>
    </x:row>
    <x:row r="1080" ht="25" customHeight="1">
      <x:c r="A1080" s="3" t="str">
        <x:v>ACT/PAYROLL-M06-P08/3</x:v>
      </x:c>
      <x:c r="B1080" s="3" t="str">
        <x:v>PAYROLL-M06-P08</x:v>
      </x:c>
      <x:c r="C1080" s="21" t="n">
        <x:v>6</x:v>
      </x:c>
      <x:c r="D1080" s="39" t="n">
        <x:v>46566</x:v>
      </x:c>
      <x:c r="E1080" s="39" t="n">
        <x:v>46539</x:v>
      </x:c>
      <x:c r="F1080" s="39" t="n">
        <x:v>46566</x:v>
      </x:c>
      <x:c r="G1080" s="3" t="str">
        <x:v>GL.PEOPLE.RV</x:v>
      </x:c>
      <x:c r="H1080" s="3" t="str">
        <x:v>ENG</x:v>
      </x:c>
      <x:c r="I1080" s="3" t="str">
        <x:v>PAYROLL</x:v>
      </x:c>
      <x:c r="J1080" s="3" t="str">
        <x:v>MAP.ACTUAL.PAYROLL.RV.ENG.PAYROLL.ENG</x:v>
      </x:c>
      <x:c r="K1080" s="3" t="str">
        <x:v>PPL.RV</x:v>
      </x:c>
      <x:c r="L1080" s="3" t="str">
        <x:v>operating</x:v>
      </x:c>
      <x:c r="M1080" s="3" t="str">
        <x:v>recurring</x:v>
      </x:c>
      <x:c r="N1080" s="3" t="str">
        <x:v>committed</x:v>
      </x:c>
      <x:c r="O1080" s="3" t="str">
        <x:v>fixed</x:v>
      </x:c>
      <x:c r="P1080" s="30" t="n">
        <x:v>641.7</x:v>
      </x:c>
      <x:c r="Q1080" s="30" t="n">
        <x:v>0</x:v>
      </x:c>
      <x:c r="R1080" s="19" t="n">
        <x:f>P1080-Q1080</x:f>
        <x:v>641.7</x:v>
      </x:c>
      <x:c r="S1080" s="22" t="n">
        <x:f>'D03_Accounts'!D92</x:f>
        <x:v>1</x:v>
      </x:c>
      <x:c r="T1080" s="19" t="n">
        <x:f>R1080*S1080</x:f>
        <x:v>641.7</x:v>
      </x:c>
      <x:c r="U1080" s="20" t="str">
        <x:f>'D03_Mappings'!E210</x:f>
        <x:v>people</x:v>
      </x:c>
      <x:c r="V1080" s="19" t="str">
        <x:f>IF(I1080="",IF(U1080="people","PAYROLL","UNMAPPED"),I1080)</x:f>
        <x:v>PAYROLL</x:v>
      </x:c>
      <x:c r="W1080" s="19" t="n">
        <x:f>IF(AND(G1080="GL.CASH",L1080="operating"),Q1080,0)</x:f>
        <x:v>0</x:v>
      </x:c>
      <x:c r="X1080" s="19" t="n">
        <x:f>IF(AND(G1080="GL.CASH",L1080="operating"),P1080,0)</x:f>
        <x:v>0</x:v>
      </x:c>
      <x:c r="Y1080" s="19" t="n">
        <x:f>IF(AND(G1080="GL.CASH",L1080="investing"),Q1080-P1080,0)</x:f>
        <x:v>0</x:v>
      </x:c>
      <x:c r="Z1080" s="19" t="n">
        <x:f>IF(AND(G1080="GL.CASH",L1080="financing"),P1080,0)</x:f>
        <x:v>0</x:v>
      </x:c>
      <x:c r="AA1080" s="19" t="n">
        <x:f>IF(AND(G1080="GL.CASH",L1080="financing"),Q1080,0)</x:f>
        <x:v>0</x:v>
      </x:c>
    </x:row>
    <x:row r="1081" ht="25" customHeight="1">
      <x:c r="A1081" s="3" t="str">
        <x:v>ACT/PAYROLL-M06-P08/4</x:v>
      </x:c>
      <x:c r="B1081" s="3" t="str">
        <x:v>PAYROLL-M06-P08</x:v>
      </x:c>
      <x:c r="C1081" s="21" t="n">
        <x:v>6</x:v>
      </x:c>
      <x:c r="D1081" s="39" t="n">
        <x:v>46566</x:v>
      </x:c>
      <x:c r="E1081" s="39" t="n">
        <x:v>46539</x:v>
      </x:c>
      <x:c r="F1081" s="39" t="n">
        <x:v>46566</x:v>
      </x:c>
      <x:c r="G1081" s="3" t="str">
        <x:v>GL.CASH</x:v>
      </x:c>
      <x:c r="H1081" s="3" t="str">
        <x:v>ENG</x:v>
      </x:c>
      <x:c r="I1081" s="3" t="str">
        <x:v>PAYROLL</x:v>
      </x:c>
      <x:c r="J1081" s="3" t="str">
        <x:v>MAP.ACTUAL.PAYROLL.RV.ENG.PAYROLL.ENG</x:v>
      </x:c>
      <x:c r="K1081" s="3" t="str">
        <x:v>PPL.RV</x:v>
      </x:c>
      <x:c r="L1081" s="3" t="str">
        <x:v>operating</x:v>
      </x:c>
      <x:c r="M1081" s="3" t="str">
        <x:v>not_applicable</x:v>
      </x:c>
      <x:c r="N1081" s="3" t="str">
        <x:v>not_applicable</x:v>
      </x:c>
      <x:c r="O1081" s="3" t="str">
        <x:v>not_applicable</x:v>
      </x:c>
      <x:c r="P1081" s="30" t="n">
        <x:v>0</x:v>
      </x:c>
      <x:c r="Q1081" s="30" t="n">
        <x:v>641.7</x:v>
      </x:c>
      <x:c r="R1081" s="19" t="n">
        <x:f>P1081-Q1081</x:f>
        <x:v>-641.7</x:v>
      </x:c>
      <x:c r="S1081" s="22" t="n">
        <x:f>'D03_Accounts'!D11</x:f>
        <x:v>0</x:v>
      </x:c>
      <x:c r="T1081" s="19" t="n">
        <x:f>R1081*S1081</x:f>
        <x:v>0</x:v>
      </x:c>
      <x:c r="U1081" s="20" t="str">
        <x:f>'D03_Mappings'!E211</x:f>
        <x:v>cash</x:v>
      </x:c>
      <x:c r="V1081" s="19" t="str">
        <x:f>IF(I1081="",IF(U1081="people","PAYROLL","UNMAPPED"),I1081)</x:f>
        <x:v>PAYROLL</x:v>
      </x:c>
      <x:c r="W1081" s="19" t="n">
        <x:f>IF(AND(G1081="GL.CASH",L1081="operating"),Q1081,0)</x:f>
        <x:v>641.7</x:v>
      </x:c>
      <x:c r="X1081" s="19" t="n">
        <x:f>IF(AND(G1081="GL.CASH",L1081="operating"),P1081,0)</x:f>
        <x:v>0</x:v>
      </x:c>
      <x:c r="Y1081" s="19" t="n">
        <x:f>IF(AND(G1081="GL.CASH",L1081="investing"),Q1081-P1081,0)</x:f>
        <x:v>0</x:v>
      </x:c>
      <x:c r="Z1081" s="19" t="n">
        <x:f>IF(AND(G1081="GL.CASH",L1081="financing"),P1081,0)</x:f>
        <x:v>0</x:v>
      </x:c>
      <x:c r="AA1081" s="19" t="n">
        <x:f>IF(AND(G1081="GL.CASH",L1081="financing"),Q1081,0)</x:f>
        <x:v>0</x:v>
      </x:c>
    </x:row>
    <x:row r="1082" ht="25" customHeight="1">
      <x:c r="A1082" s="3" t="str">
        <x:v>ACT/PAYROLL-M06-P08/5</x:v>
      </x:c>
      <x:c r="B1082" s="3" t="str">
        <x:v>PAYROLL-M06-P08</x:v>
      </x:c>
      <x:c r="C1082" s="21" t="n">
        <x:v>6</x:v>
      </x:c>
      <x:c r="D1082" s="39" t="n">
        <x:v>46566</x:v>
      </x:c>
      <x:c r="E1082" s="39" t="n">
        <x:v>46539</x:v>
      </x:c>
      <x:c r="F1082" s="39" t="n">
        <x:v>46566</x:v>
      </x:c>
      <x:c r="G1082" s="3" t="str">
        <x:v>GL.PEOPLE.AV</x:v>
      </x:c>
      <x:c r="H1082" s="3" t="str">
        <x:v>ENG</x:v>
      </x:c>
      <x:c r="I1082" s="3" t="str">
        <x:v>PAYROLL</x:v>
      </x:c>
      <x:c r="J1082" s="3" t="str">
        <x:v>MAP.ACTUAL.PAYROLL.AV.ENG.PAYROLL.ENG</x:v>
      </x:c>
      <x:c r="K1082" s="3" t="str">
        <x:v>PPL.AV</x:v>
      </x:c>
      <x:c r="L1082" s="3" t="str">
        <x:v>operating</x:v>
      </x:c>
      <x:c r="M1082" s="3" t="str">
        <x:v>recurring</x:v>
      </x:c>
      <x:c r="N1082" s="3" t="str">
        <x:v>committed</x:v>
      </x:c>
      <x:c r="O1082" s="3" t="str">
        <x:v>fixed</x:v>
      </x:c>
      <x:c r="P1082" s="30" t="n">
        <x:v>89.7</x:v>
      </x:c>
      <x:c r="Q1082" s="30" t="n">
        <x:v>0</x:v>
      </x:c>
      <x:c r="R1082" s="19" t="n">
        <x:f>P1082-Q1082</x:f>
        <x:v>89.7</x:v>
      </x:c>
      <x:c r="S1082" s="22" t="n">
        <x:f>'D03_Accounts'!D93</x:f>
        <x:v>1</x:v>
      </x:c>
      <x:c r="T1082" s="19" t="n">
        <x:f>R1082*S1082</x:f>
        <x:v>89.7</x:v>
      </x:c>
      <x:c r="U1082" s="20" t="str">
        <x:f>'D03_Mappings'!E160</x:f>
        <x:v>people</x:v>
      </x:c>
      <x:c r="V1082" s="19" t="str">
        <x:f>IF(I1082="",IF(U1082="people","PAYROLL","UNMAPPED"),I1082)</x:f>
        <x:v>PAYROLL</x:v>
      </x:c>
      <x:c r="W1082" s="19" t="n">
        <x:f>IF(AND(G1082="GL.CASH",L1082="operating"),Q1082,0)</x:f>
        <x:v>0</x:v>
      </x:c>
      <x:c r="X1082" s="19" t="n">
        <x:f>IF(AND(G1082="GL.CASH",L1082="operating"),P1082,0)</x:f>
        <x:v>0</x:v>
      </x:c>
      <x:c r="Y1082" s="19" t="n">
        <x:f>IF(AND(G1082="GL.CASH",L1082="investing"),Q1082-P1082,0)</x:f>
        <x:v>0</x:v>
      </x:c>
      <x:c r="Z1082" s="19" t="n">
        <x:f>IF(AND(G1082="GL.CASH",L1082="financing"),P1082,0)</x:f>
        <x:v>0</x:v>
      </x:c>
      <x:c r="AA1082" s="19" t="n">
        <x:f>IF(AND(G1082="GL.CASH",L1082="financing"),Q1082,0)</x:f>
        <x:v>0</x:v>
      </x:c>
    </x:row>
    <x:row r="1083" ht="25" customHeight="1">
      <x:c r="A1083" s="3" t="str">
        <x:v>ACT/PAYROLL-M06-P08/6</x:v>
      </x:c>
      <x:c r="B1083" s="3" t="str">
        <x:v>PAYROLL-M06-P08</x:v>
      </x:c>
      <x:c r="C1083" s="21" t="n">
        <x:v>6</x:v>
      </x:c>
      <x:c r="D1083" s="39" t="n">
        <x:v>46566</x:v>
      </x:c>
      <x:c r="E1083" s="39" t="n">
        <x:v>46539</x:v>
      </x:c>
      <x:c r="F1083" s="39" t="n">
        <x:v>46566</x:v>
      </x:c>
      <x:c r="G1083" s="3" t="str">
        <x:v>GL.CASH</x:v>
      </x:c>
      <x:c r="H1083" s="3" t="str">
        <x:v>ENG</x:v>
      </x:c>
      <x:c r="I1083" s="3" t="str">
        <x:v>PAYROLL</x:v>
      </x:c>
      <x:c r="J1083" s="3" t="str">
        <x:v>MAP.ACTUAL.PAYROLL.AV.ENG.PAYROLL.ENG</x:v>
      </x:c>
      <x:c r="K1083" s="3" t="str">
        <x:v>PPL.AV</x:v>
      </x:c>
      <x:c r="L1083" s="3" t="str">
        <x:v>operating</x:v>
      </x:c>
      <x:c r="M1083" s="3" t="str">
        <x:v>not_applicable</x:v>
      </x:c>
      <x:c r="N1083" s="3" t="str">
        <x:v>not_applicable</x:v>
      </x:c>
      <x:c r="O1083" s="3" t="str">
        <x:v>not_applicable</x:v>
      </x:c>
      <x:c r="P1083" s="30" t="n">
        <x:v>0</x:v>
      </x:c>
      <x:c r="Q1083" s="30" t="n">
        <x:v>89.7</x:v>
      </x:c>
      <x:c r="R1083" s="19" t="n">
        <x:f>P1083-Q1083</x:f>
        <x:v>-89.7</x:v>
      </x:c>
      <x:c r="S1083" s="22" t="n">
        <x:f>'D03_Accounts'!D11</x:f>
        <x:v>0</x:v>
      </x:c>
      <x:c r="T1083" s="19" t="n">
        <x:f>R1083*S1083</x:f>
        <x:v>0</x:v>
      </x:c>
      <x:c r="U1083" s="20" t="str">
        <x:f>'D03_Mappings'!E161</x:f>
        <x:v>cash</x:v>
      </x:c>
      <x:c r="V1083" s="19" t="str">
        <x:f>IF(I1083="",IF(U1083="people","PAYROLL","UNMAPPED"),I1083)</x:f>
        <x:v>PAYROLL</x:v>
      </x:c>
      <x:c r="W1083" s="19" t="n">
        <x:f>IF(AND(G1083="GL.CASH",L1083="operating"),Q1083,0)</x:f>
        <x:v>89.7</x:v>
      </x:c>
      <x:c r="X1083" s="19" t="n">
        <x:f>IF(AND(G1083="GL.CASH",L1083="operating"),P1083,0)</x:f>
        <x:v>0</x:v>
      </x:c>
      <x:c r="Y1083" s="19" t="n">
        <x:f>IF(AND(G1083="GL.CASH",L1083="investing"),Q1083-P1083,0)</x:f>
        <x:v>0</x:v>
      </x:c>
      <x:c r="Z1083" s="19" t="n">
        <x:f>IF(AND(G1083="GL.CASH",L1083="financing"),P1083,0)</x:f>
        <x:v>0</x:v>
      </x:c>
      <x:c r="AA1083" s="19" t="n">
        <x:f>IF(AND(G1083="GL.CASH",L1083="financing"),Q1083,0)</x:f>
        <x:v>0</x:v>
      </x:c>
    </x:row>
    <x:row r="1084" ht="25" customHeight="1">
      <x:c r="A1084" s="3" t="str">
        <x:v>ACT/PAYROLL-M06-P08/7</x:v>
      </x:c>
      <x:c r="B1084" s="3" t="str">
        <x:v>PAYROLL-M06-P08</x:v>
      </x:c>
      <x:c r="C1084" s="21" t="n">
        <x:v>6</x:v>
      </x:c>
      <x:c r="D1084" s="39" t="n">
        <x:v>46566</x:v>
      </x:c>
      <x:c r="E1084" s="39" t="n">
        <x:v>46539</x:v>
      </x:c>
      <x:c r="F1084" s="39" t="n">
        <x:v>46566</x:v>
      </x:c>
      <x:c r="G1084" s="3" t="str">
        <x:v>GL.PEOPLE.KV</x:v>
      </x:c>
      <x:c r="H1084" s="3" t="str">
        <x:v>ENG</x:v>
      </x:c>
      <x:c r="I1084" s="3" t="str">
        <x:v>PAYROLL</x:v>
      </x:c>
      <x:c r="J1084" s="3" t="str">
        <x:v>MAP.ACTUAL.PAYROLL.KV.ENG.PAYROLL.ENG</x:v>
      </x:c>
      <x:c r="K1084" s="3" t="str">
        <x:v>PPL.KV</x:v>
      </x:c>
      <x:c r="L1084" s="3" t="str">
        <x:v>operating</x:v>
      </x:c>
      <x:c r="M1084" s="3" t="str">
        <x:v>recurring</x:v>
      </x:c>
      <x:c r="N1084" s="3" t="str">
        <x:v>committed</x:v>
      </x:c>
      <x:c r="O1084" s="3" t="str">
        <x:v>fixed</x:v>
      </x:c>
      <x:c r="P1084" s="30" t="n">
        <x:v>564.19</x:v>
      </x:c>
      <x:c r="Q1084" s="30" t="n">
        <x:v>0</x:v>
      </x:c>
      <x:c r="R1084" s="19" t="n">
        <x:f>P1084-Q1084</x:f>
        <x:v>564.19</x:v>
      </x:c>
      <x:c r="S1084" s="22" t="n">
        <x:f>'D03_Accounts'!D94</x:f>
        <x:v>1</x:v>
      </x:c>
      <x:c r="T1084" s="19" t="n">
        <x:f>R1084*S1084</x:f>
        <x:v>564.19</x:v>
      </x:c>
      <x:c r="U1084" s="20" t="str">
        <x:f>'D03_Mappings'!E190</x:f>
        <x:v>people</x:v>
      </x:c>
      <x:c r="V1084" s="19" t="str">
        <x:f>IF(I1084="",IF(U1084="people","PAYROLL","UNMAPPED"),I1084)</x:f>
        <x:v>PAYROLL</x:v>
      </x:c>
      <x:c r="W1084" s="19" t="n">
        <x:f>IF(AND(G1084="GL.CASH",L1084="operating"),Q1084,0)</x:f>
        <x:v>0</x:v>
      </x:c>
      <x:c r="X1084" s="19" t="n">
        <x:f>IF(AND(G1084="GL.CASH",L1084="operating"),P1084,0)</x:f>
        <x:v>0</x:v>
      </x:c>
      <x:c r="Y1084" s="19" t="n">
        <x:f>IF(AND(G1084="GL.CASH",L1084="investing"),Q1084-P1084,0)</x:f>
        <x:v>0</x:v>
      </x:c>
      <x:c r="Z1084" s="19" t="n">
        <x:f>IF(AND(G1084="GL.CASH",L1084="financing"),P1084,0)</x:f>
        <x:v>0</x:v>
      </x:c>
      <x:c r="AA1084" s="19" t="n">
        <x:f>IF(AND(G1084="GL.CASH",L1084="financing"),Q1084,0)</x:f>
        <x:v>0</x:v>
      </x:c>
    </x:row>
    <x:row r="1085" ht="25" customHeight="1">
      <x:c r="A1085" s="3" t="str">
        <x:v>ACT/PAYROLL-M06-P08/8</x:v>
      </x:c>
      <x:c r="B1085" s="3" t="str">
        <x:v>PAYROLL-M06-P08</x:v>
      </x:c>
      <x:c r="C1085" s="21" t="n">
        <x:v>6</x:v>
      </x:c>
      <x:c r="D1085" s="39" t="n">
        <x:v>46566</x:v>
      </x:c>
      <x:c r="E1085" s="39" t="n">
        <x:v>46539</x:v>
      </x:c>
      <x:c r="F1085" s="39" t="n">
        <x:v>46566</x:v>
      </x:c>
      <x:c r="G1085" s="3" t="str">
        <x:v>GL.CASH</x:v>
      </x:c>
      <x:c r="H1085" s="3" t="str">
        <x:v>ENG</x:v>
      </x:c>
      <x:c r="I1085" s="3" t="str">
        <x:v>PAYROLL</x:v>
      </x:c>
      <x:c r="J1085" s="3" t="str">
        <x:v>MAP.ACTUAL.PAYROLL.KV.ENG.PAYROLL.ENG</x:v>
      </x:c>
      <x:c r="K1085" s="3" t="str">
        <x:v>PPL.KV</x:v>
      </x:c>
      <x:c r="L1085" s="3" t="str">
        <x:v>operating</x:v>
      </x:c>
      <x:c r="M1085" s="3" t="str">
        <x:v>not_applicable</x:v>
      </x:c>
      <x:c r="N1085" s="3" t="str">
        <x:v>not_applicable</x:v>
      </x:c>
      <x:c r="O1085" s="3" t="str">
        <x:v>not_applicable</x:v>
      </x:c>
      <x:c r="P1085" s="30" t="n">
        <x:v>0</x:v>
      </x:c>
      <x:c r="Q1085" s="30" t="n">
        <x:v>564.19</x:v>
      </x:c>
      <x:c r="R1085" s="19" t="n">
        <x:f>P1085-Q1085</x:f>
        <x:v>-564.19</x:v>
      </x:c>
      <x:c r="S1085" s="22" t="n">
        <x:f>'D03_Accounts'!D11</x:f>
        <x:v>0</x:v>
      </x:c>
      <x:c r="T1085" s="19" t="n">
        <x:f>R1085*S1085</x:f>
        <x:v>0</x:v>
      </x:c>
      <x:c r="U1085" s="20" t="str">
        <x:f>'D03_Mappings'!E191</x:f>
        <x:v>cash</x:v>
      </x:c>
      <x:c r="V1085" s="19" t="str">
        <x:f>IF(I1085="",IF(U1085="people","PAYROLL","UNMAPPED"),I1085)</x:f>
        <x:v>PAYROLL</x:v>
      </x:c>
      <x:c r="W1085" s="19" t="n">
        <x:f>IF(AND(G1085="GL.CASH",L1085="operating"),Q1085,0)</x:f>
        <x:v>564.19</x:v>
      </x:c>
      <x:c r="X1085" s="19" t="n">
        <x:f>IF(AND(G1085="GL.CASH",L1085="operating"),P1085,0)</x:f>
        <x:v>0</x:v>
      </x:c>
      <x:c r="Y1085" s="19" t="n">
        <x:f>IF(AND(G1085="GL.CASH",L1085="investing"),Q1085-P1085,0)</x:f>
        <x:v>0</x:v>
      </x:c>
      <x:c r="Z1085" s="19" t="n">
        <x:f>IF(AND(G1085="GL.CASH",L1085="financing"),P1085,0)</x:f>
        <x:v>0</x:v>
      </x:c>
      <x:c r="AA1085" s="19" t="n">
        <x:f>IF(AND(G1085="GL.CASH",L1085="financing"),Q1085,0)</x:f>
        <x:v>0</x:v>
      </x:c>
    </x:row>
    <x:row r="1086" ht="25" customHeight="1">
      <x:c r="A1086" s="3" t="str">
        <x:v>ACT/PAYROLL-M06-P08/9</x:v>
      </x:c>
      <x:c r="B1086" s="3" t="str">
        <x:v>PAYROLL-M06-P08</x:v>
      </x:c>
      <x:c r="C1086" s="21" t="n">
        <x:v>6</x:v>
      </x:c>
      <x:c r="D1086" s="39" t="n">
        <x:v>46566</x:v>
      </x:c>
      <x:c r="E1086" s="39" t="n">
        <x:v>46539</x:v>
      </x:c>
      <x:c r="F1086" s="39" t="n">
        <x:v>46566</x:v>
      </x:c>
      <x:c r="G1086" s="3" t="str">
        <x:v>GL.PEOPLE.PV</x:v>
      </x:c>
      <x:c r="H1086" s="3" t="str">
        <x:v>ENG</x:v>
      </x:c>
      <x:c r="I1086" s="3" t="str">
        <x:v>PAYROLL</x:v>
      </x:c>
      <x:c r="J1086" s="3" t="str">
        <x:v>MAP.ACTUAL.PAYROLL.PV.ENG.PAYROLL.ENG</x:v>
      </x:c>
      <x:c r="K1086" s="3" t="str">
        <x:v>PPL.PV</x:v>
      </x:c>
      <x:c r="L1086" s="3" t="str">
        <x:v>operating</x:v>
      </x:c>
      <x:c r="M1086" s="3" t="str">
        <x:v>recurring</x:v>
      </x:c>
      <x:c r="N1086" s="3" t="str">
        <x:v>committed</x:v>
      </x:c>
      <x:c r="O1086" s="3" t="str">
        <x:v>fixed</x:v>
      </x:c>
      <x:c r="P1086" s="30" t="n">
        <x:v>114.75</x:v>
      </x:c>
      <x:c r="Q1086" s="30" t="n">
        <x:v>0</x:v>
      </x:c>
      <x:c r="R1086" s="19" t="n">
        <x:f>P1086-Q1086</x:f>
        <x:v>114.75</x:v>
      </x:c>
      <x:c r="S1086" s="22" t="n">
        <x:f>'D03_Accounts'!D95</x:f>
        <x:v>1</x:v>
      </x:c>
      <x:c r="T1086" s="19" t="n">
        <x:f>R1086*S1086</x:f>
        <x:v>114.75</x:v>
      </x:c>
      <x:c r="U1086" s="20" t="str">
        <x:f>'D03_Mappings'!E200</x:f>
        <x:v>people</x:v>
      </x:c>
      <x:c r="V1086" s="19" t="str">
        <x:f>IF(I1086="",IF(U1086="people","PAYROLL","UNMAPPED"),I1086)</x:f>
        <x:v>PAYROLL</x:v>
      </x:c>
      <x:c r="W1086" s="19" t="n">
        <x:f>IF(AND(G1086="GL.CASH",L1086="operating"),Q1086,0)</x:f>
        <x:v>0</x:v>
      </x:c>
      <x:c r="X1086" s="19" t="n">
        <x:f>IF(AND(G1086="GL.CASH",L1086="operating"),P1086,0)</x:f>
        <x:v>0</x:v>
      </x:c>
      <x:c r="Y1086" s="19" t="n">
        <x:f>IF(AND(G1086="GL.CASH",L1086="investing"),Q1086-P1086,0)</x:f>
        <x:v>0</x:v>
      </x:c>
      <x:c r="Z1086" s="19" t="n">
        <x:f>IF(AND(G1086="GL.CASH",L1086="financing"),P1086,0)</x:f>
        <x:v>0</x:v>
      </x:c>
      <x:c r="AA1086" s="19" t="n">
        <x:f>IF(AND(G1086="GL.CASH",L1086="financing"),Q1086,0)</x:f>
        <x:v>0</x:v>
      </x:c>
    </x:row>
    <x:row r="1087" ht="25" customHeight="1">
      <x:c r="A1087" s="3" t="str">
        <x:v>ACT/PAYROLL-M06-P08/10</x:v>
      </x:c>
      <x:c r="B1087" s="3" t="str">
        <x:v>PAYROLL-M06-P08</x:v>
      </x:c>
      <x:c r="C1087" s="21" t="n">
        <x:v>6</x:v>
      </x:c>
      <x:c r="D1087" s="39" t="n">
        <x:v>46566</x:v>
      </x:c>
      <x:c r="E1087" s="39" t="n">
        <x:v>46539</x:v>
      </x:c>
      <x:c r="F1087" s="39" t="n">
        <x:v>46566</x:v>
      </x:c>
      <x:c r="G1087" s="3" t="str">
        <x:v>GL.CASH</x:v>
      </x:c>
      <x:c r="H1087" s="3" t="str">
        <x:v>ENG</x:v>
      </x:c>
      <x:c r="I1087" s="3" t="str">
        <x:v>PAYROLL</x:v>
      </x:c>
      <x:c r="J1087" s="3" t="str">
        <x:v>MAP.ACTUAL.PAYROLL.PV.ENG.PAYROLL.ENG</x:v>
      </x:c>
      <x:c r="K1087" s="3" t="str">
        <x:v>PPL.PV</x:v>
      </x:c>
      <x:c r="L1087" s="3" t="str">
        <x:v>operating</x:v>
      </x:c>
      <x:c r="M1087" s="3" t="str">
        <x:v>not_applicable</x:v>
      </x:c>
      <x:c r="N1087" s="3" t="str">
        <x:v>not_applicable</x:v>
      </x:c>
      <x:c r="O1087" s="3" t="str">
        <x:v>not_applicable</x:v>
      </x:c>
      <x:c r="P1087" s="30" t="n">
        <x:v>0</x:v>
      </x:c>
      <x:c r="Q1087" s="30" t="n">
        <x:v>114.75</x:v>
      </x:c>
      <x:c r="R1087" s="19" t="n">
        <x:f>P1087-Q1087</x:f>
        <x:v>-114.75</x:v>
      </x:c>
      <x:c r="S1087" s="22" t="n">
        <x:f>'D03_Accounts'!D11</x:f>
        <x:v>0</x:v>
      </x:c>
      <x:c r="T1087" s="19" t="n">
        <x:f>R1087*S1087</x:f>
        <x:v>0</x:v>
      </x:c>
      <x:c r="U1087" s="20" t="str">
        <x:f>'D03_Mappings'!E201</x:f>
        <x:v>cash</x:v>
      </x:c>
      <x:c r="V1087" s="19" t="str">
        <x:f>IF(I1087="",IF(U1087="people","PAYROLL","UNMAPPED"),I1087)</x:f>
        <x:v>PAYROLL</x:v>
      </x:c>
      <x:c r="W1087" s="19" t="n">
        <x:f>IF(AND(G1087="GL.CASH",L1087="operating"),Q1087,0)</x:f>
        <x:v>114.75</x:v>
      </x:c>
      <x:c r="X1087" s="19" t="n">
        <x:f>IF(AND(G1087="GL.CASH",L1087="operating"),P1087,0)</x:f>
        <x:v>0</x:v>
      </x:c>
      <x:c r="Y1087" s="19" t="n">
        <x:f>IF(AND(G1087="GL.CASH",L1087="investing"),Q1087-P1087,0)</x:f>
        <x:v>0</x:v>
      </x:c>
      <x:c r="Z1087" s="19" t="n">
        <x:f>IF(AND(G1087="GL.CASH",L1087="financing"),P1087,0)</x:f>
        <x:v>0</x:v>
      </x:c>
      <x:c r="AA1087" s="19" t="n">
        <x:f>IF(AND(G1087="GL.CASH",L1087="financing"),Q1087,0)</x:f>
        <x:v>0</x:v>
      </x:c>
    </x:row>
    <x:row r="1088" ht="25" customHeight="1">
      <x:c r="A1088" s="3" t="str">
        <x:v>ACT/PAYROLL-M06-P08/11</x:v>
      </x:c>
      <x:c r="B1088" s="3" t="str">
        <x:v>PAYROLL-M06-P08</x:v>
      </x:c>
      <x:c r="C1088" s="21" t="n">
        <x:v>6</x:v>
      </x:c>
      <x:c r="D1088" s="39" t="n">
        <x:v>46566</x:v>
      </x:c>
      <x:c r="E1088" s="39" t="n">
        <x:v>46539</x:v>
      </x:c>
      <x:c r="F1088" s="39" t="n">
        <x:v>46566</x:v>
      </x:c>
      <x:c r="G1088" s="3" t="str">
        <x:v>GL.PEOPLE.U1</x:v>
      </x:c>
      <x:c r="H1088" s="3" t="str">
        <x:v>ENG</x:v>
      </x:c>
      <x:c r="I1088" s="3" t="str">
        <x:v>PAYROLL</x:v>
      </x:c>
      <x:c r="J1088" s="3" t="str">
        <x:v>MAP.ACTUAL.PAYROLL.U1.ENG.PAYROLL.ENG</x:v>
      </x:c>
      <x:c r="K1088" s="3" t="str">
        <x:v>PPL.U1</x:v>
      </x:c>
      <x:c r="L1088" s="3" t="str">
        <x:v>operating</x:v>
      </x:c>
      <x:c r="M1088" s="3" t="str">
        <x:v>recurring</x:v>
      </x:c>
      <x:c r="N1088" s="3" t="str">
        <x:v>committed</x:v>
      </x:c>
      <x:c r="O1088" s="3" t="str">
        <x:v>fixed</x:v>
      </x:c>
      <x:c r="P1088" s="30" t="n">
        <x:v>144.9</x:v>
      </x:c>
      <x:c r="Q1088" s="30" t="n">
        <x:v>0</x:v>
      </x:c>
      <x:c r="R1088" s="19" t="n">
        <x:f>P1088-Q1088</x:f>
        <x:v>144.9</x:v>
      </x:c>
      <x:c r="S1088" s="22" t="n">
        <x:f>'D03_Accounts'!D96</x:f>
        <x:v>1</x:v>
      </x:c>
      <x:c r="T1088" s="19" t="n">
        <x:f>R1088*S1088</x:f>
        <x:v>144.9</x:v>
      </x:c>
      <x:c r="U1088" s="20" t="str">
        <x:f>'D03_Mappings'!E230</x:f>
        <x:v>people</x:v>
      </x:c>
      <x:c r="V1088" s="19" t="str">
        <x:f>IF(I1088="",IF(U1088="people","PAYROLL","UNMAPPED"),I1088)</x:f>
        <x:v>PAYROLL</x:v>
      </x:c>
      <x:c r="W1088" s="19" t="n">
        <x:f>IF(AND(G1088="GL.CASH",L1088="operating"),Q1088,0)</x:f>
        <x:v>0</x:v>
      </x:c>
      <x:c r="X1088" s="19" t="n">
        <x:f>IF(AND(G1088="GL.CASH",L1088="operating"),P1088,0)</x:f>
        <x:v>0</x:v>
      </x:c>
      <x:c r="Y1088" s="19" t="n">
        <x:f>IF(AND(G1088="GL.CASH",L1088="investing"),Q1088-P1088,0)</x:f>
        <x:v>0</x:v>
      </x:c>
      <x:c r="Z1088" s="19" t="n">
        <x:f>IF(AND(G1088="GL.CASH",L1088="financing"),P1088,0)</x:f>
        <x:v>0</x:v>
      </x:c>
      <x:c r="AA1088" s="19" t="n">
        <x:f>IF(AND(G1088="GL.CASH",L1088="financing"),Q1088,0)</x:f>
        <x:v>0</x:v>
      </x:c>
    </x:row>
    <x:row r="1089" ht="25" customHeight="1">
      <x:c r="A1089" s="3" t="str">
        <x:v>ACT/PAYROLL-M06-P08/12</x:v>
      </x:c>
      <x:c r="B1089" s="3" t="str">
        <x:v>PAYROLL-M06-P08</x:v>
      </x:c>
      <x:c r="C1089" s="21" t="n">
        <x:v>6</x:v>
      </x:c>
      <x:c r="D1089" s="39" t="n">
        <x:v>46566</x:v>
      </x:c>
      <x:c r="E1089" s="39" t="n">
        <x:v>46539</x:v>
      </x:c>
      <x:c r="F1089" s="39" t="n">
        <x:v>46566</x:v>
      </x:c>
      <x:c r="G1089" s="3" t="str">
        <x:v>GL.CASH</x:v>
      </x:c>
      <x:c r="H1089" s="3" t="str">
        <x:v>ENG</x:v>
      </x:c>
      <x:c r="I1089" s="3" t="str">
        <x:v>PAYROLL</x:v>
      </x:c>
      <x:c r="J1089" s="3" t="str">
        <x:v>MAP.ACTUAL.PAYROLL.U1.ENG.PAYROLL.ENG</x:v>
      </x:c>
      <x:c r="K1089" s="3" t="str">
        <x:v>PPL.U1</x:v>
      </x:c>
      <x:c r="L1089" s="3" t="str">
        <x:v>operating</x:v>
      </x:c>
      <x:c r="M1089" s="3" t="str">
        <x:v>not_applicable</x:v>
      </x:c>
      <x:c r="N1089" s="3" t="str">
        <x:v>not_applicable</x:v>
      </x:c>
      <x:c r="O1089" s="3" t="str">
        <x:v>not_applicable</x:v>
      </x:c>
      <x:c r="P1089" s="30" t="n">
        <x:v>0</x:v>
      </x:c>
      <x:c r="Q1089" s="30" t="n">
        <x:v>144.9</x:v>
      </x:c>
      <x:c r="R1089" s="19" t="n">
        <x:f>P1089-Q1089</x:f>
        <x:v>-144.9</x:v>
      </x:c>
      <x:c r="S1089" s="22" t="n">
        <x:f>'D03_Accounts'!D11</x:f>
        <x:v>0</x:v>
      </x:c>
      <x:c r="T1089" s="19" t="n">
        <x:f>R1089*S1089</x:f>
        <x:v>0</x:v>
      </x:c>
      <x:c r="U1089" s="20" t="str">
        <x:f>'D03_Mappings'!E231</x:f>
        <x:v>cash</x:v>
      </x:c>
      <x:c r="V1089" s="19" t="str">
        <x:f>IF(I1089="",IF(U1089="people","PAYROLL","UNMAPPED"),I1089)</x:f>
        <x:v>PAYROLL</x:v>
      </x:c>
      <x:c r="W1089" s="19" t="n">
        <x:f>IF(AND(G1089="GL.CASH",L1089="operating"),Q1089,0)</x:f>
        <x:v>144.9</x:v>
      </x:c>
      <x:c r="X1089" s="19" t="n">
        <x:f>IF(AND(G1089="GL.CASH",L1089="operating"),P1089,0)</x:f>
        <x:v>0</x:v>
      </x:c>
      <x:c r="Y1089" s="19" t="n">
        <x:f>IF(AND(G1089="GL.CASH",L1089="investing"),Q1089-P1089,0)</x:f>
        <x:v>0</x:v>
      </x:c>
      <x:c r="Z1089" s="19" t="n">
        <x:f>IF(AND(G1089="GL.CASH",L1089="financing"),P1089,0)</x:f>
        <x:v>0</x:v>
      </x:c>
      <x:c r="AA1089" s="19" t="n">
        <x:f>IF(AND(G1089="GL.CASH",L1089="financing"),Q1089,0)</x:f>
        <x:v>0</x:v>
      </x:c>
    </x:row>
    <x:row r="1090" ht="25" customHeight="1">
      <x:c r="A1090" s="3" t="str">
        <x:v>ACT/PAYROLL-M06-P08/13</x:v>
      </x:c>
      <x:c r="B1090" s="3" t="str">
        <x:v>PAYROLL-M06-P08</x:v>
      </x:c>
      <x:c r="C1090" s="21" t="n">
        <x:v>6</x:v>
      </x:c>
      <x:c r="D1090" s="39" t="n">
        <x:v>46566</x:v>
      </x:c>
      <x:c r="E1090" s="39" t="n">
        <x:v>46539</x:v>
      </x:c>
      <x:c r="F1090" s="39" t="n">
        <x:v>46566</x:v>
      </x:c>
      <x:c r="G1090" s="3" t="str">
        <x:v>GL.PEOPLE.U2</x:v>
      </x:c>
      <x:c r="H1090" s="3" t="str">
        <x:v>ENG</x:v>
      </x:c>
      <x:c r="I1090" s="3" t="str">
        <x:v>PAYROLL</x:v>
      </x:c>
      <x:c r="J1090" s="3" t="str">
        <x:v>MAP.ACTUAL.PAYROLL.U2.ENG.PAYROLL.ENG</x:v>
      </x:c>
      <x:c r="K1090" s="3" t="str">
        <x:v>PPL.U2</x:v>
      </x:c>
      <x:c r="L1090" s="3" t="str">
        <x:v>operating</x:v>
      </x:c>
      <x:c r="M1090" s="3" t="str">
        <x:v>recurring</x:v>
      </x:c>
      <x:c r="N1090" s="3" t="str">
        <x:v>committed</x:v>
      </x:c>
      <x:c r="O1090" s="3" t="str">
        <x:v>fixed</x:v>
      </x:c>
      <x:c r="P1090" s="30" t="n">
        <x:v>30.36</x:v>
      </x:c>
      <x:c r="Q1090" s="30" t="n">
        <x:v>0</x:v>
      </x:c>
      <x:c r="R1090" s="19" t="n">
        <x:f>P1090-Q1090</x:f>
        <x:v>30.36</x:v>
      </x:c>
      <x:c r="S1090" s="22" t="n">
        <x:f>'D03_Accounts'!D97</x:f>
        <x:v>1</x:v>
      </x:c>
      <x:c r="T1090" s="19" t="n">
        <x:f>R1090*S1090</x:f>
        <x:v>30.36</x:v>
      </x:c>
      <x:c r="U1090" s="20" t="str">
        <x:f>'D03_Mappings'!E240</x:f>
        <x:v>people</x:v>
      </x:c>
      <x:c r="V1090" s="19" t="str">
        <x:f>IF(I1090="",IF(U1090="people","PAYROLL","UNMAPPED"),I1090)</x:f>
        <x:v>PAYROLL</x:v>
      </x:c>
      <x:c r="W1090" s="19" t="n">
        <x:f>IF(AND(G1090="GL.CASH",L1090="operating"),Q1090,0)</x:f>
        <x:v>0</x:v>
      </x:c>
      <x:c r="X1090" s="19" t="n">
        <x:f>IF(AND(G1090="GL.CASH",L1090="operating"),P1090,0)</x:f>
        <x:v>0</x:v>
      </x:c>
      <x:c r="Y1090" s="19" t="n">
        <x:f>IF(AND(G1090="GL.CASH",L1090="investing"),Q1090-P1090,0)</x:f>
        <x:v>0</x:v>
      </x:c>
      <x:c r="Z1090" s="19" t="n">
        <x:f>IF(AND(G1090="GL.CASH",L1090="financing"),P1090,0)</x:f>
        <x:v>0</x:v>
      </x:c>
      <x:c r="AA1090" s="19" t="n">
        <x:f>IF(AND(G1090="GL.CASH",L1090="financing"),Q1090,0)</x:f>
        <x:v>0</x:v>
      </x:c>
    </x:row>
    <x:row r="1091" ht="25" customHeight="1">
      <x:c r="A1091" s="3" t="str">
        <x:v>ACT/PAYROLL-M06-P08/14</x:v>
      </x:c>
      <x:c r="B1091" s="3" t="str">
        <x:v>PAYROLL-M06-P08</x:v>
      </x:c>
      <x:c r="C1091" s="21" t="n">
        <x:v>6</x:v>
      </x:c>
      <x:c r="D1091" s="39" t="n">
        <x:v>46566</x:v>
      </x:c>
      <x:c r="E1091" s="39" t="n">
        <x:v>46539</x:v>
      </x:c>
      <x:c r="F1091" s="39" t="n">
        <x:v>46566</x:v>
      </x:c>
      <x:c r="G1091" s="3" t="str">
        <x:v>GL.CASH</x:v>
      </x:c>
      <x:c r="H1091" s="3" t="str">
        <x:v>ENG</x:v>
      </x:c>
      <x:c r="I1091" s="3" t="str">
        <x:v>PAYROLL</x:v>
      </x:c>
      <x:c r="J1091" s="3" t="str">
        <x:v>MAP.ACTUAL.PAYROLL.U2.ENG.PAYROLL.ENG</x:v>
      </x:c>
      <x:c r="K1091" s="3" t="str">
        <x:v>PPL.U2</x:v>
      </x:c>
      <x:c r="L1091" s="3" t="str">
        <x:v>operating</x:v>
      </x:c>
      <x:c r="M1091" s="3" t="str">
        <x:v>not_applicable</x:v>
      </x:c>
      <x:c r="N1091" s="3" t="str">
        <x:v>not_applicable</x:v>
      </x:c>
      <x:c r="O1091" s="3" t="str">
        <x:v>not_applicable</x:v>
      </x:c>
      <x:c r="P1091" s="30" t="n">
        <x:v>0</x:v>
      </x:c>
      <x:c r="Q1091" s="30" t="n">
        <x:v>30.36</x:v>
      </x:c>
      <x:c r="R1091" s="19" t="n">
        <x:f>P1091-Q1091</x:f>
        <x:v>-30.36</x:v>
      </x:c>
      <x:c r="S1091" s="22" t="n">
        <x:f>'D03_Accounts'!D11</x:f>
        <x:v>0</x:v>
      </x:c>
      <x:c r="T1091" s="19" t="n">
        <x:f>R1091*S1091</x:f>
        <x:v>0</x:v>
      </x:c>
      <x:c r="U1091" s="20" t="str">
        <x:f>'D03_Mappings'!E241</x:f>
        <x:v>cash</x:v>
      </x:c>
      <x:c r="V1091" s="19" t="str">
        <x:f>IF(I1091="",IF(U1091="people","PAYROLL","UNMAPPED"),I1091)</x:f>
        <x:v>PAYROLL</x:v>
      </x:c>
      <x:c r="W1091" s="19" t="n">
        <x:f>IF(AND(G1091="GL.CASH",L1091="operating"),Q1091,0)</x:f>
        <x:v>30.36</x:v>
      </x:c>
      <x:c r="X1091" s="19" t="n">
        <x:f>IF(AND(G1091="GL.CASH",L1091="operating"),P1091,0)</x:f>
        <x:v>0</x:v>
      </x:c>
      <x:c r="Y1091" s="19" t="n">
        <x:f>IF(AND(G1091="GL.CASH",L1091="investing"),Q1091-P1091,0)</x:f>
        <x:v>0</x:v>
      </x:c>
      <x:c r="Z1091" s="19" t="n">
        <x:f>IF(AND(G1091="GL.CASH",L1091="financing"),P1091,0)</x:f>
        <x:v>0</x:v>
      </x:c>
      <x:c r="AA1091" s="19" t="n">
        <x:f>IF(AND(G1091="GL.CASH",L1091="financing"),Q1091,0)</x:f>
        <x:v>0</x:v>
      </x:c>
    </x:row>
    <x:row r="1092" ht="25" customHeight="1">
      <x:c r="A1092" s="3" t="str">
        <x:v>ACT/PAYROLL-M06-P08/15</x:v>
      </x:c>
      <x:c r="B1092" s="3" t="str">
        <x:v>PAYROLL-M06-P08</x:v>
      </x:c>
      <x:c r="C1092" s="21" t="n">
        <x:v>6</x:v>
      </x:c>
      <x:c r="D1092" s="39" t="n">
        <x:v>46566</x:v>
      </x:c>
      <x:c r="E1092" s="39" t="n">
        <x:v>46539</x:v>
      </x:c>
      <x:c r="F1092" s="39" t="n">
        <x:v>46566</x:v>
      </x:c>
      <x:c r="G1092" s="3" t="str">
        <x:v>GL.PEOPLE.INSOLV</x:v>
      </x:c>
      <x:c r="H1092" s="3" t="str">
        <x:v>ENG</x:v>
      </x:c>
      <x:c r="I1092" s="3" t="str">
        <x:v>PAYROLL</x:v>
      </x:c>
      <x:c r="J1092" s="3" t="str">
        <x:v>MAP.ACTUAL.PAYROLL.INSOLV.ENG.PAYROLL.ENG</x:v>
      </x:c>
      <x:c r="K1092" s="3" t="str">
        <x:v>PPL.INSOLV</x:v>
      </x:c>
      <x:c r="L1092" s="3" t="str">
        <x:v>operating</x:v>
      </x:c>
      <x:c r="M1092" s="3" t="str">
        <x:v>recurring</x:v>
      </x:c>
      <x:c r="N1092" s="3" t="str">
        <x:v>committed</x:v>
      </x:c>
      <x:c r="O1092" s="3" t="str">
        <x:v>fixed</x:v>
      </x:c>
      <x:c r="P1092" s="30" t="n">
        <x:v>10.35</x:v>
      </x:c>
      <x:c r="Q1092" s="30" t="n">
        <x:v>0</x:v>
      </x:c>
      <x:c r="R1092" s="19" t="n">
        <x:f>P1092-Q1092</x:f>
        <x:v>10.35</x:v>
      </x:c>
      <x:c r="S1092" s="22" t="n">
        <x:f>'D03_Accounts'!D98</x:f>
        <x:v>1</x:v>
      </x:c>
      <x:c r="T1092" s="19" t="n">
        <x:f>R1092*S1092</x:f>
        <x:v>10.35</x:v>
      </x:c>
      <x:c r="U1092" s="20" t="str">
        <x:f>'D03_Mappings'!E180</x:f>
        <x:v>people</x:v>
      </x:c>
      <x:c r="V1092" s="19" t="str">
        <x:f>IF(I1092="",IF(U1092="people","PAYROLL","UNMAPPED"),I1092)</x:f>
        <x:v>PAYROLL</x:v>
      </x:c>
      <x:c r="W1092" s="19" t="n">
        <x:f>IF(AND(G1092="GL.CASH",L1092="operating"),Q1092,0)</x:f>
        <x:v>0</x:v>
      </x:c>
      <x:c r="X1092" s="19" t="n">
        <x:f>IF(AND(G1092="GL.CASH",L1092="operating"),P1092,0)</x:f>
        <x:v>0</x:v>
      </x:c>
      <x:c r="Y1092" s="19" t="n">
        <x:f>IF(AND(G1092="GL.CASH",L1092="investing"),Q1092-P1092,0)</x:f>
        <x:v>0</x:v>
      </x:c>
      <x:c r="Z1092" s="19" t="n">
        <x:f>IF(AND(G1092="GL.CASH",L1092="financing"),P1092,0)</x:f>
        <x:v>0</x:v>
      </x:c>
      <x:c r="AA1092" s="19" t="n">
        <x:f>IF(AND(G1092="GL.CASH",L1092="financing"),Q1092,0)</x:f>
        <x:v>0</x:v>
      </x:c>
    </x:row>
    <x:row r="1093" ht="25" customHeight="1">
      <x:c r="A1093" s="3" t="str">
        <x:v>ACT/PAYROLL-M06-P08/16</x:v>
      </x:c>
      <x:c r="B1093" s="3" t="str">
        <x:v>PAYROLL-M06-P08</x:v>
      </x:c>
      <x:c r="C1093" s="21" t="n">
        <x:v>6</x:v>
      </x:c>
      <x:c r="D1093" s="39" t="n">
        <x:v>46566</x:v>
      </x:c>
      <x:c r="E1093" s="39" t="n">
        <x:v>46539</x:v>
      </x:c>
      <x:c r="F1093" s="39" t="n">
        <x:v>46566</x:v>
      </x:c>
      <x:c r="G1093" s="3" t="str">
        <x:v>GL.CASH</x:v>
      </x:c>
      <x:c r="H1093" s="3" t="str">
        <x:v>ENG</x:v>
      </x:c>
      <x:c r="I1093" s="3" t="str">
        <x:v>PAYROLL</x:v>
      </x:c>
      <x:c r="J1093" s="3" t="str">
        <x:v>MAP.ACTUAL.PAYROLL.INSOLV.ENG.PAYROLL.ENG</x:v>
      </x:c>
      <x:c r="K1093" s="3" t="str">
        <x:v>PPL.INSOLV</x:v>
      </x:c>
      <x:c r="L1093" s="3" t="str">
        <x:v>operating</x:v>
      </x:c>
      <x:c r="M1093" s="3" t="str">
        <x:v>not_applicable</x:v>
      </x:c>
      <x:c r="N1093" s="3" t="str">
        <x:v>not_applicable</x:v>
      </x:c>
      <x:c r="O1093" s="3" t="str">
        <x:v>not_applicable</x:v>
      </x:c>
      <x:c r="P1093" s="30" t="n">
        <x:v>0</x:v>
      </x:c>
      <x:c r="Q1093" s="30" t="n">
        <x:v>10.35</x:v>
      </x:c>
      <x:c r="R1093" s="19" t="n">
        <x:f>P1093-Q1093</x:f>
        <x:v>-10.35</x:v>
      </x:c>
      <x:c r="S1093" s="22" t="n">
        <x:f>'D03_Accounts'!D11</x:f>
        <x:v>0</x:v>
      </x:c>
      <x:c r="T1093" s="19" t="n">
        <x:f>R1093*S1093</x:f>
        <x:v>0</x:v>
      </x:c>
      <x:c r="U1093" s="20" t="str">
        <x:f>'D03_Mappings'!E181</x:f>
        <x:v>cash</x:v>
      </x:c>
      <x:c r="V1093" s="19" t="str">
        <x:f>IF(I1093="",IF(U1093="people","PAYROLL","UNMAPPED"),I1093)</x:f>
        <x:v>PAYROLL</x:v>
      </x:c>
      <x:c r="W1093" s="19" t="n">
        <x:f>IF(AND(G1093="GL.CASH",L1093="operating"),Q1093,0)</x:f>
        <x:v>10.35</x:v>
      </x:c>
      <x:c r="X1093" s="19" t="n">
        <x:f>IF(AND(G1093="GL.CASH",L1093="operating"),P1093,0)</x:f>
        <x:v>0</x:v>
      </x:c>
      <x:c r="Y1093" s="19" t="n">
        <x:f>IF(AND(G1093="GL.CASH",L1093="investing"),Q1093-P1093,0)</x:f>
        <x:v>0</x:v>
      </x:c>
      <x:c r="Z1093" s="19" t="n">
        <x:f>IF(AND(G1093="GL.CASH",L1093="financing"),P1093,0)</x:f>
        <x:v>0</x:v>
      </x:c>
      <x:c r="AA1093" s="19" t="n">
        <x:f>IF(AND(G1093="GL.CASH",L1093="financing"),Q1093,0)</x:f>
        <x:v>0</x:v>
      </x:c>
    </x:row>
    <x:row r="1094" ht="25" customHeight="1">
      <x:c r="A1094" s="3" t="str">
        <x:v>ACT/PAYROLL-M06-P08/17</x:v>
      </x:c>
      <x:c r="B1094" s="3" t="str">
        <x:v>PAYROLL-M06-P08</x:v>
      </x:c>
      <x:c r="C1094" s="21" t="n">
        <x:v>6</x:v>
      </x:c>
      <x:c r="D1094" s="39" t="n">
        <x:v>46566</x:v>
      </x:c>
      <x:c r="E1094" s="39" t="n">
        <x:v>46539</x:v>
      </x:c>
      <x:c r="F1094" s="39" t="n">
        <x:v>46566</x:v>
      </x:c>
      <x:c r="G1094" s="3" t="str">
        <x:v>GL.PEOPLE.BG</x:v>
      </x:c>
      <x:c r="H1094" s="3" t="str">
        <x:v>ENG</x:v>
      </x:c>
      <x:c r="I1094" s="3" t="str">
        <x:v>PAYROLL</x:v>
      </x:c>
      <x:c r="J1094" s="3" t="str">
        <x:v>MAP.ACTUAL.PAYROLL.BG.ENG.PAYROLL.ENG</x:v>
      </x:c>
      <x:c r="K1094" s="3" t="str">
        <x:v>PPL.BG</x:v>
      </x:c>
      <x:c r="L1094" s="3" t="str">
        <x:v>operating</x:v>
      </x:c>
      <x:c r="M1094" s="3" t="str">
        <x:v>recurring</x:v>
      </x:c>
      <x:c r="N1094" s="3" t="str">
        <x:v>committed</x:v>
      </x:c>
      <x:c r="O1094" s="3" t="str">
        <x:v>fixed</x:v>
      </x:c>
      <x:c r="P1094" s="30" t="n">
        <x:v>20.7</x:v>
      </x:c>
      <x:c r="Q1094" s="30" t="n">
        <x:v>0</x:v>
      </x:c>
      <x:c r="R1094" s="19" t="n">
        <x:f>P1094-Q1094</x:f>
        <x:v>20.7</x:v>
      </x:c>
      <x:c r="S1094" s="22" t="n">
        <x:f>'D03_Accounts'!D99</x:f>
        <x:v>1</x:v>
      </x:c>
      <x:c r="T1094" s="19" t="n">
        <x:f>R1094*S1094</x:f>
        <x:v>20.7</x:v>
      </x:c>
      <x:c r="U1094" s="20" t="str">
        <x:f>'D03_Mappings'!E170</x:f>
        <x:v>people</x:v>
      </x:c>
      <x:c r="V1094" s="19" t="str">
        <x:f>IF(I1094="",IF(U1094="people","PAYROLL","UNMAPPED"),I1094)</x:f>
        <x:v>PAYROLL</x:v>
      </x:c>
      <x:c r="W1094" s="19" t="n">
        <x:f>IF(AND(G1094="GL.CASH",L1094="operating"),Q1094,0)</x:f>
        <x:v>0</x:v>
      </x:c>
      <x:c r="X1094" s="19" t="n">
        <x:f>IF(AND(G1094="GL.CASH",L1094="operating"),P1094,0)</x:f>
        <x:v>0</x:v>
      </x:c>
      <x:c r="Y1094" s="19" t="n">
        <x:f>IF(AND(G1094="GL.CASH",L1094="investing"),Q1094-P1094,0)</x:f>
        <x:v>0</x:v>
      </x:c>
      <x:c r="Z1094" s="19" t="n">
        <x:f>IF(AND(G1094="GL.CASH",L1094="financing"),P1094,0)</x:f>
        <x:v>0</x:v>
      </x:c>
      <x:c r="AA1094" s="19" t="n">
        <x:f>IF(AND(G1094="GL.CASH",L1094="financing"),Q1094,0)</x:f>
        <x:v>0</x:v>
      </x:c>
    </x:row>
    <x:row r="1095" ht="25" customHeight="1">
      <x:c r="A1095" s="3" t="str">
        <x:v>ACT/PAYROLL-M06-P08/18</x:v>
      </x:c>
      <x:c r="B1095" s="3" t="str">
        <x:v>PAYROLL-M06-P08</x:v>
      </x:c>
      <x:c r="C1095" s="21" t="n">
        <x:v>6</x:v>
      </x:c>
      <x:c r="D1095" s="39" t="n">
        <x:v>46566</x:v>
      </x:c>
      <x:c r="E1095" s="39" t="n">
        <x:v>46539</x:v>
      </x:c>
      <x:c r="F1095" s="39" t="n">
        <x:v>46566</x:v>
      </x:c>
      <x:c r="G1095" s="3" t="str">
        <x:v>GL.CASH</x:v>
      </x:c>
      <x:c r="H1095" s="3" t="str">
        <x:v>ENG</x:v>
      </x:c>
      <x:c r="I1095" s="3" t="str">
        <x:v>PAYROLL</x:v>
      </x:c>
      <x:c r="J1095" s="3" t="str">
        <x:v>MAP.ACTUAL.PAYROLL.BG.ENG.PAYROLL.ENG</x:v>
      </x:c>
      <x:c r="K1095" s="3" t="str">
        <x:v>PPL.BG</x:v>
      </x:c>
      <x:c r="L1095" s="3" t="str">
        <x:v>operating</x:v>
      </x:c>
      <x:c r="M1095" s="3" t="str">
        <x:v>not_applicable</x:v>
      </x:c>
      <x:c r="N1095" s="3" t="str">
        <x:v>not_applicable</x:v>
      </x:c>
      <x:c r="O1095" s="3" t="str">
        <x:v>not_applicable</x:v>
      </x:c>
      <x:c r="P1095" s="30" t="n">
        <x:v>0</x:v>
      </x:c>
      <x:c r="Q1095" s="30" t="n">
        <x:v>20.7</x:v>
      </x:c>
      <x:c r="R1095" s="19" t="n">
        <x:f>P1095-Q1095</x:f>
        <x:v>-20.7</x:v>
      </x:c>
      <x:c r="S1095" s="22" t="n">
        <x:f>'D03_Accounts'!D11</x:f>
        <x:v>0</x:v>
      </x:c>
      <x:c r="T1095" s="19" t="n">
        <x:f>R1095*S1095</x:f>
        <x:v>0</x:v>
      </x:c>
      <x:c r="U1095" s="20" t="str">
        <x:f>'D03_Mappings'!E171</x:f>
        <x:v>cash</x:v>
      </x:c>
      <x:c r="V1095" s="19" t="str">
        <x:f>IF(I1095="",IF(U1095="people","PAYROLL","UNMAPPED"),I1095)</x:f>
        <x:v>PAYROLL</x:v>
      </x:c>
      <x:c r="W1095" s="19" t="n">
        <x:f>IF(AND(G1095="GL.CASH",L1095="operating"),Q1095,0)</x:f>
        <x:v>20.7</x:v>
      </x:c>
      <x:c r="X1095" s="19" t="n">
        <x:f>IF(AND(G1095="GL.CASH",L1095="operating"),P1095,0)</x:f>
        <x:v>0</x:v>
      </x:c>
      <x:c r="Y1095" s="19" t="n">
        <x:f>IF(AND(G1095="GL.CASH",L1095="investing"),Q1095-P1095,0)</x:f>
        <x:v>0</x:v>
      </x:c>
      <x:c r="Z1095" s="19" t="n">
        <x:f>IF(AND(G1095="GL.CASH",L1095="financing"),P1095,0)</x:f>
        <x:v>0</x:v>
      </x:c>
      <x:c r="AA1095" s="19" t="n">
        <x:f>IF(AND(G1095="GL.CASH",L1095="financing"),Q1095,0)</x:f>
        <x:v>0</x:v>
      </x:c>
    </x:row>
    <x:row r="1096" ht="25" customHeight="1">
      <x:c r="A1096" s="3" t="str">
        <x:v>ACT/PAYROLL-M06-P10/1</x:v>
      </x:c>
      <x:c r="B1096" s="3" t="str">
        <x:v>PAYROLL-M06-P10</x:v>
      </x:c>
      <x:c r="C1096" s="21" t="n">
        <x:v>6</x:v>
      </x:c>
      <x:c r="D1096" s="39" t="n">
        <x:v>46566</x:v>
      </x:c>
      <x:c r="E1096" s="39" t="n">
        <x:v>46539</x:v>
      </x:c>
      <x:c r="F1096" s="39" t="n">
        <x:v>46566</x:v>
      </x:c>
      <x:c r="G1096" s="3" t="str">
        <x:v>GL.PEOPLE.SALARY</x:v>
      </x:c>
      <x:c r="H1096" s="3" t="str">
        <x:v>MKT</x:v>
      </x:c>
      <x:c r="I1096" s="3" t="str">
        <x:v>PAYROLL</x:v>
      </x:c>
      <x:c r="J1096" s="3" t="str">
        <x:v>MAP.ACTUAL.PAYROLL.SALARY.MKT.PAYROLL.MKT</x:v>
      </x:c>
      <x:c r="K1096" s="3" t="str">
        <x:v>PPL.SALARY</x:v>
      </x:c>
      <x:c r="L1096" s="3" t="str">
        <x:v>operating</x:v>
      </x:c>
      <x:c r="M1096" s="3" t="str">
        <x:v>recurring</x:v>
      </x:c>
      <x:c r="N1096" s="3" t="str">
        <x:v>committed</x:v>
      </x:c>
      <x:c r="O1096" s="3" t="str">
        <x:v>fixed</x:v>
      </x:c>
      <x:c r="P1096" s="30" t="n">
        <x:v>5175</x:v>
      </x:c>
      <x:c r="Q1096" s="30" t="n">
        <x:v>0</x:v>
      </x:c>
      <x:c r="R1096" s="19" t="n">
        <x:f>P1096-Q1096</x:f>
        <x:v>5175</x:v>
      </x:c>
      <x:c r="S1096" s="22" t="n">
        <x:f>'D03_Accounts'!D91</x:f>
        <x:v>1</x:v>
      </x:c>
      <x:c r="T1096" s="19" t="n">
        <x:f>R1096*S1096</x:f>
        <x:v>5175</x:v>
      </x:c>
      <x:c r="U1096" s="20" t="str">
        <x:f>'D03_Mappings'!E224</x:f>
        <x:v>people</x:v>
      </x:c>
      <x:c r="V1096" s="19" t="str">
        <x:f>IF(I1096="",IF(U1096="people","PAYROLL","UNMAPPED"),I1096)</x:f>
        <x:v>PAYROLL</x:v>
      </x:c>
      <x:c r="W1096" s="19" t="n">
        <x:f>IF(AND(G1096="GL.CASH",L1096="operating"),Q1096,0)</x:f>
        <x:v>0</x:v>
      </x:c>
      <x:c r="X1096" s="19" t="n">
        <x:f>IF(AND(G1096="GL.CASH",L1096="operating"),P1096,0)</x:f>
        <x:v>0</x:v>
      </x:c>
      <x:c r="Y1096" s="19" t="n">
        <x:f>IF(AND(G1096="GL.CASH",L1096="investing"),Q1096-P1096,0)</x:f>
        <x:v>0</x:v>
      </x:c>
      <x:c r="Z1096" s="19" t="n">
        <x:f>IF(AND(G1096="GL.CASH",L1096="financing"),P1096,0)</x:f>
        <x:v>0</x:v>
      </x:c>
      <x:c r="AA1096" s="19" t="n">
        <x:f>IF(AND(G1096="GL.CASH",L1096="financing"),Q1096,0)</x:f>
        <x:v>0</x:v>
      </x:c>
    </x:row>
    <x:row r="1097" ht="25" customHeight="1">
      <x:c r="A1097" s="3" t="str">
        <x:v>ACT/PAYROLL-M06-P10/2</x:v>
      </x:c>
      <x:c r="B1097" s="3" t="str">
        <x:v>PAYROLL-M06-P10</x:v>
      </x:c>
      <x:c r="C1097" s="21" t="n">
        <x:v>6</x:v>
      </x:c>
      <x:c r="D1097" s="39" t="n">
        <x:v>46566</x:v>
      </x:c>
      <x:c r="E1097" s="39" t="n">
        <x:v>46539</x:v>
      </x:c>
      <x:c r="F1097" s="39" t="n">
        <x:v>46566</x:v>
      </x:c>
      <x:c r="G1097" s="3" t="str">
        <x:v>GL.CASH</x:v>
      </x:c>
      <x:c r="H1097" s="3" t="str">
        <x:v>MKT</x:v>
      </x:c>
      <x:c r="I1097" s="3" t="str">
        <x:v>PAYROLL</x:v>
      </x:c>
      <x:c r="J1097" s="3" t="str">
        <x:v>MAP.ACTUAL.PAYROLL.SALARY.MKT.PAYROLL.MKT</x:v>
      </x:c>
      <x:c r="K1097" s="3" t="str">
        <x:v>PPL.SALARY</x:v>
      </x:c>
      <x:c r="L1097" s="3" t="str">
        <x:v>operating</x:v>
      </x:c>
      <x:c r="M1097" s="3" t="str">
        <x:v>not_applicable</x:v>
      </x:c>
      <x:c r="N1097" s="3" t="str">
        <x:v>not_applicable</x:v>
      </x:c>
      <x:c r="O1097" s="3" t="str">
        <x:v>not_applicable</x:v>
      </x:c>
      <x:c r="P1097" s="30" t="n">
        <x:v>0</x:v>
      </x:c>
      <x:c r="Q1097" s="30" t="n">
        <x:v>5175</x:v>
      </x:c>
      <x:c r="R1097" s="19" t="n">
        <x:f>P1097-Q1097</x:f>
        <x:v>-5175</x:v>
      </x:c>
      <x:c r="S1097" s="22" t="n">
        <x:f>'D03_Accounts'!D11</x:f>
        <x:v>0</x:v>
      </x:c>
      <x:c r="T1097" s="19" t="n">
        <x:f>R1097*S1097</x:f>
        <x:v>0</x:v>
      </x:c>
      <x:c r="U1097" s="20" t="str">
        <x:f>'D03_Mappings'!E225</x:f>
        <x:v>cash</x:v>
      </x:c>
      <x:c r="V1097" s="19" t="str">
        <x:f>IF(I1097="",IF(U1097="people","PAYROLL","UNMAPPED"),I1097)</x:f>
        <x:v>PAYROLL</x:v>
      </x:c>
      <x:c r="W1097" s="19" t="n">
        <x:f>IF(AND(G1097="GL.CASH",L1097="operating"),Q1097,0)</x:f>
        <x:v>5175</x:v>
      </x:c>
      <x:c r="X1097" s="19" t="n">
        <x:f>IF(AND(G1097="GL.CASH",L1097="operating"),P1097,0)</x:f>
        <x:v>0</x:v>
      </x:c>
      <x:c r="Y1097" s="19" t="n">
        <x:f>IF(AND(G1097="GL.CASH",L1097="investing"),Q1097-P1097,0)</x:f>
        <x:v>0</x:v>
      </x:c>
      <x:c r="Z1097" s="19" t="n">
        <x:f>IF(AND(G1097="GL.CASH",L1097="financing"),P1097,0)</x:f>
        <x:v>0</x:v>
      </x:c>
      <x:c r="AA1097" s="19" t="n">
        <x:f>IF(AND(G1097="GL.CASH",L1097="financing"),Q1097,0)</x:f>
        <x:v>0</x:v>
      </x:c>
    </x:row>
    <x:row r="1098" ht="25" customHeight="1">
      <x:c r="A1098" s="3" t="str">
        <x:v>ACT/PAYROLL-M06-P10/3</x:v>
      </x:c>
      <x:c r="B1098" s="3" t="str">
        <x:v>PAYROLL-M06-P10</x:v>
      </x:c>
      <x:c r="C1098" s="21" t="n">
        <x:v>6</x:v>
      </x:c>
      <x:c r="D1098" s="39" t="n">
        <x:v>46566</x:v>
      </x:c>
      <x:c r="E1098" s="39" t="n">
        <x:v>46539</x:v>
      </x:c>
      <x:c r="F1098" s="39" t="n">
        <x:v>46566</x:v>
      </x:c>
      <x:c r="G1098" s="3" t="str">
        <x:v>GL.PEOPLE.RV</x:v>
      </x:c>
      <x:c r="H1098" s="3" t="str">
        <x:v>MKT</x:v>
      </x:c>
      <x:c r="I1098" s="3" t="str">
        <x:v>PAYROLL</x:v>
      </x:c>
      <x:c r="J1098" s="3" t="str">
        <x:v>MAP.ACTUAL.PAYROLL.RV.MKT.PAYROLL.MKT</x:v>
      </x:c>
      <x:c r="K1098" s="3" t="str">
        <x:v>PPL.RV</x:v>
      </x:c>
      <x:c r="L1098" s="3" t="str">
        <x:v>operating</x:v>
      </x:c>
      <x:c r="M1098" s="3" t="str">
        <x:v>recurring</x:v>
      </x:c>
      <x:c r="N1098" s="3" t="str">
        <x:v>committed</x:v>
      </x:c>
      <x:c r="O1098" s="3" t="str">
        <x:v>fixed</x:v>
      </x:c>
      <x:c r="P1098" s="30" t="n">
        <x:v>481.28</x:v>
      </x:c>
      <x:c r="Q1098" s="30" t="n">
        <x:v>0</x:v>
      </x:c>
      <x:c r="R1098" s="19" t="n">
        <x:f>P1098-Q1098</x:f>
        <x:v>481.28</x:v>
      </x:c>
      <x:c r="S1098" s="22" t="n">
        <x:f>'D03_Accounts'!D92</x:f>
        <x:v>1</x:v>
      </x:c>
      <x:c r="T1098" s="19" t="n">
        <x:f>R1098*S1098</x:f>
        <x:v>481.28</x:v>
      </x:c>
      <x:c r="U1098" s="20" t="str">
        <x:f>'D03_Mappings'!E214</x:f>
        <x:v>people</x:v>
      </x:c>
      <x:c r="V1098" s="19" t="str">
        <x:f>IF(I1098="",IF(U1098="people","PAYROLL","UNMAPPED"),I1098)</x:f>
        <x:v>PAYROLL</x:v>
      </x:c>
      <x:c r="W1098" s="19" t="n">
        <x:f>IF(AND(G1098="GL.CASH",L1098="operating"),Q1098,0)</x:f>
        <x:v>0</x:v>
      </x:c>
      <x:c r="X1098" s="19" t="n">
        <x:f>IF(AND(G1098="GL.CASH",L1098="operating"),P1098,0)</x:f>
        <x:v>0</x:v>
      </x:c>
      <x:c r="Y1098" s="19" t="n">
        <x:f>IF(AND(G1098="GL.CASH",L1098="investing"),Q1098-P1098,0)</x:f>
        <x:v>0</x:v>
      </x:c>
      <x:c r="Z1098" s="19" t="n">
        <x:f>IF(AND(G1098="GL.CASH",L1098="financing"),P1098,0)</x:f>
        <x:v>0</x:v>
      </x:c>
      <x:c r="AA1098" s="19" t="n">
        <x:f>IF(AND(G1098="GL.CASH",L1098="financing"),Q1098,0)</x:f>
        <x:v>0</x:v>
      </x:c>
    </x:row>
    <x:row r="1099" ht="25" customHeight="1">
      <x:c r="A1099" s="3" t="str">
        <x:v>ACT/PAYROLL-M06-P10/4</x:v>
      </x:c>
      <x:c r="B1099" s="3" t="str">
        <x:v>PAYROLL-M06-P10</x:v>
      </x:c>
      <x:c r="C1099" s="21" t="n">
        <x:v>6</x:v>
      </x:c>
      <x:c r="D1099" s="39" t="n">
        <x:v>46566</x:v>
      </x:c>
      <x:c r="E1099" s="39" t="n">
        <x:v>46539</x:v>
      </x:c>
      <x:c r="F1099" s="39" t="n">
        <x:v>46566</x:v>
      </x:c>
      <x:c r="G1099" s="3" t="str">
        <x:v>GL.CASH</x:v>
      </x:c>
      <x:c r="H1099" s="3" t="str">
        <x:v>MKT</x:v>
      </x:c>
      <x:c r="I1099" s="3" t="str">
        <x:v>PAYROLL</x:v>
      </x:c>
      <x:c r="J1099" s="3" t="str">
        <x:v>MAP.ACTUAL.PAYROLL.RV.MKT.PAYROLL.MKT</x:v>
      </x:c>
      <x:c r="K1099" s="3" t="str">
        <x:v>PPL.RV</x:v>
      </x:c>
      <x:c r="L1099" s="3" t="str">
        <x:v>operating</x:v>
      </x:c>
      <x:c r="M1099" s="3" t="str">
        <x:v>not_applicable</x:v>
      </x:c>
      <x:c r="N1099" s="3" t="str">
        <x:v>not_applicable</x:v>
      </x:c>
      <x:c r="O1099" s="3" t="str">
        <x:v>not_applicable</x:v>
      </x:c>
      <x:c r="P1099" s="30" t="n">
        <x:v>0</x:v>
      </x:c>
      <x:c r="Q1099" s="30" t="n">
        <x:v>481.28</x:v>
      </x:c>
      <x:c r="R1099" s="19" t="n">
        <x:f>P1099-Q1099</x:f>
        <x:v>-481.28</x:v>
      </x:c>
      <x:c r="S1099" s="22" t="n">
        <x:f>'D03_Accounts'!D11</x:f>
        <x:v>0</x:v>
      </x:c>
      <x:c r="T1099" s="19" t="n">
        <x:f>R1099*S1099</x:f>
        <x:v>0</x:v>
      </x:c>
      <x:c r="U1099" s="20" t="str">
        <x:f>'D03_Mappings'!E215</x:f>
        <x:v>cash</x:v>
      </x:c>
      <x:c r="V1099" s="19" t="str">
        <x:f>IF(I1099="",IF(U1099="people","PAYROLL","UNMAPPED"),I1099)</x:f>
        <x:v>PAYROLL</x:v>
      </x:c>
      <x:c r="W1099" s="19" t="n">
        <x:f>IF(AND(G1099="GL.CASH",L1099="operating"),Q1099,0)</x:f>
        <x:v>481.28</x:v>
      </x:c>
      <x:c r="X1099" s="19" t="n">
        <x:f>IF(AND(G1099="GL.CASH",L1099="operating"),P1099,0)</x:f>
        <x:v>0</x:v>
      </x:c>
      <x:c r="Y1099" s="19" t="n">
        <x:f>IF(AND(G1099="GL.CASH",L1099="investing"),Q1099-P1099,0)</x:f>
        <x:v>0</x:v>
      </x:c>
      <x:c r="Z1099" s="19" t="n">
        <x:f>IF(AND(G1099="GL.CASH",L1099="financing"),P1099,0)</x:f>
        <x:v>0</x:v>
      </x:c>
      <x:c r="AA1099" s="19" t="n">
        <x:f>IF(AND(G1099="GL.CASH",L1099="financing"),Q1099,0)</x:f>
        <x:v>0</x:v>
      </x:c>
    </x:row>
    <x:row r="1100" ht="25" customHeight="1">
      <x:c r="A1100" s="3" t="str">
        <x:v>ACT/PAYROLL-M06-P10/5</x:v>
      </x:c>
      <x:c r="B1100" s="3" t="str">
        <x:v>PAYROLL-M06-P10</x:v>
      </x:c>
      <x:c r="C1100" s="21" t="n">
        <x:v>6</x:v>
      </x:c>
      <x:c r="D1100" s="39" t="n">
        <x:v>46566</x:v>
      </x:c>
      <x:c r="E1100" s="39" t="n">
        <x:v>46539</x:v>
      </x:c>
      <x:c r="F1100" s="39" t="n">
        <x:v>46566</x:v>
      </x:c>
      <x:c r="G1100" s="3" t="str">
        <x:v>GL.PEOPLE.AV</x:v>
      </x:c>
      <x:c r="H1100" s="3" t="str">
        <x:v>MKT</x:v>
      </x:c>
      <x:c r="I1100" s="3" t="str">
        <x:v>PAYROLL</x:v>
      </x:c>
      <x:c r="J1100" s="3" t="str">
        <x:v>MAP.ACTUAL.PAYROLL.AV.MKT.PAYROLL.MKT</x:v>
      </x:c>
      <x:c r="K1100" s="3" t="str">
        <x:v>PPL.AV</x:v>
      </x:c>
      <x:c r="L1100" s="3" t="str">
        <x:v>operating</x:v>
      </x:c>
      <x:c r="M1100" s="3" t="str">
        <x:v>recurring</x:v>
      </x:c>
      <x:c r="N1100" s="3" t="str">
        <x:v>committed</x:v>
      </x:c>
      <x:c r="O1100" s="3" t="str">
        <x:v>fixed</x:v>
      </x:c>
      <x:c r="P1100" s="30" t="n">
        <x:v>67.28</x:v>
      </x:c>
      <x:c r="Q1100" s="30" t="n">
        <x:v>0</x:v>
      </x:c>
      <x:c r="R1100" s="19" t="n">
        <x:f>P1100-Q1100</x:f>
        <x:v>67.28</x:v>
      </x:c>
      <x:c r="S1100" s="22" t="n">
        <x:f>'D03_Accounts'!D93</x:f>
        <x:v>1</x:v>
      </x:c>
      <x:c r="T1100" s="19" t="n">
        <x:f>R1100*S1100</x:f>
        <x:v>67.28</x:v>
      </x:c>
      <x:c r="U1100" s="20" t="str">
        <x:f>'D03_Mappings'!E164</x:f>
        <x:v>people</x:v>
      </x:c>
      <x:c r="V1100" s="19" t="str">
        <x:f>IF(I1100="",IF(U1100="people","PAYROLL","UNMAPPED"),I1100)</x:f>
        <x:v>PAYROLL</x:v>
      </x:c>
      <x:c r="W1100" s="19" t="n">
        <x:f>IF(AND(G1100="GL.CASH",L1100="operating"),Q1100,0)</x:f>
        <x:v>0</x:v>
      </x:c>
      <x:c r="X1100" s="19" t="n">
        <x:f>IF(AND(G1100="GL.CASH",L1100="operating"),P1100,0)</x:f>
        <x:v>0</x:v>
      </x:c>
      <x:c r="Y1100" s="19" t="n">
        <x:f>IF(AND(G1100="GL.CASH",L1100="investing"),Q1100-P1100,0)</x:f>
        <x:v>0</x:v>
      </x:c>
      <x:c r="Z1100" s="19" t="n">
        <x:f>IF(AND(G1100="GL.CASH",L1100="financing"),P1100,0)</x:f>
        <x:v>0</x:v>
      </x:c>
      <x:c r="AA1100" s="19" t="n">
        <x:f>IF(AND(G1100="GL.CASH",L1100="financing"),Q1100,0)</x:f>
        <x:v>0</x:v>
      </x:c>
    </x:row>
    <x:row r="1101" ht="25" customHeight="1">
      <x:c r="A1101" s="3" t="str">
        <x:v>ACT/PAYROLL-M06-P10/6</x:v>
      </x:c>
      <x:c r="B1101" s="3" t="str">
        <x:v>PAYROLL-M06-P10</x:v>
      </x:c>
      <x:c r="C1101" s="21" t="n">
        <x:v>6</x:v>
      </x:c>
      <x:c r="D1101" s="39" t="n">
        <x:v>46566</x:v>
      </x:c>
      <x:c r="E1101" s="39" t="n">
        <x:v>46539</x:v>
      </x:c>
      <x:c r="F1101" s="39" t="n">
        <x:v>46566</x:v>
      </x:c>
      <x:c r="G1101" s="3" t="str">
        <x:v>GL.CASH</x:v>
      </x:c>
      <x:c r="H1101" s="3" t="str">
        <x:v>MKT</x:v>
      </x:c>
      <x:c r="I1101" s="3" t="str">
        <x:v>PAYROLL</x:v>
      </x:c>
      <x:c r="J1101" s="3" t="str">
        <x:v>MAP.ACTUAL.PAYROLL.AV.MKT.PAYROLL.MKT</x:v>
      </x:c>
      <x:c r="K1101" s="3" t="str">
        <x:v>PPL.AV</x:v>
      </x:c>
      <x:c r="L1101" s="3" t="str">
        <x:v>operating</x:v>
      </x:c>
      <x:c r="M1101" s="3" t="str">
        <x:v>not_applicable</x:v>
      </x:c>
      <x:c r="N1101" s="3" t="str">
        <x:v>not_applicable</x:v>
      </x:c>
      <x:c r="O1101" s="3" t="str">
        <x:v>not_applicable</x:v>
      </x:c>
      <x:c r="P1101" s="30" t="n">
        <x:v>0</x:v>
      </x:c>
      <x:c r="Q1101" s="30" t="n">
        <x:v>67.28</x:v>
      </x:c>
      <x:c r="R1101" s="19" t="n">
        <x:f>P1101-Q1101</x:f>
        <x:v>-67.28</x:v>
      </x:c>
      <x:c r="S1101" s="22" t="n">
        <x:f>'D03_Accounts'!D11</x:f>
        <x:v>0</x:v>
      </x:c>
      <x:c r="T1101" s="19" t="n">
        <x:f>R1101*S1101</x:f>
        <x:v>0</x:v>
      </x:c>
      <x:c r="U1101" s="20" t="str">
        <x:f>'D03_Mappings'!E165</x:f>
        <x:v>cash</x:v>
      </x:c>
      <x:c r="V1101" s="19" t="str">
        <x:f>IF(I1101="",IF(U1101="people","PAYROLL","UNMAPPED"),I1101)</x:f>
        <x:v>PAYROLL</x:v>
      </x:c>
      <x:c r="W1101" s="19" t="n">
        <x:f>IF(AND(G1101="GL.CASH",L1101="operating"),Q1101,0)</x:f>
        <x:v>67.28</x:v>
      </x:c>
      <x:c r="X1101" s="19" t="n">
        <x:f>IF(AND(G1101="GL.CASH",L1101="operating"),P1101,0)</x:f>
        <x:v>0</x:v>
      </x:c>
      <x:c r="Y1101" s="19" t="n">
        <x:f>IF(AND(G1101="GL.CASH",L1101="investing"),Q1101-P1101,0)</x:f>
        <x:v>0</x:v>
      </x:c>
      <x:c r="Z1101" s="19" t="n">
        <x:f>IF(AND(G1101="GL.CASH",L1101="financing"),P1101,0)</x:f>
        <x:v>0</x:v>
      </x:c>
      <x:c r="AA1101" s="19" t="n">
        <x:f>IF(AND(G1101="GL.CASH",L1101="financing"),Q1101,0)</x:f>
        <x:v>0</x:v>
      </x:c>
    </x:row>
    <x:row r="1102" ht="25" customHeight="1">
      <x:c r="A1102" s="3" t="str">
        <x:v>ACT/PAYROLL-M06-P10/7</x:v>
      </x:c>
      <x:c r="B1102" s="3" t="str">
        <x:v>PAYROLL-M06-P10</x:v>
      </x:c>
      <x:c r="C1102" s="21" t="n">
        <x:v>6</x:v>
      </x:c>
      <x:c r="D1102" s="39" t="n">
        <x:v>46566</x:v>
      </x:c>
      <x:c r="E1102" s="39" t="n">
        <x:v>46539</x:v>
      </x:c>
      <x:c r="F1102" s="39" t="n">
        <x:v>46566</x:v>
      </x:c>
      <x:c r="G1102" s="3" t="str">
        <x:v>GL.PEOPLE.KV</x:v>
      </x:c>
      <x:c r="H1102" s="3" t="str">
        <x:v>MKT</x:v>
      </x:c>
      <x:c r="I1102" s="3" t="str">
        <x:v>PAYROLL</x:v>
      </x:c>
      <x:c r="J1102" s="3" t="str">
        <x:v>MAP.ACTUAL.PAYROLL.KV.MKT.PAYROLL.MKT</x:v>
      </x:c>
      <x:c r="K1102" s="3" t="str">
        <x:v>PPL.KV</x:v>
      </x:c>
      <x:c r="L1102" s="3" t="str">
        <x:v>operating</x:v>
      </x:c>
      <x:c r="M1102" s="3" t="str">
        <x:v>recurring</x:v>
      </x:c>
      <x:c r="N1102" s="3" t="str">
        <x:v>committed</x:v>
      </x:c>
      <x:c r="O1102" s="3" t="str">
        <x:v>fixed</x:v>
      </x:c>
      <x:c r="P1102" s="30" t="n">
        <x:v>457.99</x:v>
      </x:c>
      <x:c r="Q1102" s="30" t="n">
        <x:v>0</x:v>
      </x:c>
      <x:c r="R1102" s="19" t="n">
        <x:f>P1102-Q1102</x:f>
        <x:v>457.99</x:v>
      </x:c>
      <x:c r="S1102" s="22" t="n">
        <x:f>'D03_Accounts'!D94</x:f>
        <x:v>1</x:v>
      </x:c>
      <x:c r="T1102" s="19" t="n">
        <x:f>R1102*S1102</x:f>
        <x:v>457.99</x:v>
      </x:c>
      <x:c r="U1102" s="20" t="str">
        <x:f>'D03_Mappings'!E194</x:f>
        <x:v>people</x:v>
      </x:c>
      <x:c r="V1102" s="19" t="str">
        <x:f>IF(I1102="",IF(U1102="people","PAYROLL","UNMAPPED"),I1102)</x:f>
        <x:v>PAYROLL</x:v>
      </x:c>
      <x:c r="W1102" s="19" t="n">
        <x:f>IF(AND(G1102="GL.CASH",L1102="operating"),Q1102,0)</x:f>
        <x:v>0</x:v>
      </x:c>
      <x:c r="X1102" s="19" t="n">
        <x:f>IF(AND(G1102="GL.CASH",L1102="operating"),P1102,0)</x:f>
        <x:v>0</x:v>
      </x:c>
      <x:c r="Y1102" s="19" t="n">
        <x:f>IF(AND(G1102="GL.CASH",L1102="investing"),Q1102-P1102,0)</x:f>
        <x:v>0</x:v>
      </x:c>
      <x:c r="Z1102" s="19" t="n">
        <x:f>IF(AND(G1102="GL.CASH",L1102="financing"),P1102,0)</x:f>
        <x:v>0</x:v>
      </x:c>
      <x:c r="AA1102" s="19" t="n">
        <x:f>IF(AND(G1102="GL.CASH",L1102="financing"),Q1102,0)</x:f>
        <x:v>0</x:v>
      </x:c>
    </x:row>
    <x:row r="1103" ht="25" customHeight="1">
      <x:c r="A1103" s="3" t="str">
        <x:v>ACT/PAYROLL-M06-P10/8</x:v>
      </x:c>
      <x:c r="B1103" s="3" t="str">
        <x:v>PAYROLL-M06-P10</x:v>
      </x:c>
      <x:c r="C1103" s="21" t="n">
        <x:v>6</x:v>
      </x:c>
      <x:c r="D1103" s="39" t="n">
        <x:v>46566</x:v>
      </x:c>
      <x:c r="E1103" s="39" t="n">
        <x:v>46539</x:v>
      </x:c>
      <x:c r="F1103" s="39" t="n">
        <x:v>46566</x:v>
      </x:c>
      <x:c r="G1103" s="3" t="str">
        <x:v>GL.CASH</x:v>
      </x:c>
      <x:c r="H1103" s="3" t="str">
        <x:v>MKT</x:v>
      </x:c>
      <x:c r="I1103" s="3" t="str">
        <x:v>PAYROLL</x:v>
      </x:c>
      <x:c r="J1103" s="3" t="str">
        <x:v>MAP.ACTUAL.PAYROLL.KV.MKT.PAYROLL.MKT</x:v>
      </x:c>
      <x:c r="K1103" s="3" t="str">
        <x:v>PPL.KV</x:v>
      </x:c>
      <x:c r="L1103" s="3" t="str">
        <x:v>operating</x:v>
      </x:c>
      <x:c r="M1103" s="3" t="str">
        <x:v>not_applicable</x:v>
      </x:c>
      <x:c r="N1103" s="3" t="str">
        <x:v>not_applicable</x:v>
      </x:c>
      <x:c r="O1103" s="3" t="str">
        <x:v>not_applicable</x:v>
      </x:c>
      <x:c r="P1103" s="30" t="n">
        <x:v>0</x:v>
      </x:c>
      <x:c r="Q1103" s="30" t="n">
        <x:v>457.99</x:v>
      </x:c>
      <x:c r="R1103" s="19" t="n">
        <x:f>P1103-Q1103</x:f>
        <x:v>-457.99</x:v>
      </x:c>
      <x:c r="S1103" s="22" t="n">
        <x:f>'D03_Accounts'!D11</x:f>
        <x:v>0</x:v>
      </x:c>
      <x:c r="T1103" s="19" t="n">
        <x:f>R1103*S1103</x:f>
        <x:v>0</x:v>
      </x:c>
      <x:c r="U1103" s="20" t="str">
        <x:f>'D03_Mappings'!E195</x:f>
        <x:v>cash</x:v>
      </x:c>
      <x:c r="V1103" s="19" t="str">
        <x:f>IF(I1103="",IF(U1103="people","PAYROLL","UNMAPPED"),I1103)</x:f>
        <x:v>PAYROLL</x:v>
      </x:c>
      <x:c r="W1103" s="19" t="n">
        <x:f>IF(AND(G1103="GL.CASH",L1103="operating"),Q1103,0)</x:f>
        <x:v>457.99</x:v>
      </x:c>
      <x:c r="X1103" s="19" t="n">
        <x:f>IF(AND(G1103="GL.CASH",L1103="operating"),P1103,0)</x:f>
        <x:v>0</x:v>
      </x:c>
      <x:c r="Y1103" s="19" t="n">
        <x:f>IF(AND(G1103="GL.CASH",L1103="investing"),Q1103-P1103,0)</x:f>
        <x:v>0</x:v>
      </x:c>
      <x:c r="Z1103" s="19" t="n">
        <x:f>IF(AND(G1103="GL.CASH",L1103="financing"),P1103,0)</x:f>
        <x:v>0</x:v>
      </x:c>
      <x:c r="AA1103" s="19" t="n">
        <x:f>IF(AND(G1103="GL.CASH",L1103="financing"),Q1103,0)</x:f>
        <x:v>0</x:v>
      </x:c>
    </x:row>
    <x:row r="1104" ht="25" customHeight="1">
      <x:c r="A1104" s="3" t="str">
        <x:v>ACT/PAYROLL-M06-P10/9</x:v>
      </x:c>
      <x:c r="B1104" s="3" t="str">
        <x:v>PAYROLL-M06-P10</x:v>
      </x:c>
      <x:c r="C1104" s="21" t="n">
        <x:v>6</x:v>
      </x:c>
      <x:c r="D1104" s="39" t="n">
        <x:v>46566</x:v>
      </x:c>
      <x:c r="E1104" s="39" t="n">
        <x:v>46539</x:v>
      </x:c>
      <x:c r="F1104" s="39" t="n">
        <x:v>46566</x:v>
      </x:c>
      <x:c r="G1104" s="3" t="str">
        <x:v>GL.PEOPLE.PV</x:v>
      </x:c>
      <x:c r="H1104" s="3" t="str">
        <x:v>MKT</x:v>
      </x:c>
      <x:c r="I1104" s="3" t="str">
        <x:v>PAYROLL</x:v>
      </x:c>
      <x:c r="J1104" s="3" t="str">
        <x:v>MAP.ACTUAL.PAYROLL.PV.MKT.PAYROLL.MKT</x:v>
      </x:c>
      <x:c r="K1104" s="3" t="str">
        <x:v>PPL.PV</x:v>
      </x:c>
      <x:c r="L1104" s="3" t="str">
        <x:v>operating</x:v>
      </x:c>
      <x:c r="M1104" s="3" t="str">
        <x:v>recurring</x:v>
      </x:c>
      <x:c r="N1104" s="3" t="str">
        <x:v>committed</x:v>
      </x:c>
      <x:c r="O1104" s="3" t="str">
        <x:v>fixed</x:v>
      </x:c>
      <x:c r="P1104" s="30" t="n">
        <x:v>93.15</x:v>
      </x:c>
      <x:c r="Q1104" s="30" t="n">
        <x:v>0</x:v>
      </x:c>
      <x:c r="R1104" s="19" t="n">
        <x:f>P1104-Q1104</x:f>
        <x:v>93.15</x:v>
      </x:c>
      <x:c r="S1104" s="22" t="n">
        <x:f>'D03_Accounts'!D95</x:f>
        <x:v>1</x:v>
      </x:c>
      <x:c r="T1104" s="19" t="n">
        <x:f>R1104*S1104</x:f>
        <x:v>93.15</x:v>
      </x:c>
      <x:c r="U1104" s="20" t="str">
        <x:f>'D03_Mappings'!E204</x:f>
        <x:v>people</x:v>
      </x:c>
      <x:c r="V1104" s="19" t="str">
        <x:f>IF(I1104="",IF(U1104="people","PAYROLL","UNMAPPED"),I1104)</x:f>
        <x:v>PAYROLL</x:v>
      </x:c>
      <x:c r="W1104" s="19" t="n">
        <x:f>IF(AND(G1104="GL.CASH",L1104="operating"),Q1104,0)</x:f>
        <x:v>0</x:v>
      </x:c>
      <x:c r="X1104" s="19" t="n">
        <x:f>IF(AND(G1104="GL.CASH",L1104="operating"),P1104,0)</x:f>
        <x:v>0</x:v>
      </x:c>
      <x:c r="Y1104" s="19" t="n">
        <x:f>IF(AND(G1104="GL.CASH",L1104="investing"),Q1104-P1104,0)</x:f>
        <x:v>0</x:v>
      </x:c>
      <x:c r="Z1104" s="19" t="n">
        <x:f>IF(AND(G1104="GL.CASH",L1104="financing"),P1104,0)</x:f>
        <x:v>0</x:v>
      </x:c>
      <x:c r="AA1104" s="19" t="n">
        <x:f>IF(AND(G1104="GL.CASH",L1104="financing"),Q1104,0)</x:f>
        <x:v>0</x:v>
      </x:c>
    </x:row>
    <x:row r="1105" ht="25" customHeight="1">
      <x:c r="A1105" s="3" t="str">
        <x:v>ACT/PAYROLL-M06-P10/10</x:v>
      </x:c>
      <x:c r="B1105" s="3" t="str">
        <x:v>PAYROLL-M06-P10</x:v>
      </x:c>
      <x:c r="C1105" s="21" t="n">
        <x:v>6</x:v>
      </x:c>
      <x:c r="D1105" s="39" t="n">
        <x:v>46566</x:v>
      </x:c>
      <x:c r="E1105" s="39" t="n">
        <x:v>46539</x:v>
      </x:c>
      <x:c r="F1105" s="39" t="n">
        <x:v>46566</x:v>
      </x:c>
      <x:c r="G1105" s="3" t="str">
        <x:v>GL.CASH</x:v>
      </x:c>
      <x:c r="H1105" s="3" t="str">
        <x:v>MKT</x:v>
      </x:c>
      <x:c r="I1105" s="3" t="str">
        <x:v>PAYROLL</x:v>
      </x:c>
      <x:c r="J1105" s="3" t="str">
        <x:v>MAP.ACTUAL.PAYROLL.PV.MKT.PAYROLL.MKT</x:v>
      </x:c>
      <x:c r="K1105" s="3" t="str">
        <x:v>PPL.PV</x:v>
      </x:c>
      <x:c r="L1105" s="3" t="str">
        <x:v>operating</x:v>
      </x:c>
      <x:c r="M1105" s="3" t="str">
        <x:v>not_applicable</x:v>
      </x:c>
      <x:c r="N1105" s="3" t="str">
        <x:v>not_applicable</x:v>
      </x:c>
      <x:c r="O1105" s="3" t="str">
        <x:v>not_applicable</x:v>
      </x:c>
      <x:c r="P1105" s="30" t="n">
        <x:v>0</x:v>
      </x:c>
      <x:c r="Q1105" s="30" t="n">
        <x:v>93.15</x:v>
      </x:c>
      <x:c r="R1105" s="19" t="n">
        <x:f>P1105-Q1105</x:f>
        <x:v>-93.15</x:v>
      </x:c>
      <x:c r="S1105" s="22" t="n">
        <x:f>'D03_Accounts'!D11</x:f>
        <x:v>0</x:v>
      </x:c>
      <x:c r="T1105" s="19" t="n">
        <x:f>R1105*S1105</x:f>
        <x:v>0</x:v>
      </x:c>
      <x:c r="U1105" s="20" t="str">
        <x:f>'D03_Mappings'!E205</x:f>
        <x:v>cash</x:v>
      </x:c>
      <x:c r="V1105" s="19" t="str">
        <x:f>IF(I1105="",IF(U1105="people","PAYROLL","UNMAPPED"),I1105)</x:f>
        <x:v>PAYROLL</x:v>
      </x:c>
      <x:c r="W1105" s="19" t="n">
        <x:f>IF(AND(G1105="GL.CASH",L1105="operating"),Q1105,0)</x:f>
        <x:v>93.15</x:v>
      </x:c>
      <x:c r="X1105" s="19" t="n">
        <x:f>IF(AND(G1105="GL.CASH",L1105="operating"),P1105,0)</x:f>
        <x:v>0</x:v>
      </x:c>
      <x:c r="Y1105" s="19" t="n">
        <x:f>IF(AND(G1105="GL.CASH",L1105="investing"),Q1105-P1105,0)</x:f>
        <x:v>0</x:v>
      </x:c>
      <x:c r="Z1105" s="19" t="n">
        <x:f>IF(AND(G1105="GL.CASH",L1105="financing"),P1105,0)</x:f>
        <x:v>0</x:v>
      </x:c>
      <x:c r="AA1105" s="19" t="n">
        <x:f>IF(AND(G1105="GL.CASH",L1105="financing"),Q1105,0)</x:f>
        <x:v>0</x:v>
      </x:c>
    </x:row>
    <x:row r="1106" ht="25" customHeight="1">
      <x:c r="A1106" s="3" t="str">
        <x:v>ACT/PAYROLL-M06-P10/11</x:v>
      </x:c>
      <x:c r="B1106" s="3" t="str">
        <x:v>PAYROLL-M06-P10</x:v>
      </x:c>
      <x:c r="C1106" s="21" t="n">
        <x:v>6</x:v>
      </x:c>
      <x:c r="D1106" s="39" t="n">
        <x:v>46566</x:v>
      </x:c>
      <x:c r="E1106" s="39" t="n">
        <x:v>46539</x:v>
      </x:c>
      <x:c r="F1106" s="39" t="n">
        <x:v>46566</x:v>
      </x:c>
      <x:c r="G1106" s="3" t="str">
        <x:v>GL.PEOPLE.U1</x:v>
      </x:c>
      <x:c r="H1106" s="3" t="str">
        <x:v>MKT</x:v>
      </x:c>
      <x:c r="I1106" s="3" t="str">
        <x:v>PAYROLL</x:v>
      </x:c>
      <x:c r="J1106" s="3" t="str">
        <x:v>MAP.ACTUAL.PAYROLL.U1.MKT.PAYROLL.MKT</x:v>
      </x:c>
      <x:c r="K1106" s="3" t="str">
        <x:v>PPL.U1</x:v>
      </x:c>
      <x:c r="L1106" s="3" t="str">
        <x:v>operating</x:v>
      </x:c>
      <x:c r="M1106" s="3" t="str">
        <x:v>recurring</x:v>
      </x:c>
      <x:c r="N1106" s="3" t="str">
        <x:v>committed</x:v>
      </x:c>
      <x:c r="O1106" s="3" t="str">
        <x:v>fixed</x:v>
      </x:c>
      <x:c r="P1106" s="30" t="n">
        <x:v>108.68</x:v>
      </x:c>
      <x:c r="Q1106" s="30" t="n">
        <x:v>0</x:v>
      </x:c>
      <x:c r="R1106" s="19" t="n">
        <x:f>P1106-Q1106</x:f>
        <x:v>108.68</x:v>
      </x:c>
      <x:c r="S1106" s="22" t="n">
        <x:f>'D03_Accounts'!D96</x:f>
        <x:v>1</x:v>
      </x:c>
      <x:c r="T1106" s="19" t="n">
        <x:f>R1106*S1106</x:f>
        <x:v>108.68</x:v>
      </x:c>
      <x:c r="U1106" s="20" t="str">
        <x:f>'D03_Mappings'!E234</x:f>
        <x:v>people</x:v>
      </x:c>
      <x:c r="V1106" s="19" t="str">
        <x:f>IF(I1106="",IF(U1106="people","PAYROLL","UNMAPPED"),I1106)</x:f>
        <x:v>PAYROLL</x:v>
      </x:c>
      <x:c r="W1106" s="19" t="n">
        <x:f>IF(AND(G1106="GL.CASH",L1106="operating"),Q1106,0)</x:f>
        <x:v>0</x:v>
      </x:c>
      <x:c r="X1106" s="19" t="n">
        <x:f>IF(AND(G1106="GL.CASH",L1106="operating"),P1106,0)</x:f>
        <x:v>0</x:v>
      </x:c>
      <x:c r="Y1106" s="19" t="n">
        <x:f>IF(AND(G1106="GL.CASH",L1106="investing"),Q1106-P1106,0)</x:f>
        <x:v>0</x:v>
      </x:c>
      <x:c r="Z1106" s="19" t="n">
        <x:f>IF(AND(G1106="GL.CASH",L1106="financing"),P1106,0)</x:f>
        <x:v>0</x:v>
      </x:c>
      <x:c r="AA1106" s="19" t="n">
        <x:f>IF(AND(G1106="GL.CASH",L1106="financing"),Q1106,0)</x:f>
        <x:v>0</x:v>
      </x:c>
    </x:row>
    <x:row r="1107" ht="25" customHeight="1">
      <x:c r="A1107" s="3" t="str">
        <x:v>ACT/PAYROLL-M06-P10/12</x:v>
      </x:c>
      <x:c r="B1107" s="3" t="str">
        <x:v>PAYROLL-M06-P10</x:v>
      </x:c>
      <x:c r="C1107" s="21" t="n">
        <x:v>6</x:v>
      </x:c>
      <x:c r="D1107" s="39" t="n">
        <x:v>46566</x:v>
      </x:c>
      <x:c r="E1107" s="39" t="n">
        <x:v>46539</x:v>
      </x:c>
      <x:c r="F1107" s="39" t="n">
        <x:v>46566</x:v>
      </x:c>
      <x:c r="G1107" s="3" t="str">
        <x:v>GL.CASH</x:v>
      </x:c>
      <x:c r="H1107" s="3" t="str">
        <x:v>MKT</x:v>
      </x:c>
      <x:c r="I1107" s="3" t="str">
        <x:v>PAYROLL</x:v>
      </x:c>
      <x:c r="J1107" s="3" t="str">
        <x:v>MAP.ACTUAL.PAYROLL.U1.MKT.PAYROLL.MKT</x:v>
      </x:c>
      <x:c r="K1107" s="3" t="str">
        <x:v>PPL.U1</x:v>
      </x:c>
      <x:c r="L1107" s="3" t="str">
        <x:v>operating</x:v>
      </x:c>
      <x:c r="M1107" s="3" t="str">
        <x:v>not_applicable</x:v>
      </x:c>
      <x:c r="N1107" s="3" t="str">
        <x:v>not_applicable</x:v>
      </x:c>
      <x:c r="O1107" s="3" t="str">
        <x:v>not_applicable</x:v>
      </x:c>
      <x:c r="P1107" s="30" t="n">
        <x:v>0</x:v>
      </x:c>
      <x:c r="Q1107" s="30" t="n">
        <x:v>108.68</x:v>
      </x:c>
      <x:c r="R1107" s="19" t="n">
        <x:f>P1107-Q1107</x:f>
        <x:v>-108.68</x:v>
      </x:c>
      <x:c r="S1107" s="22" t="n">
        <x:f>'D03_Accounts'!D11</x:f>
        <x:v>0</x:v>
      </x:c>
      <x:c r="T1107" s="19" t="n">
        <x:f>R1107*S1107</x:f>
        <x:v>0</x:v>
      </x:c>
      <x:c r="U1107" s="20" t="str">
        <x:f>'D03_Mappings'!E235</x:f>
        <x:v>cash</x:v>
      </x:c>
      <x:c r="V1107" s="19" t="str">
        <x:f>IF(I1107="",IF(U1107="people","PAYROLL","UNMAPPED"),I1107)</x:f>
        <x:v>PAYROLL</x:v>
      </x:c>
      <x:c r="W1107" s="19" t="n">
        <x:f>IF(AND(G1107="GL.CASH",L1107="operating"),Q1107,0)</x:f>
        <x:v>108.68</x:v>
      </x:c>
      <x:c r="X1107" s="19" t="n">
        <x:f>IF(AND(G1107="GL.CASH",L1107="operating"),P1107,0)</x:f>
        <x:v>0</x:v>
      </x:c>
      <x:c r="Y1107" s="19" t="n">
        <x:f>IF(AND(G1107="GL.CASH",L1107="investing"),Q1107-P1107,0)</x:f>
        <x:v>0</x:v>
      </x:c>
      <x:c r="Z1107" s="19" t="n">
        <x:f>IF(AND(G1107="GL.CASH",L1107="financing"),P1107,0)</x:f>
        <x:v>0</x:v>
      </x:c>
      <x:c r="AA1107" s="19" t="n">
        <x:f>IF(AND(G1107="GL.CASH",L1107="financing"),Q1107,0)</x:f>
        <x:v>0</x:v>
      </x:c>
    </x:row>
    <x:row r="1108" ht="25" customHeight="1">
      <x:c r="A1108" s="3" t="str">
        <x:v>ACT/PAYROLL-M06-P10/13</x:v>
      </x:c>
      <x:c r="B1108" s="3" t="str">
        <x:v>PAYROLL-M06-P10</x:v>
      </x:c>
      <x:c r="C1108" s="21" t="n">
        <x:v>6</x:v>
      </x:c>
      <x:c r="D1108" s="39" t="n">
        <x:v>46566</x:v>
      </x:c>
      <x:c r="E1108" s="39" t="n">
        <x:v>46539</x:v>
      </x:c>
      <x:c r="F1108" s="39" t="n">
        <x:v>46566</x:v>
      </x:c>
      <x:c r="G1108" s="3" t="str">
        <x:v>GL.PEOPLE.U2</x:v>
      </x:c>
      <x:c r="H1108" s="3" t="str">
        <x:v>MKT</x:v>
      </x:c>
      <x:c r="I1108" s="3" t="str">
        <x:v>PAYROLL</x:v>
      </x:c>
      <x:c r="J1108" s="3" t="str">
        <x:v>MAP.ACTUAL.PAYROLL.U2.MKT.PAYROLL.MKT</x:v>
      </x:c>
      <x:c r="K1108" s="3" t="str">
        <x:v>PPL.U2</x:v>
      </x:c>
      <x:c r="L1108" s="3" t="str">
        <x:v>operating</x:v>
      </x:c>
      <x:c r="M1108" s="3" t="str">
        <x:v>recurring</x:v>
      </x:c>
      <x:c r="N1108" s="3" t="str">
        <x:v>committed</x:v>
      </x:c>
      <x:c r="O1108" s="3" t="str">
        <x:v>fixed</x:v>
      </x:c>
      <x:c r="P1108" s="30" t="n">
        <x:v>22.77</x:v>
      </x:c>
      <x:c r="Q1108" s="30" t="n">
        <x:v>0</x:v>
      </x:c>
      <x:c r="R1108" s="19" t="n">
        <x:f>P1108-Q1108</x:f>
        <x:v>22.77</x:v>
      </x:c>
      <x:c r="S1108" s="22" t="n">
        <x:f>'D03_Accounts'!D97</x:f>
        <x:v>1</x:v>
      </x:c>
      <x:c r="T1108" s="19" t="n">
        <x:f>R1108*S1108</x:f>
        <x:v>22.77</x:v>
      </x:c>
      <x:c r="U1108" s="20" t="str">
        <x:f>'D03_Mappings'!E244</x:f>
        <x:v>people</x:v>
      </x:c>
      <x:c r="V1108" s="19" t="str">
        <x:f>IF(I1108="",IF(U1108="people","PAYROLL","UNMAPPED"),I1108)</x:f>
        <x:v>PAYROLL</x:v>
      </x:c>
      <x:c r="W1108" s="19" t="n">
        <x:f>IF(AND(G1108="GL.CASH",L1108="operating"),Q1108,0)</x:f>
        <x:v>0</x:v>
      </x:c>
      <x:c r="X1108" s="19" t="n">
        <x:f>IF(AND(G1108="GL.CASH",L1108="operating"),P1108,0)</x:f>
        <x:v>0</x:v>
      </x:c>
      <x:c r="Y1108" s="19" t="n">
        <x:f>IF(AND(G1108="GL.CASH",L1108="investing"),Q1108-P1108,0)</x:f>
        <x:v>0</x:v>
      </x:c>
      <x:c r="Z1108" s="19" t="n">
        <x:f>IF(AND(G1108="GL.CASH",L1108="financing"),P1108,0)</x:f>
        <x:v>0</x:v>
      </x:c>
      <x:c r="AA1108" s="19" t="n">
        <x:f>IF(AND(G1108="GL.CASH",L1108="financing"),Q1108,0)</x:f>
        <x:v>0</x:v>
      </x:c>
    </x:row>
    <x:row r="1109" ht="25" customHeight="1">
      <x:c r="A1109" s="3" t="str">
        <x:v>ACT/PAYROLL-M06-P10/14</x:v>
      </x:c>
      <x:c r="B1109" s="3" t="str">
        <x:v>PAYROLL-M06-P10</x:v>
      </x:c>
      <x:c r="C1109" s="21" t="n">
        <x:v>6</x:v>
      </x:c>
      <x:c r="D1109" s="39" t="n">
        <x:v>46566</x:v>
      </x:c>
      <x:c r="E1109" s="39" t="n">
        <x:v>46539</x:v>
      </x:c>
      <x:c r="F1109" s="39" t="n">
        <x:v>46566</x:v>
      </x:c>
      <x:c r="G1109" s="3" t="str">
        <x:v>GL.CASH</x:v>
      </x:c>
      <x:c r="H1109" s="3" t="str">
        <x:v>MKT</x:v>
      </x:c>
      <x:c r="I1109" s="3" t="str">
        <x:v>PAYROLL</x:v>
      </x:c>
      <x:c r="J1109" s="3" t="str">
        <x:v>MAP.ACTUAL.PAYROLL.U2.MKT.PAYROLL.MKT</x:v>
      </x:c>
      <x:c r="K1109" s="3" t="str">
        <x:v>PPL.U2</x:v>
      </x:c>
      <x:c r="L1109" s="3" t="str">
        <x:v>operating</x:v>
      </x:c>
      <x:c r="M1109" s="3" t="str">
        <x:v>not_applicable</x:v>
      </x:c>
      <x:c r="N1109" s="3" t="str">
        <x:v>not_applicable</x:v>
      </x:c>
      <x:c r="O1109" s="3" t="str">
        <x:v>not_applicable</x:v>
      </x:c>
      <x:c r="P1109" s="30" t="n">
        <x:v>0</x:v>
      </x:c>
      <x:c r="Q1109" s="30" t="n">
        <x:v>22.77</x:v>
      </x:c>
      <x:c r="R1109" s="19" t="n">
        <x:f>P1109-Q1109</x:f>
        <x:v>-22.77</x:v>
      </x:c>
      <x:c r="S1109" s="22" t="n">
        <x:f>'D03_Accounts'!D11</x:f>
        <x:v>0</x:v>
      </x:c>
      <x:c r="T1109" s="19" t="n">
        <x:f>R1109*S1109</x:f>
        <x:v>0</x:v>
      </x:c>
      <x:c r="U1109" s="20" t="str">
        <x:f>'D03_Mappings'!E245</x:f>
        <x:v>cash</x:v>
      </x:c>
      <x:c r="V1109" s="19" t="str">
        <x:f>IF(I1109="",IF(U1109="people","PAYROLL","UNMAPPED"),I1109)</x:f>
        <x:v>PAYROLL</x:v>
      </x:c>
      <x:c r="W1109" s="19" t="n">
        <x:f>IF(AND(G1109="GL.CASH",L1109="operating"),Q1109,0)</x:f>
        <x:v>22.77</x:v>
      </x:c>
      <x:c r="X1109" s="19" t="n">
        <x:f>IF(AND(G1109="GL.CASH",L1109="operating"),P1109,0)</x:f>
        <x:v>0</x:v>
      </x:c>
      <x:c r="Y1109" s="19" t="n">
        <x:f>IF(AND(G1109="GL.CASH",L1109="investing"),Q1109-P1109,0)</x:f>
        <x:v>0</x:v>
      </x:c>
      <x:c r="Z1109" s="19" t="n">
        <x:f>IF(AND(G1109="GL.CASH",L1109="financing"),P1109,0)</x:f>
        <x:v>0</x:v>
      </x:c>
      <x:c r="AA1109" s="19" t="n">
        <x:f>IF(AND(G1109="GL.CASH",L1109="financing"),Q1109,0)</x:f>
        <x:v>0</x:v>
      </x:c>
    </x:row>
    <x:row r="1110" ht="25" customHeight="1">
      <x:c r="A1110" s="3" t="str">
        <x:v>ACT/PAYROLL-M06-P10/15</x:v>
      </x:c>
      <x:c r="B1110" s="3" t="str">
        <x:v>PAYROLL-M06-P10</x:v>
      </x:c>
      <x:c r="C1110" s="21" t="n">
        <x:v>6</x:v>
      </x:c>
      <x:c r="D1110" s="39" t="n">
        <x:v>46566</x:v>
      </x:c>
      <x:c r="E1110" s="39" t="n">
        <x:v>46539</x:v>
      </x:c>
      <x:c r="F1110" s="39" t="n">
        <x:v>46566</x:v>
      </x:c>
      <x:c r="G1110" s="3" t="str">
        <x:v>GL.PEOPLE.INSOLV</x:v>
      </x:c>
      <x:c r="H1110" s="3" t="str">
        <x:v>MKT</x:v>
      </x:c>
      <x:c r="I1110" s="3" t="str">
        <x:v>PAYROLL</x:v>
      </x:c>
      <x:c r="J1110" s="3" t="str">
        <x:v>MAP.ACTUAL.PAYROLL.INSOLV.MKT.PAYROLL.MKT</x:v>
      </x:c>
      <x:c r="K1110" s="3" t="str">
        <x:v>PPL.INSOLV</x:v>
      </x:c>
      <x:c r="L1110" s="3" t="str">
        <x:v>operating</x:v>
      </x:c>
      <x:c r="M1110" s="3" t="str">
        <x:v>recurring</x:v>
      </x:c>
      <x:c r="N1110" s="3" t="str">
        <x:v>committed</x:v>
      </x:c>
      <x:c r="O1110" s="3" t="str">
        <x:v>fixed</x:v>
      </x:c>
      <x:c r="P1110" s="30" t="n">
        <x:v>7.76</x:v>
      </x:c>
      <x:c r="Q1110" s="30" t="n">
        <x:v>0</x:v>
      </x:c>
      <x:c r="R1110" s="19" t="n">
        <x:f>P1110-Q1110</x:f>
        <x:v>7.76</x:v>
      </x:c>
      <x:c r="S1110" s="22" t="n">
        <x:f>'D03_Accounts'!D98</x:f>
        <x:v>1</x:v>
      </x:c>
      <x:c r="T1110" s="19" t="n">
        <x:f>R1110*S1110</x:f>
        <x:v>7.76</x:v>
      </x:c>
      <x:c r="U1110" s="20" t="str">
        <x:f>'D03_Mappings'!E184</x:f>
        <x:v>people</x:v>
      </x:c>
      <x:c r="V1110" s="19" t="str">
        <x:f>IF(I1110="",IF(U1110="people","PAYROLL","UNMAPPED"),I1110)</x:f>
        <x:v>PAYROLL</x:v>
      </x:c>
      <x:c r="W1110" s="19" t="n">
        <x:f>IF(AND(G1110="GL.CASH",L1110="operating"),Q1110,0)</x:f>
        <x:v>0</x:v>
      </x:c>
      <x:c r="X1110" s="19" t="n">
        <x:f>IF(AND(G1110="GL.CASH",L1110="operating"),P1110,0)</x:f>
        <x:v>0</x:v>
      </x:c>
      <x:c r="Y1110" s="19" t="n">
        <x:f>IF(AND(G1110="GL.CASH",L1110="investing"),Q1110-P1110,0)</x:f>
        <x:v>0</x:v>
      </x:c>
      <x:c r="Z1110" s="19" t="n">
        <x:f>IF(AND(G1110="GL.CASH",L1110="financing"),P1110,0)</x:f>
        <x:v>0</x:v>
      </x:c>
      <x:c r="AA1110" s="19" t="n">
        <x:f>IF(AND(G1110="GL.CASH",L1110="financing"),Q1110,0)</x:f>
        <x:v>0</x:v>
      </x:c>
    </x:row>
    <x:row r="1111" ht="25" customHeight="1">
      <x:c r="A1111" s="3" t="str">
        <x:v>ACT/PAYROLL-M06-P10/16</x:v>
      </x:c>
      <x:c r="B1111" s="3" t="str">
        <x:v>PAYROLL-M06-P10</x:v>
      </x:c>
      <x:c r="C1111" s="21" t="n">
        <x:v>6</x:v>
      </x:c>
      <x:c r="D1111" s="39" t="n">
        <x:v>46566</x:v>
      </x:c>
      <x:c r="E1111" s="39" t="n">
        <x:v>46539</x:v>
      </x:c>
      <x:c r="F1111" s="39" t="n">
        <x:v>46566</x:v>
      </x:c>
      <x:c r="G1111" s="3" t="str">
        <x:v>GL.CASH</x:v>
      </x:c>
      <x:c r="H1111" s="3" t="str">
        <x:v>MKT</x:v>
      </x:c>
      <x:c r="I1111" s="3" t="str">
        <x:v>PAYROLL</x:v>
      </x:c>
      <x:c r="J1111" s="3" t="str">
        <x:v>MAP.ACTUAL.PAYROLL.INSOLV.MKT.PAYROLL.MKT</x:v>
      </x:c>
      <x:c r="K1111" s="3" t="str">
        <x:v>PPL.INSOLV</x:v>
      </x:c>
      <x:c r="L1111" s="3" t="str">
        <x:v>operating</x:v>
      </x:c>
      <x:c r="M1111" s="3" t="str">
        <x:v>not_applicable</x:v>
      </x:c>
      <x:c r="N1111" s="3" t="str">
        <x:v>not_applicable</x:v>
      </x:c>
      <x:c r="O1111" s="3" t="str">
        <x:v>not_applicable</x:v>
      </x:c>
      <x:c r="P1111" s="30" t="n">
        <x:v>0</x:v>
      </x:c>
      <x:c r="Q1111" s="30" t="n">
        <x:v>7.76</x:v>
      </x:c>
      <x:c r="R1111" s="19" t="n">
        <x:f>P1111-Q1111</x:f>
        <x:v>-7.76</x:v>
      </x:c>
      <x:c r="S1111" s="22" t="n">
        <x:f>'D03_Accounts'!D11</x:f>
        <x:v>0</x:v>
      </x:c>
      <x:c r="T1111" s="19" t="n">
        <x:f>R1111*S1111</x:f>
        <x:v>0</x:v>
      </x:c>
      <x:c r="U1111" s="20" t="str">
        <x:f>'D03_Mappings'!E185</x:f>
        <x:v>cash</x:v>
      </x:c>
      <x:c r="V1111" s="19" t="str">
        <x:f>IF(I1111="",IF(U1111="people","PAYROLL","UNMAPPED"),I1111)</x:f>
        <x:v>PAYROLL</x:v>
      </x:c>
      <x:c r="W1111" s="19" t="n">
        <x:f>IF(AND(G1111="GL.CASH",L1111="operating"),Q1111,0)</x:f>
        <x:v>7.76</x:v>
      </x:c>
      <x:c r="X1111" s="19" t="n">
        <x:f>IF(AND(G1111="GL.CASH",L1111="operating"),P1111,0)</x:f>
        <x:v>0</x:v>
      </x:c>
      <x:c r="Y1111" s="19" t="n">
        <x:f>IF(AND(G1111="GL.CASH",L1111="investing"),Q1111-P1111,0)</x:f>
        <x:v>0</x:v>
      </x:c>
      <x:c r="Z1111" s="19" t="n">
        <x:f>IF(AND(G1111="GL.CASH",L1111="financing"),P1111,0)</x:f>
        <x:v>0</x:v>
      </x:c>
      <x:c r="AA1111" s="19" t="n">
        <x:f>IF(AND(G1111="GL.CASH",L1111="financing"),Q1111,0)</x:f>
        <x:v>0</x:v>
      </x:c>
    </x:row>
    <x:row r="1112" ht="25" customHeight="1">
      <x:c r="A1112" s="3" t="str">
        <x:v>ACT/PAYROLL-M06-P10/17</x:v>
      </x:c>
      <x:c r="B1112" s="3" t="str">
        <x:v>PAYROLL-M06-P10</x:v>
      </x:c>
      <x:c r="C1112" s="21" t="n">
        <x:v>6</x:v>
      </x:c>
      <x:c r="D1112" s="39" t="n">
        <x:v>46566</x:v>
      </x:c>
      <x:c r="E1112" s="39" t="n">
        <x:v>46539</x:v>
      </x:c>
      <x:c r="F1112" s="39" t="n">
        <x:v>46566</x:v>
      </x:c>
      <x:c r="G1112" s="3" t="str">
        <x:v>GL.PEOPLE.BG</x:v>
      </x:c>
      <x:c r="H1112" s="3" t="str">
        <x:v>MKT</x:v>
      </x:c>
      <x:c r="I1112" s="3" t="str">
        <x:v>PAYROLL</x:v>
      </x:c>
      <x:c r="J1112" s="3" t="str">
        <x:v>MAP.ACTUAL.PAYROLL.BG.MKT.PAYROLL.MKT</x:v>
      </x:c>
      <x:c r="K1112" s="3" t="str">
        <x:v>PPL.BG</x:v>
      </x:c>
      <x:c r="L1112" s="3" t="str">
        <x:v>operating</x:v>
      </x:c>
      <x:c r="M1112" s="3" t="str">
        <x:v>recurring</x:v>
      </x:c>
      <x:c r="N1112" s="3" t="str">
        <x:v>committed</x:v>
      </x:c>
      <x:c r="O1112" s="3" t="str">
        <x:v>fixed</x:v>
      </x:c>
      <x:c r="P1112" s="30" t="n">
        <x:v>15.53</x:v>
      </x:c>
      <x:c r="Q1112" s="30" t="n">
        <x:v>0</x:v>
      </x:c>
      <x:c r="R1112" s="19" t="n">
        <x:f>P1112-Q1112</x:f>
        <x:v>15.53</x:v>
      </x:c>
      <x:c r="S1112" s="22" t="n">
        <x:f>'D03_Accounts'!D99</x:f>
        <x:v>1</x:v>
      </x:c>
      <x:c r="T1112" s="19" t="n">
        <x:f>R1112*S1112</x:f>
        <x:v>15.53</x:v>
      </x:c>
      <x:c r="U1112" s="20" t="str">
        <x:f>'D03_Mappings'!E174</x:f>
        <x:v>people</x:v>
      </x:c>
      <x:c r="V1112" s="19" t="str">
        <x:f>IF(I1112="",IF(U1112="people","PAYROLL","UNMAPPED"),I1112)</x:f>
        <x:v>PAYROLL</x:v>
      </x:c>
      <x:c r="W1112" s="19" t="n">
        <x:f>IF(AND(G1112="GL.CASH",L1112="operating"),Q1112,0)</x:f>
        <x:v>0</x:v>
      </x:c>
      <x:c r="X1112" s="19" t="n">
        <x:f>IF(AND(G1112="GL.CASH",L1112="operating"),P1112,0)</x:f>
        <x:v>0</x:v>
      </x:c>
      <x:c r="Y1112" s="19" t="n">
        <x:f>IF(AND(G1112="GL.CASH",L1112="investing"),Q1112-P1112,0)</x:f>
        <x:v>0</x:v>
      </x:c>
      <x:c r="Z1112" s="19" t="n">
        <x:f>IF(AND(G1112="GL.CASH",L1112="financing"),P1112,0)</x:f>
        <x:v>0</x:v>
      </x:c>
      <x:c r="AA1112" s="19" t="n">
        <x:f>IF(AND(G1112="GL.CASH",L1112="financing"),Q1112,0)</x:f>
        <x:v>0</x:v>
      </x:c>
    </x:row>
    <x:row r="1113" ht="25" customHeight="1">
      <x:c r="A1113" s="3" t="str">
        <x:v>ACT/PAYROLL-M06-P10/18</x:v>
      </x:c>
      <x:c r="B1113" s="3" t="str">
        <x:v>PAYROLL-M06-P10</x:v>
      </x:c>
      <x:c r="C1113" s="21" t="n">
        <x:v>6</x:v>
      </x:c>
      <x:c r="D1113" s="39" t="n">
        <x:v>46566</x:v>
      </x:c>
      <x:c r="E1113" s="39" t="n">
        <x:v>46539</x:v>
      </x:c>
      <x:c r="F1113" s="39" t="n">
        <x:v>46566</x:v>
      </x:c>
      <x:c r="G1113" s="3" t="str">
        <x:v>GL.CASH</x:v>
      </x:c>
      <x:c r="H1113" s="3" t="str">
        <x:v>MKT</x:v>
      </x:c>
      <x:c r="I1113" s="3" t="str">
        <x:v>PAYROLL</x:v>
      </x:c>
      <x:c r="J1113" s="3" t="str">
        <x:v>MAP.ACTUAL.PAYROLL.BG.MKT.PAYROLL.MKT</x:v>
      </x:c>
      <x:c r="K1113" s="3" t="str">
        <x:v>PPL.BG</x:v>
      </x:c>
      <x:c r="L1113" s="3" t="str">
        <x:v>operating</x:v>
      </x:c>
      <x:c r="M1113" s="3" t="str">
        <x:v>not_applicable</x:v>
      </x:c>
      <x:c r="N1113" s="3" t="str">
        <x:v>not_applicable</x:v>
      </x:c>
      <x:c r="O1113" s="3" t="str">
        <x:v>not_applicable</x:v>
      </x:c>
      <x:c r="P1113" s="30" t="n">
        <x:v>0</x:v>
      </x:c>
      <x:c r="Q1113" s="30" t="n">
        <x:v>15.53</x:v>
      </x:c>
      <x:c r="R1113" s="19" t="n">
        <x:f>P1113-Q1113</x:f>
        <x:v>-15.53</x:v>
      </x:c>
      <x:c r="S1113" s="22" t="n">
        <x:f>'D03_Accounts'!D11</x:f>
        <x:v>0</x:v>
      </x:c>
      <x:c r="T1113" s="19" t="n">
        <x:f>R1113*S1113</x:f>
        <x:v>0</x:v>
      </x:c>
      <x:c r="U1113" s="20" t="str">
        <x:f>'D03_Mappings'!E175</x:f>
        <x:v>cash</x:v>
      </x:c>
      <x:c r="V1113" s="19" t="str">
        <x:f>IF(I1113="",IF(U1113="people","PAYROLL","UNMAPPED"),I1113)</x:f>
        <x:v>PAYROLL</x:v>
      </x:c>
      <x:c r="W1113" s="19" t="n">
        <x:f>IF(AND(G1113="GL.CASH",L1113="operating"),Q1113,0)</x:f>
        <x:v>15.53</x:v>
      </x:c>
      <x:c r="X1113" s="19" t="n">
        <x:f>IF(AND(G1113="GL.CASH",L1113="operating"),P1113,0)</x:f>
        <x:v>0</x:v>
      </x:c>
      <x:c r="Y1113" s="19" t="n">
        <x:f>IF(AND(G1113="GL.CASH",L1113="investing"),Q1113-P1113,0)</x:f>
        <x:v>0</x:v>
      </x:c>
      <x:c r="Z1113" s="19" t="n">
        <x:f>IF(AND(G1113="GL.CASH",L1113="financing"),P1113,0)</x:f>
        <x:v>0</x:v>
      </x:c>
      <x:c r="AA1113" s="19" t="n">
        <x:f>IF(AND(G1113="GL.CASH",L1113="financing"),Q1113,0)</x:f>
        <x:v>0</x:v>
      </x:c>
    </x:row>
    <x:row r="1114" ht="25" customHeight="1">
      <x:c r="A1114" s="3" t="str">
        <x:v>ACT/BANK-FEE-M06/1</x:v>
      </x:c>
      <x:c r="B1114" s="3" t="str">
        <x:v>BANK-FEE-M06</x:v>
      </x:c>
      <x:c r="C1114" s="21" t="n">
        <x:v>6</x:v>
      </x:c>
      <x:c r="D1114" s="39" t="n">
        <x:v>46568</x:v>
      </x:c>
      <x:c r="E1114" s="39" t="n">
        <x:v>46568</x:v>
      </x:c>
      <x:c r="F1114" s="39" t="n">
        <x:v>46568</x:v>
      </x:c>
      <x:c r="G1114" s="3" t="str">
        <x:v>GL.OPEX.OPX.MISC</x:v>
      </x:c>
      <x:c r="H1114" s="3" t="str">
        <x:v>FIN</x:v>
      </x:c>
      <x:c r="I1114" s="3" t="str">
        <x:v>V.BANK</x:v>
      </x:c>
      <x:c r="J1114" s="3" t="str">
        <x:v>MAP.ACTUAL.BANK_FEES</x:v>
      </x:c>
      <x:c r="K1114" s="3" t="str">
        <x:v>OPX.MISC</x:v>
      </x:c>
      <x:c r="L1114" s="3" t="str">
        <x:v>operating</x:v>
      </x:c>
      <x:c r="M1114" s="3" t="str">
        <x:v>recurring</x:v>
      </x:c>
      <x:c r="N1114" s="3" t="str">
        <x:v>committed</x:v>
      </x:c>
      <x:c r="O1114" s="3" t="str">
        <x:v>fixed</x:v>
      </x:c>
      <x:c r="P1114" s="30" t="n">
        <x:v>35.15</x:v>
      </x:c>
      <x:c r="Q1114" s="30" t="n">
        <x:v>0</x:v>
      </x:c>
      <x:c r="R1114" s="19" t="n">
        <x:f>P1114-Q1114</x:f>
        <x:v>35.15</x:v>
      </x:c>
      <x:c r="S1114" s="22" t="n">
        <x:f>'D03_Accounts'!D63</x:f>
        <x:v>1</x:v>
      </x:c>
      <x:c r="T1114" s="19" t="n">
        <x:f>R1114*S1114</x:f>
        <x:v>35.15</x:v>
      </x:c>
      <x:c r="U1114" s="20" t="str">
        <x:f>'D03_Mappings'!E11</x:f>
        <x:v>operating_expense</x:v>
      </x:c>
      <x:c r="V1114" s="19" t="str">
        <x:f>IF(I1114="",IF(U1114="people","PAYROLL","UNMAPPED"),I1114)</x:f>
        <x:v>V.BANK</x:v>
      </x:c>
      <x:c r="W1114" s="19" t="n">
        <x:f>IF(AND(G1114="GL.CASH",L1114="operating"),Q1114,0)</x:f>
        <x:v>0</x:v>
      </x:c>
      <x:c r="X1114" s="19" t="n">
        <x:f>IF(AND(G1114="GL.CASH",L1114="operating"),P1114,0)</x:f>
        <x:v>0</x:v>
      </x:c>
      <x:c r="Y1114" s="19" t="n">
        <x:f>IF(AND(G1114="GL.CASH",L1114="investing"),Q1114-P1114,0)</x:f>
        <x:v>0</x:v>
      </x:c>
      <x:c r="Z1114" s="19" t="n">
        <x:f>IF(AND(G1114="GL.CASH",L1114="financing"),P1114,0)</x:f>
        <x:v>0</x:v>
      </x:c>
      <x:c r="AA1114" s="19" t="n">
        <x:f>IF(AND(G1114="GL.CASH",L1114="financing"),Q1114,0)</x:f>
        <x:v>0</x:v>
      </x:c>
    </x:row>
    <x:row r="1115" ht="25" customHeight="1">
      <x:c r="A1115" s="3" t="str">
        <x:v>ACT/BANK-FEE-M06/2</x:v>
      </x:c>
      <x:c r="B1115" s="3" t="str">
        <x:v>BANK-FEE-M06</x:v>
      </x:c>
      <x:c r="C1115" s="21" t="n">
        <x:v>6</x:v>
      </x:c>
      <x:c r="D1115" s="39" t="n">
        <x:v>46568</x:v>
      </x:c>
      <x:c r="E1115" s="39" t="n">
        <x:v>46568</x:v>
      </x:c>
      <x:c r="F1115" s="39" t="n">
        <x:v>46568</x:v>
      </x:c>
      <x:c r="G1115" s="3" t="str">
        <x:v>GL.CASH</x:v>
      </x:c>
      <x:c r="H1115" s="3" t="str">
        <x:v>FIN</x:v>
      </x:c>
      <x:c r="I1115" s="3" t="str">
        <x:v>V.BANK</x:v>
      </x:c>
      <x:c r="J1115" s="3" t="str">
        <x:v>MAP.ACTUAL.BANK_FEES</x:v>
      </x:c>
      <x:c r="K1115" s="3" t="str">
        <x:v>OPX.MISC</x:v>
      </x:c>
      <x:c r="L1115" s="3" t="str">
        <x:v>operating</x:v>
      </x:c>
      <x:c r="M1115" s="3" t="str">
        <x:v>not_applicable</x:v>
      </x:c>
      <x:c r="N1115" s="3" t="str">
        <x:v>not_applicable</x:v>
      </x:c>
      <x:c r="O1115" s="3" t="str">
        <x:v>not_applicable</x:v>
      </x:c>
      <x:c r="P1115" s="30" t="n">
        <x:v>0</x:v>
      </x:c>
      <x:c r="Q1115" s="30" t="n">
        <x:v>35.15</x:v>
      </x:c>
      <x:c r="R1115" s="19" t="n">
        <x:f>P1115-Q1115</x:f>
        <x:v>-35.15</x:v>
      </x:c>
      <x:c r="S1115" s="22" t="n">
        <x:f>'D03_Accounts'!D11</x:f>
        <x:v>0</x:v>
      </x:c>
      <x:c r="T1115" s="19" t="n">
        <x:f>R1115*S1115</x:f>
        <x:v>0</x:v>
      </x:c>
      <x:c r="U1115" s="20" t="str">
        <x:f>'D03_Mappings'!E12</x:f>
        <x:v>cash</x:v>
      </x:c>
      <x:c r="V1115" s="19" t="str">
        <x:f>IF(I1115="",IF(U1115="people","PAYROLL","UNMAPPED"),I1115)</x:f>
        <x:v>V.BANK</x:v>
      </x:c>
      <x:c r="W1115" s="19" t="n">
        <x:f>IF(AND(G1115="GL.CASH",L1115="operating"),Q1115,0)</x:f>
        <x:v>35.15</x:v>
      </x:c>
      <x:c r="X1115" s="19" t="n">
        <x:f>IF(AND(G1115="GL.CASH",L1115="operating"),P1115,0)</x:f>
        <x:v>0</x:v>
      </x:c>
      <x:c r="Y1115" s="19" t="n">
        <x:f>IF(AND(G1115="GL.CASH",L1115="investing"),Q1115-P1115,0)</x:f>
        <x:v>0</x:v>
      </x:c>
      <x:c r="Z1115" s="19" t="n">
        <x:f>IF(AND(G1115="GL.CASH",L1115="financing"),P1115,0)</x:f>
        <x:v>0</x:v>
      </x:c>
      <x:c r="AA1115" s="19" t="n">
        <x:f>IF(AND(G1115="GL.CASH",L1115="financing"),Q1115,0)</x:f>
        <x:v>0</x:v>
      </x:c>
    </x:row>
    <x:row r="1116" ht="25" customHeight="1">
      <x:c r="A1116" s="3" t="str">
        <x:v>ACT/DEP-IT.P01.01-M06/1</x:v>
      </x:c>
      <x:c r="B1116" s="3" t="str">
        <x:v>DEP-IT.P01.01-M06</x:v>
      </x:c>
      <x:c r="C1116" s="21" t="n">
        <x:v>6</x:v>
      </x:c>
      <x:c r="D1116" s="39" t="n">
        <x:v>46568</x:v>
      </x:c>
      <x:c r="E1116" s="39" t="n">
        <x:v>46539</x:v>
      </x:c>
      <x:c r="F1116" s="39"/>
      <x:c r="G1116" s="3" t="str">
        <x:v>GL.DEPR.IT</x:v>
      </x:c>
      <x:c r="H1116" s="3" t="str">
        <x:v>MGMT</x:v>
      </x:c>
      <x:c r="I1116" s="3" t="str">
        <x:v>V.EQUIPMENT</x:v>
      </x:c>
      <x:c r="J1116" s="3" t="str">
        <x:v>MAP.ACTUAL.DEPR.IT.MGMT.V.EQUIPMENT.MGMT</x:v>
      </x:c>
      <x:c r="K1116" s="3" t="str">
        <x:v>CAP.DEPRECIATION</x:v>
      </x:c>
      <x:c r="L1116" s="3" t="str">
        <x:v>noncash</x:v>
      </x:c>
      <x:c r="M1116" s="3" t="str">
        <x:v>recurring</x:v>
      </x:c>
      <x:c r="N1116" s="3" t="str">
        <x:v>committed</x:v>
      </x:c>
      <x:c r="O1116" s="3" t="str">
        <x:v>fixed</x:v>
      </x:c>
      <x:c r="P1116" s="30" t="n">
        <x:v>69.44</x:v>
      </x:c>
      <x:c r="Q1116" s="30" t="n">
        <x:v>0</x:v>
      </x:c>
      <x:c r="R1116" s="19" t="n">
        <x:f>P1116-Q1116</x:f>
        <x:v>69.44</x:v>
      </x:c>
      <x:c r="S1116" s="22" t="n">
        <x:f>'D03_Accounts'!D100</x:f>
        <x:v>1</x:v>
      </x:c>
      <x:c r="T1116" s="19" t="n">
        <x:f>R1116*S1116</x:f>
        <x:v>69.44</x:v>
      </x:c>
      <x:c r="U1116" s="20" t="str">
        <x:f>'D03_Mappings'!E145</x:f>
        <x:v>depreciation</x:v>
      </x:c>
      <x:c r="V1116" s="19" t="str">
        <x:f>IF(I1116="",IF(U1116="people","PAYROLL","UNMAPPED"),I1116)</x:f>
        <x:v>V.EQUIPMENT</x:v>
      </x:c>
      <x:c r="W1116" s="19" t="n">
        <x:f>IF(AND(G1116="GL.CASH",L1116="operating"),Q1116,0)</x:f>
        <x:v>0</x:v>
      </x:c>
      <x:c r="X1116" s="19" t="n">
        <x:f>IF(AND(G1116="GL.CASH",L1116="operating"),P1116,0)</x:f>
        <x:v>0</x:v>
      </x:c>
      <x:c r="Y1116" s="19" t="n">
        <x:f>IF(AND(G1116="GL.CASH",L1116="investing"),Q1116-P1116,0)</x:f>
        <x:v>0</x:v>
      </x:c>
      <x:c r="Z1116" s="19" t="n">
        <x:f>IF(AND(G1116="GL.CASH",L1116="financing"),P1116,0)</x:f>
        <x:v>0</x:v>
      </x:c>
      <x:c r="AA1116" s="19" t="n">
        <x:f>IF(AND(G1116="GL.CASH",L1116="financing"),Q1116,0)</x:f>
        <x:v>0</x:v>
      </x:c>
    </x:row>
    <x:row r="1117" ht="25" customHeight="1">
      <x:c r="A1117" s="3" t="str">
        <x:v>ACT/DEP-IT.P01.01-M06/2</x:v>
      </x:c>
      <x:c r="B1117" s="3" t="str">
        <x:v>DEP-IT.P01.01-M06</x:v>
      </x:c>
      <x:c r="C1117" s="21" t="n">
        <x:v>6</x:v>
      </x:c>
      <x:c r="D1117" s="39" t="n">
        <x:v>46568</x:v>
      </x:c>
      <x:c r="E1117" s="39" t="n">
        <x:v>46539</x:v>
      </x:c>
      <x:c r="F1117" s="39"/>
      <x:c r="G1117" s="3" t="str">
        <x:v>GL.ACCDEP.IT</x:v>
      </x:c>
      <x:c r="H1117" s="3" t="str">
        <x:v>MGMT</x:v>
      </x:c>
      <x:c r="I1117" s="3" t="str">
        <x:v>V.EQUIPMENT</x:v>
      </x:c>
      <x:c r="J1117" s="3" t="str">
        <x:v>MAP.ACTUAL.DEPR.IT.MGMT.V.EQUIPMENT.MGMT</x:v>
      </x:c>
      <x:c r="K1117" s="3" t="str">
        <x:v>CAP.DEPRECIATION</x:v>
      </x:c>
      <x:c r="L1117" s="3" t="str">
        <x:v>noncash</x:v>
      </x:c>
      <x:c r="M1117" s="3" t="str">
        <x:v>not_applicable</x:v>
      </x:c>
      <x:c r="N1117" s="3" t="str">
        <x:v>not_applicable</x:v>
      </x:c>
      <x:c r="O1117" s="3" t="str">
        <x:v>not_applicable</x:v>
      </x:c>
      <x:c r="P1117" s="30" t="n">
        <x:v>0</x:v>
      </x:c>
      <x:c r="Q1117" s="30" t="n">
        <x:v>69.44</x:v>
      </x:c>
      <x:c r="R1117" s="19" t="n">
        <x:f>P1117-Q1117</x:f>
        <x:v>-69.44</x:v>
      </x:c>
      <x:c r="S1117" s="22" t="n">
        <x:f>'D03_Accounts'!D21</x:f>
        <x:v>0</x:v>
      </x:c>
      <x:c r="T1117" s="19" t="n">
        <x:f>R1117*S1117</x:f>
        <x:v>0</x:v>
      </x:c>
      <x:c r="U1117" s="20" t="str">
        <x:f>'D03_Mappings'!E146</x:f>
        <x:v>acc_dep</x:v>
      </x:c>
      <x:c r="V1117" s="19" t="str">
        <x:f>IF(I1117="",IF(U1117="people","PAYROLL","UNMAPPED"),I1117)</x:f>
        <x:v>V.EQUIPMENT</x:v>
      </x:c>
      <x:c r="W1117" s="19" t="n">
        <x:f>IF(AND(G1117="GL.CASH",L1117="operating"),Q1117,0)</x:f>
        <x:v>0</x:v>
      </x:c>
      <x:c r="X1117" s="19" t="n">
        <x:f>IF(AND(G1117="GL.CASH",L1117="operating"),P1117,0)</x:f>
        <x:v>0</x:v>
      </x:c>
      <x:c r="Y1117" s="19" t="n">
        <x:f>IF(AND(G1117="GL.CASH",L1117="investing"),Q1117-P1117,0)</x:f>
        <x:v>0</x:v>
      </x:c>
      <x:c r="Z1117" s="19" t="n">
        <x:f>IF(AND(G1117="GL.CASH",L1117="financing"),P1117,0)</x:f>
        <x:v>0</x:v>
      </x:c>
      <x:c r="AA1117" s="19" t="n">
        <x:f>IF(AND(G1117="GL.CASH",L1117="financing"),Q1117,0)</x:f>
        <x:v>0</x:v>
      </x:c>
    </x:row>
    <x:row r="1118" ht="25" customHeight="1">
      <x:c r="A1118" s="3" t="str">
        <x:v>ACT/DEP-IT.P02.01-M06/1</x:v>
      </x:c>
      <x:c r="B1118" s="3" t="str">
        <x:v>DEP-IT.P02.01-M06</x:v>
      </x:c>
      <x:c r="C1118" s="21" t="n">
        <x:v>6</x:v>
      </x:c>
      <x:c r="D1118" s="39" t="n">
        <x:v>46568</x:v>
      </x:c>
      <x:c r="E1118" s="39" t="n">
        <x:v>46539</x:v>
      </x:c>
      <x:c r="F1118" s="39"/>
      <x:c r="G1118" s="3" t="str">
        <x:v>GL.DEPR.IT</x:v>
      </x:c>
      <x:c r="H1118" s="3" t="str">
        <x:v>ENG</x:v>
      </x:c>
      <x:c r="I1118" s="3" t="str">
        <x:v>V.EQUIPMENT</x:v>
      </x:c>
      <x:c r="J1118" s="3" t="str">
        <x:v>MAP.ACTUAL.DEPR.IT.ENG.V.EQUIPMENT.ENG</x:v>
      </x:c>
      <x:c r="K1118" s="3" t="str">
        <x:v>CAP.DEPRECIATION</x:v>
      </x:c>
      <x:c r="L1118" s="3" t="str">
        <x:v>noncash</x:v>
      </x:c>
      <x:c r="M1118" s="3" t="str">
        <x:v>recurring</x:v>
      </x:c>
      <x:c r="N1118" s="3" t="str">
        <x:v>committed</x:v>
      </x:c>
      <x:c r="O1118" s="3" t="str">
        <x:v>fixed</x:v>
      </x:c>
      <x:c r="P1118" s="30" t="n">
        <x:v>69.44</x:v>
      </x:c>
      <x:c r="Q1118" s="30" t="n">
        <x:v>0</x:v>
      </x:c>
      <x:c r="R1118" s="19" t="n">
        <x:f>P1118-Q1118</x:f>
        <x:v>69.44</x:v>
      </x:c>
      <x:c r="S1118" s="22" t="n">
        <x:f>'D03_Accounts'!D100</x:f>
        <x:v>1</x:v>
      </x:c>
      <x:c r="T1118" s="19" t="n">
        <x:f>R1118*S1118</x:f>
        <x:v>69.44</x:v>
      </x:c>
      <x:c r="U1118" s="20" t="str">
        <x:f>'D03_Mappings'!E143</x:f>
        <x:v>depreciation</x:v>
      </x:c>
      <x:c r="V1118" s="19" t="str">
        <x:f>IF(I1118="",IF(U1118="people","PAYROLL","UNMAPPED"),I1118)</x:f>
        <x:v>V.EQUIPMENT</x:v>
      </x:c>
      <x:c r="W1118" s="19" t="n">
        <x:f>IF(AND(G1118="GL.CASH",L1118="operating"),Q1118,0)</x:f>
        <x:v>0</x:v>
      </x:c>
      <x:c r="X1118" s="19" t="n">
        <x:f>IF(AND(G1118="GL.CASH",L1118="operating"),P1118,0)</x:f>
        <x:v>0</x:v>
      </x:c>
      <x:c r="Y1118" s="19" t="n">
        <x:f>IF(AND(G1118="GL.CASH",L1118="investing"),Q1118-P1118,0)</x:f>
        <x:v>0</x:v>
      </x:c>
      <x:c r="Z1118" s="19" t="n">
        <x:f>IF(AND(G1118="GL.CASH",L1118="financing"),P1118,0)</x:f>
        <x:v>0</x:v>
      </x:c>
      <x:c r="AA1118" s="19" t="n">
        <x:f>IF(AND(G1118="GL.CASH",L1118="financing"),Q1118,0)</x:f>
        <x:v>0</x:v>
      </x:c>
    </x:row>
    <x:row r="1119" ht="25" customHeight="1">
      <x:c r="A1119" s="3" t="str">
        <x:v>ACT/DEP-IT.P02.01-M06/2</x:v>
      </x:c>
      <x:c r="B1119" s="3" t="str">
        <x:v>DEP-IT.P02.01-M06</x:v>
      </x:c>
      <x:c r="C1119" s="21" t="n">
        <x:v>6</x:v>
      </x:c>
      <x:c r="D1119" s="39" t="n">
        <x:v>46568</x:v>
      </x:c>
      <x:c r="E1119" s="39" t="n">
        <x:v>46539</x:v>
      </x:c>
      <x:c r="F1119" s="39"/>
      <x:c r="G1119" s="3" t="str">
        <x:v>GL.ACCDEP.IT</x:v>
      </x:c>
      <x:c r="H1119" s="3" t="str">
        <x:v>ENG</x:v>
      </x:c>
      <x:c r="I1119" s="3" t="str">
        <x:v>V.EQUIPMENT</x:v>
      </x:c>
      <x:c r="J1119" s="3" t="str">
        <x:v>MAP.ACTUAL.DEPR.IT.ENG.V.EQUIPMENT.ENG</x:v>
      </x:c>
      <x:c r="K1119" s="3" t="str">
        <x:v>CAP.DEPRECIATION</x:v>
      </x:c>
      <x:c r="L1119" s="3" t="str">
        <x:v>noncash</x:v>
      </x:c>
      <x:c r="M1119" s="3" t="str">
        <x:v>not_applicable</x:v>
      </x:c>
      <x:c r="N1119" s="3" t="str">
        <x:v>not_applicable</x:v>
      </x:c>
      <x:c r="O1119" s="3" t="str">
        <x:v>not_applicable</x:v>
      </x:c>
      <x:c r="P1119" s="30" t="n">
        <x:v>0</x:v>
      </x:c>
      <x:c r="Q1119" s="30" t="n">
        <x:v>69.44</x:v>
      </x:c>
      <x:c r="R1119" s="19" t="n">
        <x:f>P1119-Q1119</x:f>
        <x:v>-69.44</x:v>
      </x:c>
      <x:c r="S1119" s="22" t="n">
        <x:f>'D03_Accounts'!D21</x:f>
        <x:v>0</x:v>
      </x:c>
      <x:c r="T1119" s="19" t="n">
        <x:f>R1119*S1119</x:f>
        <x:v>0</x:v>
      </x:c>
      <x:c r="U1119" s="20" t="str">
        <x:f>'D03_Mappings'!E144</x:f>
        <x:v>acc_dep</x:v>
      </x:c>
      <x:c r="V1119" s="19" t="str">
        <x:f>IF(I1119="",IF(U1119="people","PAYROLL","UNMAPPED"),I1119)</x:f>
        <x:v>V.EQUIPMENT</x:v>
      </x:c>
      <x:c r="W1119" s="19" t="n">
        <x:f>IF(AND(G1119="GL.CASH",L1119="operating"),Q1119,0)</x:f>
        <x:v>0</x:v>
      </x:c>
      <x:c r="X1119" s="19" t="n">
        <x:f>IF(AND(G1119="GL.CASH",L1119="operating"),P1119,0)</x:f>
        <x:v>0</x:v>
      </x:c>
      <x:c r="Y1119" s="19" t="n">
        <x:f>IF(AND(G1119="GL.CASH",L1119="investing"),Q1119-P1119,0)</x:f>
        <x:v>0</x:v>
      </x:c>
      <x:c r="Z1119" s="19" t="n">
        <x:f>IF(AND(G1119="GL.CASH",L1119="financing"),P1119,0)</x:f>
        <x:v>0</x:v>
      </x:c>
      <x:c r="AA1119" s="19" t="n">
        <x:f>IF(AND(G1119="GL.CASH",L1119="financing"),Q1119,0)</x:f>
        <x:v>0</x:v>
      </x:c>
    </x:row>
    <x:row r="1120" ht="25" customHeight="1">
      <x:c r="A1120" s="3" t="str">
        <x:v>ACT/DEP-IT.P03.01-M06/1</x:v>
      </x:c>
      <x:c r="B1120" s="3" t="str">
        <x:v>DEP-IT.P03.01-M06</x:v>
      </x:c>
      <x:c r="C1120" s="21" t="n">
        <x:v>6</x:v>
      </x:c>
      <x:c r="D1120" s="39" t="n">
        <x:v>46568</x:v>
      </x:c>
      <x:c r="E1120" s="39" t="n">
        <x:v>46539</x:v>
      </x:c>
      <x:c r="F1120" s="39"/>
      <x:c r="G1120" s="3" t="str">
        <x:v>GL.DEPR.IT</x:v>
      </x:c>
      <x:c r="H1120" s="3" t="str">
        <x:v>ENG</x:v>
      </x:c>
      <x:c r="I1120" s="3" t="str">
        <x:v>V.EQUIPMENT</x:v>
      </x:c>
      <x:c r="J1120" s="3" t="str">
        <x:v>MAP.ACTUAL.DEPR.IT.ENG.V.EQUIPMENT.ENG</x:v>
      </x:c>
      <x:c r="K1120" s="3" t="str">
        <x:v>CAP.DEPRECIATION</x:v>
      </x:c>
      <x:c r="L1120" s="3" t="str">
        <x:v>noncash</x:v>
      </x:c>
      <x:c r="M1120" s="3" t="str">
        <x:v>recurring</x:v>
      </x:c>
      <x:c r="N1120" s="3" t="str">
        <x:v>committed</x:v>
      </x:c>
      <x:c r="O1120" s="3" t="str">
        <x:v>fixed</x:v>
      </x:c>
      <x:c r="P1120" s="30" t="n">
        <x:v>69.44</x:v>
      </x:c>
      <x:c r="Q1120" s="30" t="n">
        <x:v>0</x:v>
      </x:c>
      <x:c r="R1120" s="19" t="n">
        <x:f>P1120-Q1120</x:f>
        <x:v>69.44</x:v>
      </x:c>
      <x:c r="S1120" s="22" t="n">
        <x:f>'D03_Accounts'!D100</x:f>
        <x:v>1</x:v>
      </x:c>
      <x:c r="T1120" s="19" t="n">
        <x:f>R1120*S1120</x:f>
        <x:v>69.44</x:v>
      </x:c>
      <x:c r="U1120" s="20" t="str">
        <x:f>'D03_Mappings'!E143</x:f>
        <x:v>depreciation</x:v>
      </x:c>
      <x:c r="V1120" s="19" t="str">
        <x:f>IF(I1120="",IF(U1120="people","PAYROLL","UNMAPPED"),I1120)</x:f>
        <x:v>V.EQUIPMENT</x:v>
      </x:c>
      <x:c r="W1120" s="19" t="n">
        <x:f>IF(AND(G1120="GL.CASH",L1120="operating"),Q1120,0)</x:f>
        <x:v>0</x:v>
      </x:c>
      <x:c r="X1120" s="19" t="n">
        <x:f>IF(AND(G1120="GL.CASH",L1120="operating"),P1120,0)</x:f>
        <x:v>0</x:v>
      </x:c>
      <x:c r="Y1120" s="19" t="n">
        <x:f>IF(AND(G1120="GL.CASH",L1120="investing"),Q1120-P1120,0)</x:f>
        <x:v>0</x:v>
      </x:c>
      <x:c r="Z1120" s="19" t="n">
        <x:f>IF(AND(G1120="GL.CASH",L1120="financing"),P1120,0)</x:f>
        <x:v>0</x:v>
      </x:c>
      <x:c r="AA1120" s="19" t="n">
        <x:f>IF(AND(G1120="GL.CASH",L1120="financing"),Q1120,0)</x:f>
        <x:v>0</x:v>
      </x:c>
    </x:row>
    <x:row r="1121" ht="25" customHeight="1">
      <x:c r="A1121" s="3" t="str">
        <x:v>ACT/DEP-IT.P03.01-M06/2</x:v>
      </x:c>
      <x:c r="B1121" s="3" t="str">
        <x:v>DEP-IT.P03.01-M06</x:v>
      </x:c>
      <x:c r="C1121" s="21" t="n">
        <x:v>6</x:v>
      </x:c>
      <x:c r="D1121" s="39" t="n">
        <x:v>46568</x:v>
      </x:c>
      <x:c r="E1121" s="39" t="n">
        <x:v>46539</x:v>
      </x:c>
      <x:c r="F1121" s="39"/>
      <x:c r="G1121" s="3" t="str">
        <x:v>GL.ACCDEP.IT</x:v>
      </x:c>
      <x:c r="H1121" s="3" t="str">
        <x:v>ENG</x:v>
      </x:c>
      <x:c r="I1121" s="3" t="str">
        <x:v>V.EQUIPMENT</x:v>
      </x:c>
      <x:c r="J1121" s="3" t="str">
        <x:v>MAP.ACTUAL.DEPR.IT.ENG.V.EQUIPMENT.ENG</x:v>
      </x:c>
      <x:c r="K1121" s="3" t="str">
        <x:v>CAP.DEPRECIATION</x:v>
      </x:c>
      <x:c r="L1121" s="3" t="str">
        <x:v>noncash</x:v>
      </x:c>
      <x:c r="M1121" s="3" t="str">
        <x:v>not_applicable</x:v>
      </x:c>
      <x:c r="N1121" s="3" t="str">
        <x:v>not_applicable</x:v>
      </x:c>
      <x:c r="O1121" s="3" t="str">
        <x:v>not_applicable</x:v>
      </x:c>
      <x:c r="P1121" s="30" t="n">
        <x:v>0</x:v>
      </x:c>
      <x:c r="Q1121" s="30" t="n">
        <x:v>69.44</x:v>
      </x:c>
      <x:c r="R1121" s="19" t="n">
        <x:f>P1121-Q1121</x:f>
        <x:v>-69.44</x:v>
      </x:c>
      <x:c r="S1121" s="22" t="n">
        <x:f>'D03_Accounts'!D21</x:f>
        <x:v>0</x:v>
      </x:c>
      <x:c r="T1121" s="19" t="n">
        <x:f>R1121*S1121</x:f>
        <x:v>0</x:v>
      </x:c>
      <x:c r="U1121" s="20" t="str">
        <x:f>'D03_Mappings'!E144</x:f>
        <x:v>acc_dep</x:v>
      </x:c>
      <x:c r="V1121" s="19" t="str">
        <x:f>IF(I1121="",IF(U1121="people","PAYROLL","UNMAPPED"),I1121)</x:f>
        <x:v>V.EQUIPMENT</x:v>
      </x:c>
      <x:c r="W1121" s="19" t="n">
        <x:f>IF(AND(G1121="GL.CASH",L1121="operating"),Q1121,0)</x:f>
        <x:v>0</x:v>
      </x:c>
      <x:c r="X1121" s="19" t="n">
        <x:f>IF(AND(G1121="GL.CASH",L1121="operating"),P1121,0)</x:f>
        <x:v>0</x:v>
      </x:c>
      <x:c r="Y1121" s="19" t="n">
        <x:f>IF(AND(G1121="GL.CASH",L1121="investing"),Q1121-P1121,0)</x:f>
        <x:v>0</x:v>
      </x:c>
      <x:c r="Z1121" s="19" t="n">
        <x:f>IF(AND(G1121="GL.CASH",L1121="financing"),P1121,0)</x:f>
        <x:v>0</x:v>
      </x:c>
      <x:c r="AA1121" s="19" t="n">
        <x:f>IF(AND(G1121="GL.CASH",L1121="financing"),Q1121,0)</x:f>
        <x:v>0</x:v>
      </x:c>
    </x:row>
    <x:row r="1122" ht="25" customHeight="1">
      <x:c r="A1122" s="3" t="str">
        <x:v>ACT/DEP-IT.P04.01-M06/1</x:v>
      </x:c>
      <x:c r="B1122" s="3" t="str">
        <x:v>DEP-IT.P04.01-M06</x:v>
      </x:c>
      <x:c r="C1122" s="21" t="n">
        <x:v>6</x:v>
      </x:c>
      <x:c r="D1122" s="39" t="n">
        <x:v>46568</x:v>
      </x:c>
      <x:c r="E1122" s="39" t="n">
        <x:v>46539</x:v>
      </x:c>
      <x:c r="F1122" s="39"/>
      <x:c r="G1122" s="3" t="str">
        <x:v>GL.DEPR.IT</x:v>
      </x:c>
      <x:c r="H1122" s="3" t="str">
        <x:v>ENG</x:v>
      </x:c>
      <x:c r="I1122" s="3" t="str">
        <x:v>V.EQUIPMENT</x:v>
      </x:c>
      <x:c r="J1122" s="3" t="str">
        <x:v>MAP.ACTUAL.DEPR.IT.ENG.V.EQUIPMENT.ENG</x:v>
      </x:c>
      <x:c r="K1122" s="3" t="str">
        <x:v>CAP.DEPRECIATION</x:v>
      </x:c>
      <x:c r="L1122" s="3" t="str">
        <x:v>noncash</x:v>
      </x:c>
      <x:c r="M1122" s="3" t="str">
        <x:v>recurring</x:v>
      </x:c>
      <x:c r="N1122" s="3" t="str">
        <x:v>committed</x:v>
      </x:c>
      <x:c r="O1122" s="3" t="str">
        <x:v>fixed</x:v>
      </x:c>
      <x:c r="P1122" s="30" t="n">
        <x:v>69.44</x:v>
      </x:c>
      <x:c r="Q1122" s="30" t="n">
        <x:v>0</x:v>
      </x:c>
      <x:c r="R1122" s="19" t="n">
        <x:f>P1122-Q1122</x:f>
        <x:v>69.44</x:v>
      </x:c>
      <x:c r="S1122" s="22" t="n">
        <x:f>'D03_Accounts'!D100</x:f>
        <x:v>1</x:v>
      </x:c>
      <x:c r="T1122" s="19" t="n">
        <x:f>R1122*S1122</x:f>
        <x:v>69.44</x:v>
      </x:c>
      <x:c r="U1122" s="20" t="str">
        <x:f>'D03_Mappings'!E143</x:f>
        <x:v>depreciation</x:v>
      </x:c>
      <x:c r="V1122" s="19" t="str">
        <x:f>IF(I1122="",IF(U1122="people","PAYROLL","UNMAPPED"),I1122)</x:f>
        <x:v>V.EQUIPMENT</x:v>
      </x:c>
      <x:c r="W1122" s="19" t="n">
        <x:f>IF(AND(G1122="GL.CASH",L1122="operating"),Q1122,0)</x:f>
        <x:v>0</x:v>
      </x:c>
      <x:c r="X1122" s="19" t="n">
        <x:f>IF(AND(G1122="GL.CASH",L1122="operating"),P1122,0)</x:f>
        <x:v>0</x:v>
      </x:c>
      <x:c r="Y1122" s="19" t="n">
        <x:f>IF(AND(G1122="GL.CASH",L1122="investing"),Q1122-P1122,0)</x:f>
        <x:v>0</x:v>
      </x:c>
      <x:c r="Z1122" s="19" t="n">
        <x:f>IF(AND(G1122="GL.CASH",L1122="financing"),P1122,0)</x:f>
        <x:v>0</x:v>
      </x:c>
      <x:c r="AA1122" s="19" t="n">
        <x:f>IF(AND(G1122="GL.CASH",L1122="financing"),Q1122,0)</x:f>
        <x:v>0</x:v>
      </x:c>
    </x:row>
    <x:row r="1123" ht="25" customHeight="1">
      <x:c r="A1123" s="3" t="str">
        <x:v>ACT/DEP-IT.P04.01-M06/2</x:v>
      </x:c>
      <x:c r="B1123" s="3" t="str">
        <x:v>DEP-IT.P04.01-M06</x:v>
      </x:c>
      <x:c r="C1123" s="21" t="n">
        <x:v>6</x:v>
      </x:c>
      <x:c r="D1123" s="39" t="n">
        <x:v>46568</x:v>
      </x:c>
      <x:c r="E1123" s="39" t="n">
        <x:v>46539</x:v>
      </x:c>
      <x:c r="F1123" s="39"/>
      <x:c r="G1123" s="3" t="str">
        <x:v>GL.ACCDEP.IT</x:v>
      </x:c>
      <x:c r="H1123" s="3" t="str">
        <x:v>ENG</x:v>
      </x:c>
      <x:c r="I1123" s="3" t="str">
        <x:v>V.EQUIPMENT</x:v>
      </x:c>
      <x:c r="J1123" s="3" t="str">
        <x:v>MAP.ACTUAL.DEPR.IT.ENG.V.EQUIPMENT.ENG</x:v>
      </x:c>
      <x:c r="K1123" s="3" t="str">
        <x:v>CAP.DEPRECIATION</x:v>
      </x:c>
      <x:c r="L1123" s="3" t="str">
        <x:v>noncash</x:v>
      </x:c>
      <x:c r="M1123" s="3" t="str">
        <x:v>not_applicable</x:v>
      </x:c>
      <x:c r="N1123" s="3" t="str">
        <x:v>not_applicable</x:v>
      </x:c>
      <x:c r="O1123" s="3" t="str">
        <x:v>not_applicable</x:v>
      </x:c>
      <x:c r="P1123" s="30" t="n">
        <x:v>0</x:v>
      </x:c>
      <x:c r="Q1123" s="30" t="n">
        <x:v>69.44</x:v>
      </x:c>
      <x:c r="R1123" s="19" t="n">
        <x:f>P1123-Q1123</x:f>
        <x:v>-69.44</x:v>
      </x:c>
      <x:c r="S1123" s="22" t="n">
        <x:f>'D03_Accounts'!D21</x:f>
        <x:v>0</x:v>
      </x:c>
      <x:c r="T1123" s="19" t="n">
        <x:f>R1123*S1123</x:f>
        <x:v>0</x:v>
      </x:c>
      <x:c r="U1123" s="20" t="str">
        <x:f>'D03_Mappings'!E144</x:f>
        <x:v>acc_dep</x:v>
      </x:c>
      <x:c r="V1123" s="19" t="str">
        <x:f>IF(I1123="",IF(U1123="people","PAYROLL","UNMAPPED"),I1123)</x:f>
        <x:v>V.EQUIPMENT</x:v>
      </x:c>
      <x:c r="W1123" s="19" t="n">
        <x:f>IF(AND(G1123="GL.CASH",L1123="operating"),Q1123,0)</x:f>
        <x:v>0</x:v>
      </x:c>
      <x:c r="X1123" s="19" t="n">
        <x:f>IF(AND(G1123="GL.CASH",L1123="operating"),P1123,0)</x:f>
        <x:v>0</x:v>
      </x:c>
      <x:c r="Y1123" s="19" t="n">
        <x:f>IF(AND(G1123="GL.CASH",L1123="investing"),Q1123-P1123,0)</x:f>
        <x:v>0</x:v>
      </x:c>
      <x:c r="Z1123" s="19" t="n">
        <x:f>IF(AND(G1123="GL.CASH",L1123="financing"),P1123,0)</x:f>
        <x:v>0</x:v>
      </x:c>
      <x:c r="AA1123" s="19" t="n">
        <x:f>IF(AND(G1123="GL.CASH",L1123="financing"),Q1123,0)</x:f>
        <x:v>0</x:v>
      </x:c>
    </x:row>
    <x:row r="1124" ht="25" customHeight="1">
      <x:c r="A1124" s="3" t="str">
        <x:v>ACT/DEP-IT.P05.01-M06/1</x:v>
      </x:c>
      <x:c r="B1124" s="3" t="str">
        <x:v>DEP-IT.P05.01-M06</x:v>
      </x:c>
      <x:c r="C1124" s="21" t="n">
        <x:v>6</x:v>
      </x:c>
      <x:c r="D1124" s="39" t="n">
        <x:v>46568</x:v>
      </x:c>
      <x:c r="E1124" s="39" t="n">
        <x:v>46539</x:v>
      </x:c>
      <x:c r="F1124" s="39"/>
      <x:c r="G1124" s="3" t="str">
        <x:v>GL.DEPR.IT</x:v>
      </x:c>
      <x:c r="H1124" s="3" t="str">
        <x:v>ENG</x:v>
      </x:c>
      <x:c r="I1124" s="3" t="str">
        <x:v>V.EQUIPMENT</x:v>
      </x:c>
      <x:c r="J1124" s="3" t="str">
        <x:v>MAP.ACTUAL.DEPR.IT.ENG.V.EQUIPMENT.ENG</x:v>
      </x:c>
      <x:c r="K1124" s="3" t="str">
        <x:v>CAP.DEPRECIATION</x:v>
      </x:c>
      <x:c r="L1124" s="3" t="str">
        <x:v>noncash</x:v>
      </x:c>
      <x:c r="M1124" s="3" t="str">
        <x:v>recurring</x:v>
      </x:c>
      <x:c r="N1124" s="3" t="str">
        <x:v>committed</x:v>
      </x:c>
      <x:c r="O1124" s="3" t="str">
        <x:v>fixed</x:v>
      </x:c>
      <x:c r="P1124" s="30" t="n">
        <x:v>69.44</x:v>
      </x:c>
      <x:c r="Q1124" s="30" t="n">
        <x:v>0</x:v>
      </x:c>
      <x:c r="R1124" s="19" t="n">
        <x:f>P1124-Q1124</x:f>
        <x:v>69.44</x:v>
      </x:c>
      <x:c r="S1124" s="22" t="n">
        <x:f>'D03_Accounts'!D100</x:f>
        <x:v>1</x:v>
      </x:c>
      <x:c r="T1124" s="19" t="n">
        <x:f>R1124*S1124</x:f>
        <x:v>69.44</x:v>
      </x:c>
      <x:c r="U1124" s="20" t="str">
        <x:f>'D03_Mappings'!E143</x:f>
        <x:v>depreciation</x:v>
      </x:c>
      <x:c r="V1124" s="19" t="str">
        <x:f>IF(I1124="",IF(U1124="people","PAYROLL","UNMAPPED"),I1124)</x:f>
        <x:v>V.EQUIPMENT</x:v>
      </x:c>
      <x:c r="W1124" s="19" t="n">
        <x:f>IF(AND(G1124="GL.CASH",L1124="operating"),Q1124,0)</x:f>
        <x:v>0</x:v>
      </x:c>
      <x:c r="X1124" s="19" t="n">
        <x:f>IF(AND(G1124="GL.CASH",L1124="operating"),P1124,0)</x:f>
        <x:v>0</x:v>
      </x:c>
      <x:c r="Y1124" s="19" t="n">
        <x:f>IF(AND(G1124="GL.CASH",L1124="investing"),Q1124-P1124,0)</x:f>
        <x:v>0</x:v>
      </x:c>
      <x:c r="Z1124" s="19" t="n">
        <x:f>IF(AND(G1124="GL.CASH",L1124="financing"),P1124,0)</x:f>
        <x:v>0</x:v>
      </x:c>
      <x:c r="AA1124" s="19" t="n">
        <x:f>IF(AND(G1124="GL.CASH",L1124="financing"),Q1124,0)</x:f>
        <x:v>0</x:v>
      </x:c>
    </x:row>
    <x:row r="1125" ht="25" customHeight="1">
      <x:c r="A1125" s="3" t="str">
        <x:v>ACT/DEP-IT.P05.01-M06/2</x:v>
      </x:c>
      <x:c r="B1125" s="3" t="str">
        <x:v>DEP-IT.P05.01-M06</x:v>
      </x:c>
      <x:c r="C1125" s="21" t="n">
        <x:v>6</x:v>
      </x:c>
      <x:c r="D1125" s="39" t="n">
        <x:v>46568</x:v>
      </x:c>
      <x:c r="E1125" s="39" t="n">
        <x:v>46539</x:v>
      </x:c>
      <x:c r="F1125" s="39"/>
      <x:c r="G1125" s="3" t="str">
        <x:v>GL.ACCDEP.IT</x:v>
      </x:c>
      <x:c r="H1125" s="3" t="str">
        <x:v>ENG</x:v>
      </x:c>
      <x:c r="I1125" s="3" t="str">
        <x:v>V.EQUIPMENT</x:v>
      </x:c>
      <x:c r="J1125" s="3" t="str">
        <x:v>MAP.ACTUAL.DEPR.IT.ENG.V.EQUIPMENT.ENG</x:v>
      </x:c>
      <x:c r="K1125" s="3" t="str">
        <x:v>CAP.DEPRECIATION</x:v>
      </x:c>
      <x:c r="L1125" s="3" t="str">
        <x:v>noncash</x:v>
      </x:c>
      <x:c r="M1125" s="3" t="str">
        <x:v>not_applicable</x:v>
      </x:c>
      <x:c r="N1125" s="3" t="str">
        <x:v>not_applicable</x:v>
      </x:c>
      <x:c r="O1125" s="3" t="str">
        <x:v>not_applicable</x:v>
      </x:c>
      <x:c r="P1125" s="30" t="n">
        <x:v>0</x:v>
      </x:c>
      <x:c r="Q1125" s="30" t="n">
        <x:v>69.44</x:v>
      </x:c>
      <x:c r="R1125" s="19" t="n">
        <x:f>P1125-Q1125</x:f>
        <x:v>-69.44</x:v>
      </x:c>
      <x:c r="S1125" s="22" t="n">
        <x:f>'D03_Accounts'!D21</x:f>
        <x:v>0</x:v>
      </x:c>
      <x:c r="T1125" s="19" t="n">
        <x:f>R1125*S1125</x:f>
        <x:v>0</x:v>
      </x:c>
      <x:c r="U1125" s="20" t="str">
        <x:f>'D03_Mappings'!E144</x:f>
        <x:v>acc_dep</x:v>
      </x:c>
      <x:c r="V1125" s="19" t="str">
        <x:f>IF(I1125="",IF(U1125="people","PAYROLL","UNMAPPED"),I1125)</x:f>
        <x:v>V.EQUIPMENT</x:v>
      </x:c>
      <x:c r="W1125" s="19" t="n">
        <x:f>IF(AND(G1125="GL.CASH",L1125="operating"),Q1125,0)</x:f>
        <x:v>0</x:v>
      </x:c>
      <x:c r="X1125" s="19" t="n">
        <x:f>IF(AND(G1125="GL.CASH",L1125="operating"),P1125,0)</x:f>
        <x:v>0</x:v>
      </x:c>
      <x:c r="Y1125" s="19" t="n">
        <x:f>IF(AND(G1125="GL.CASH",L1125="investing"),Q1125-P1125,0)</x:f>
        <x:v>0</x:v>
      </x:c>
      <x:c r="Z1125" s="19" t="n">
        <x:f>IF(AND(G1125="GL.CASH",L1125="financing"),P1125,0)</x:f>
        <x:v>0</x:v>
      </x:c>
      <x:c r="AA1125" s="19" t="n">
        <x:f>IF(AND(G1125="GL.CASH",L1125="financing"),Q1125,0)</x:f>
        <x:v>0</x:v>
      </x:c>
    </x:row>
    <x:row r="1126" ht="25" customHeight="1">
      <x:c r="A1126" s="3" t="str">
        <x:v>ACT/DEP-IT.P06.01-M06/1</x:v>
      </x:c>
      <x:c r="B1126" s="3" t="str">
        <x:v>DEP-IT.P06.01-M06</x:v>
      </x:c>
      <x:c r="C1126" s="21" t="n">
        <x:v>6</x:v>
      </x:c>
      <x:c r="D1126" s="39" t="n">
        <x:v>46568</x:v>
      </x:c>
      <x:c r="E1126" s="39" t="n">
        <x:v>46539</x:v>
      </x:c>
      <x:c r="F1126" s="39"/>
      <x:c r="G1126" s="3" t="str">
        <x:v>GL.DEPR.IT</x:v>
      </x:c>
      <x:c r="H1126" s="3" t="str">
        <x:v>COMP</x:v>
      </x:c>
      <x:c r="I1126" s="3" t="str">
        <x:v>V.EQUIPMENT</x:v>
      </x:c>
      <x:c r="J1126" s="3" t="str">
        <x:v>MAP.ACTUAL.DEPR.IT.COMP.V.EQUIPMENT.COMP</x:v>
      </x:c>
      <x:c r="K1126" s="3" t="str">
        <x:v>CAP.DEPRECIATION</x:v>
      </x:c>
      <x:c r="L1126" s="3" t="str">
        <x:v>noncash</x:v>
      </x:c>
      <x:c r="M1126" s="3" t="str">
        <x:v>recurring</x:v>
      </x:c>
      <x:c r="N1126" s="3" t="str">
        <x:v>committed</x:v>
      </x:c>
      <x:c r="O1126" s="3" t="str">
        <x:v>fixed</x:v>
      </x:c>
      <x:c r="P1126" s="30" t="n">
        <x:v>69.44</x:v>
      </x:c>
      <x:c r="Q1126" s="30" t="n">
        <x:v>0</x:v>
      </x:c>
      <x:c r="R1126" s="19" t="n">
        <x:f>P1126-Q1126</x:f>
        <x:v>69.44</x:v>
      </x:c>
      <x:c r="S1126" s="22" t="n">
        <x:f>'D03_Accounts'!D100</x:f>
        <x:v>1</x:v>
      </x:c>
      <x:c r="T1126" s="19" t="n">
        <x:f>R1126*S1126</x:f>
        <x:v>69.44</x:v>
      </x:c>
      <x:c r="U1126" s="20" t="str">
        <x:f>'D03_Mappings'!E141</x:f>
        <x:v>depreciation</x:v>
      </x:c>
      <x:c r="V1126" s="19" t="str">
        <x:f>IF(I1126="",IF(U1126="people","PAYROLL","UNMAPPED"),I1126)</x:f>
        <x:v>V.EQUIPMENT</x:v>
      </x:c>
      <x:c r="W1126" s="19" t="n">
        <x:f>IF(AND(G1126="GL.CASH",L1126="operating"),Q1126,0)</x:f>
        <x:v>0</x:v>
      </x:c>
      <x:c r="X1126" s="19" t="n">
        <x:f>IF(AND(G1126="GL.CASH",L1126="operating"),P1126,0)</x:f>
        <x:v>0</x:v>
      </x:c>
      <x:c r="Y1126" s="19" t="n">
        <x:f>IF(AND(G1126="GL.CASH",L1126="investing"),Q1126-P1126,0)</x:f>
        <x:v>0</x:v>
      </x:c>
      <x:c r="Z1126" s="19" t="n">
        <x:f>IF(AND(G1126="GL.CASH",L1126="financing"),P1126,0)</x:f>
        <x:v>0</x:v>
      </x:c>
      <x:c r="AA1126" s="19" t="n">
        <x:f>IF(AND(G1126="GL.CASH",L1126="financing"),Q1126,0)</x:f>
        <x:v>0</x:v>
      </x:c>
    </x:row>
    <x:row r="1127" ht="25" customHeight="1">
      <x:c r="A1127" s="3" t="str">
        <x:v>ACT/DEP-IT.P06.01-M06/2</x:v>
      </x:c>
      <x:c r="B1127" s="3" t="str">
        <x:v>DEP-IT.P06.01-M06</x:v>
      </x:c>
      <x:c r="C1127" s="21" t="n">
        <x:v>6</x:v>
      </x:c>
      <x:c r="D1127" s="39" t="n">
        <x:v>46568</x:v>
      </x:c>
      <x:c r="E1127" s="39" t="n">
        <x:v>46539</x:v>
      </x:c>
      <x:c r="F1127" s="39"/>
      <x:c r="G1127" s="3" t="str">
        <x:v>GL.ACCDEP.IT</x:v>
      </x:c>
      <x:c r="H1127" s="3" t="str">
        <x:v>COMP</x:v>
      </x:c>
      <x:c r="I1127" s="3" t="str">
        <x:v>V.EQUIPMENT</x:v>
      </x:c>
      <x:c r="J1127" s="3" t="str">
        <x:v>MAP.ACTUAL.DEPR.IT.COMP.V.EQUIPMENT.COMP</x:v>
      </x:c>
      <x:c r="K1127" s="3" t="str">
        <x:v>CAP.DEPRECIATION</x:v>
      </x:c>
      <x:c r="L1127" s="3" t="str">
        <x:v>noncash</x:v>
      </x:c>
      <x:c r="M1127" s="3" t="str">
        <x:v>not_applicable</x:v>
      </x:c>
      <x:c r="N1127" s="3" t="str">
        <x:v>not_applicable</x:v>
      </x:c>
      <x:c r="O1127" s="3" t="str">
        <x:v>not_applicable</x:v>
      </x:c>
      <x:c r="P1127" s="30" t="n">
        <x:v>0</x:v>
      </x:c>
      <x:c r="Q1127" s="30" t="n">
        <x:v>69.44</x:v>
      </x:c>
      <x:c r="R1127" s="19" t="n">
        <x:f>P1127-Q1127</x:f>
        <x:v>-69.44</x:v>
      </x:c>
      <x:c r="S1127" s="22" t="n">
        <x:f>'D03_Accounts'!D21</x:f>
        <x:v>0</x:v>
      </x:c>
      <x:c r="T1127" s="19" t="n">
        <x:f>R1127*S1127</x:f>
        <x:v>0</x:v>
      </x:c>
      <x:c r="U1127" s="20" t="str">
        <x:f>'D03_Mappings'!E142</x:f>
        <x:v>acc_dep</x:v>
      </x:c>
      <x:c r="V1127" s="19" t="str">
        <x:f>IF(I1127="",IF(U1127="people","PAYROLL","UNMAPPED"),I1127)</x:f>
        <x:v>V.EQUIPMENT</x:v>
      </x:c>
      <x:c r="W1127" s="19" t="n">
        <x:f>IF(AND(G1127="GL.CASH",L1127="operating"),Q1127,0)</x:f>
        <x:v>0</x:v>
      </x:c>
      <x:c r="X1127" s="19" t="n">
        <x:f>IF(AND(G1127="GL.CASH",L1127="operating"),P1127,0)</x:f>
        <x:v>0</x:v>
      </x:c>
      <x:c r="Y1127" s="19" t="n">
        <x:f>IF(AND(G1127="GL.CASH",L1127="investing"),Q1127-P1127,0)</x:f>
        <x:v>0</x:v>
      </x:c>
      <x:c r="Z1127" s="19" t="n">
        <x:f>IF(AND(G1127="GL.CASH",L1127="financing"),P1127,0)</x:f>
        <x:v>0</x:v>
      </x:c>
      <x:c r="AA1127" s="19" t="n">
        <x:f>IF(AND(G1127="GL.CASH",L1127="financing"),Q1127,0)</x:f>
        <x:v>0</x:v>
      </x:c>
    </x:row>
    <x:row r="1128" ht="25" customHeight="1">
      <x:c r="A1128" s="3" t="str">
        <x:v>ACT/DEP-IT.P07.01-M06/1</x:v>
      </x:c>
      <x:c r="B1128" s="3" t="str">
        <x:v>DEP-IT.P07.01-M06</x:v>
      </x:c>
      <x:c r="C1128" s="21" t="n">
        <x:v>6</x:v>
      </x:c>
      <x:c r="D1128" s="39" t="n">
        <x:v>46568</x:v>
      </x:c>
      <x:c r="E1128" s="39" t="n">
        <x:v>46539</x:v>
      </x:c>
      <x:c r="F1128" s="39"/>
      <x:c r="G1128" s="3" t="str">
        <x:v>GL.DEPR.IT</x:v>
      </x:c>
      <x:c r="H1128" s="3" t="str">
        <x:v>PROD</x:v>
      </x:c>
      <x:c r="I1128" s="3" t="str">
        <x:v>V.EQUIPMENT</x:v>
      </x:c>
      <x:c r="J1128" s="3" t="str">
        <x:v>MAP.ACTUAL.DEPR.IT.PROD.V.EQUIPMENT.PROD</x:v>
      </x:c>
      <x:c r="K1128" s="3" t="str">
        <x:v>CAP.DEPRECIATION</x:v>
      </x:c>
      <x:c r="L1128" s="3" t="str">
        <x:v>noncash</x:v>
      </x:c>
      <x:c r="M1128" s="3" t="str">
        <x:v>recurring</x:v>
      </x:c>
      <x:c r="N1128" s="3" t="str">
        <x:v>committed</x:v>
      </x:c>
      <x:c r="O1128" s="3" t="str">
        <x:v>fixed</x:v>
      </x:c>
      <x:c r="P1128" s="30" t="n">
        <x:v>69.44</x:v>
      </x:c>
      <x:c r="Q1128" s="30" t="n">
        <x:v>0</x:v>
      </x:c>
      <x:c r="R1128" s="19" t="n">
        <x:f>P1128-Q1128</x:f>
        <x:v>69.44</x:v>
      </x:c>
      <x:c r="S1128" s="22" t="n">
        <x:f>'D03_Accounts'!D100</x:f>
        <x:v>1</x:v>
      </x:c>
      <x:c r="T1128" s="19" t="n">
        <x:f>R1128*S1128</x:f>
        <x:v>69.44</x:v>
      </x:c>
      <x:c r="U1128" s="20" t="str">
        <x:f>'D03_Mappings'!E149</x:f>
        <x:v>depreciation</x:v>
      </x:c>
      <x:c r="V1128" s="19" t="str">
        <x:f>IF(I1128="",IF(U1128="people","PAYROLL","UNMAPPED"),I1128)</x:f>
        <x:v>V.EQUIPMENT</x:v>
      </x:c>
      <x:c r="W1128" s="19" t="n">
        <x:f>IF(AND(G1128="GL.CASH",L1128="operating"),Q1128,0)</x:f>
        <x:v>0</x:v>
      </x:c>
      <x:c r="X1128" s="19" t="n">
        <x:f>IF(AND(G1128="GL.CASH",L1128="operating"),P1128,0)</x:f>
        <x:v>0</x:v>
      </x:c>
      <x:c r="Y1128" s="19" t="n">
        <x:f>IF(AND(G1128="GL.CASH",L1128="investing"),Q1128-P1128,0)</x:f>
        <x:v>0</x:v>
      </x:c>
      <x:c r="Z1128" s="19" t="n">
        <x:f>IF(AND(G1128="GL.CASH",L1128="financing"),P1128,0)</x:f>
        <x:v>0</x:v>
      </x:c>
      <x:c r="AA1128" s="19" t="n">
        <x:f>IF(AND(G1128="GL.CASH",L1128="financing"),Q1128,0)</x:f>
        <x:v>0</x:v>
      </x:c>
    </x:row>
    <x:row r="1129" ht="25" customHeight="1">
      <x:c r="A1129" s="3" t="str">
        <x:v>ACT/DEP-IT.P07.01-M06/2</x:v>
      </x:c>
      <x:c r="B1129" s="3" t="str">
        <x:v>DEP-IT.P07.01-M06</x:v>
      </x:c>
      <x:c r="C1129" s="21" t="n">
        <x:v>6</x:v>
      </x:c>
      <x:c r="D1129" s="39" t="n">
        <x:v>46568</x:v>
      </x:c>
      <x:c r="E1129" s="39" t="n">
        <x:v>46539</x:v>
      </x:c>
      <x:c r="F1129" s="39"/>
      <x:c r="G1129" s="3" t="str">
        <x:v>GL.ACCDEP.IT</x:v>
      </x:c>
      <x:c r="H1129" s="3" t="str">
        <x:v>PROD</x:v>
      </x:c>
      <x:c r="I1129" s="3" t="str">
        <x:v>V.EQUIPMENT</x:v>
      </x:c>
      <x:c r="J1129" s="3" t="str">
        <x:v>MAP.ACTUAL.DEPR.IT.PROD.V.EQUIPMENT.PROD</x:v>
      </x:c>
      <x:c r="K1129" s="3" t="str">
        <x:v>CAP.DEPRECIATION</x:v>
      </x:c>
      <x:c r="L1129" s="3" t="str">
        <x:v>noncash</x:v>
      </x:c>
      <x:c r="M1129" s="3" t="str">
        <x:v>not_applicable</x:v>
      </x:c>
      <x:c r="N1129" s="3" t="str">
        <x:v>not_applicable</x:v>
      </x:c>
      <x:c r="O1129" s="3" t="str">
        <x:v>not_applicable</x:v>
      </x:c>
      <x:c r="P1129" s="30" t="n">
        <x:v>0</x:v>
      </x:c>
      <x:c r="Q1129" s="30" t="n">
        <x:v>69.44</x:v>
      </x:c>
      <x:c r="R1129" s="19" t="n">
        <x:f>P1129-Q1129</x:f>
        <x:v>-69.44</x:v>
      </x:c>
      <x:c r="S1129" s="22" t="n">
        <x:f>'D03_Accounts'!D21</x:f>
        <x:v>0</x:v>
      </x:c>
      <x:c r="T1129" s="19" t="n">
        <x:f>R1129*S1129</x:f>
        <x:v>0</x:v>
      </x:c>
      <x:c r="U1129" s="20" t="str">
        <x:f>'D03_Mappings'!E150</x:f>
        <x:v>acc_dep</x:v>
      </x:c>
      <x:c r="V1129" s="19" t="str">
        <x:f>IF(I1129="",IF(U1129="people","PAYROLL","UNMAPPED"),I1129)</x:f>
        <x:v>V.EQUIPMENT</x:v>
      </x:c>
      <x:c r="W1129" s="19" t="n">
        <x:f>IF(AND(G1129="GL.CASH",L1129="operating"),Q1129,0)</x:f>
        <x:v>0</x:v>
      </x:c>
      <x:c r="X1129" s="19" t="n">
        <x:f>IF(AND(G1129="GL.CASH",L1129="operating"),P1129,0)</x:f>
        <x:v>0</x:v>
      </x:c>
      <x:c r="Y1129" s="19" t="n">
        <x:f>IF(AND(G1129="GL.CASH",L1129="investing"),Q1129-P1129,0)</x:f>
        <x:v>0</x:v>
      </x:c>
      <x:c r="Z1129" s="19" t="n">
        <x:f>IF(AND(G1129="GL.CASH",L1129="financing"),P1129,0)</x:f>
        <x:v>0</x:v>
      </x:c>
      <x:c r="AA1129" s="19" t="n">
        <x:f>IF(AND(G1129="GL.CASH",L1129="financing"),Q1129,0)</x:f>
        <x:v>0</x:v>
      </x:c>
    </x:row>
    <x:row r="1130" ht="25" customHeight="1">
      <x:c r="A1130" s="3" t="str">
        <x:v>ACT/DEP-IT.P08.01-M06/1</x:v>
      </x:c>
      <x:c r="B1130" s="3" t="str">
        <x:v>DEP-IT.P08.01-M06</x:v>
      </x:c>
      <x:c r="C1130" s="21" t="n">
        <x:v>6</x:v>
      </x:c>
      <x:c r="D1130" s="39" t="n">
        <x:v>46568</x:v>
      </x:c>
      <x:c r="E1130" s="39" t="n">
        <x:v>46539</x:v>
      </x:c>
      <x:c r="F1130" s="39"/>
      <x:c r="G1130" s="3" t="str">
        <x:v>GL.DEPR.IT</x:v>
      </x:c>
      <x:c r="H1130" s="3" t="str">
        <x:v>ENG</x:v>
      </x:c>
      <x:c r="I1130" s="3" t="str">
        <x:v>V.EQUIPMENT</x:v>
      </x:c>
      <x:c r="J1130" s="3" t="str">
        <x:v>MAP.ACTUAL.DEPR.IT.ENG.V.EQUIPMENT.ENG</x:v>
      </x:c>
      <x:c r="K1130" s="3" t="str">
        <x:v>CAP.DEPRECIATION</x:v>
      </x:c>
      <x:c r="L1130" s="3" t="str">
        <x:v>noncash</x:v>
      </x:c>
      <x:c r="M1130" s="3" t="str">
        <x:v>recurring</x:v>
      </x:c>
      <x:c r="N1130" s="3" t="str">
        <x:v>committed</x:v>
      </x:c>
      <x:c r="O1130" s="3" t="str">
        <x:v>fixed</x:v>
      </x:c>
      <x:c r="P1130" s="30" t="n">
        <x:v>69.44</x:v>
      </x:c>
      <x:c r="Q1130" s="30" t="n">
        <x:v>0</x:v>
      </x:c>
      <x:c r="R1130" s="19" t="n">
        <x:f>P1130-Q1130</x:f>
        <x:v>69.44</x:v>
      </x:c>
      <x:c r="S1130" s="22" t="n">
        <x:f>'D03_Accounts'!D100</x:f>
        <x:v>1</x:v>
      </x:c>
      <x:c r="T1130" s="19" t="n">
        <x:f>R1130*S1130</x:f>
        <x:v>69.44</x:v>
      </x:c>
      <x:c r="U1130" s="20" t="str">
        <x:f>'D03_Mappings'!E143</x:f>
        <x:v>depreciation</x:v>
      </x:c>
      <x:c r="V1130" s="19" t="str">
        <x:f>IF(I1130="",IF(U1130="people","PAYROLL","UNMAPPED"),I1130)</x:f>
        <x:v>V.EQUIPMENT</x:v>
      </x:c>
      <x:c r="W1130" s="19" t="n">
        <x:f>IF(AND(G1130="GL.CASH",L1130="operating"),Q1130,0)</x:f>
        <x:v>0</x:v>
      </x:c>
      <x:c r="X1130" s="19" t="n">
        <x:f>IF(AND(G1130="GL.CASH",L1130="operating"),P1130,0)</x:f>
        <x:v>0</x:v>
      </x:c>
      <x:c r="Y1130" s="19" t="n">
        <x:f>IF(AND(G1130="GL.CASH",L1130="investing"),Q1130-P1130,0)</x:f>
        <x:v>0</x:v>
      </x:c>
      <x:c r="Z1130" s="19" t="n">
        <x:f>IF(AND(G1130="GL.CASH",L1130="financing"),P1130,0)</x:f>
        <x:v>0</x:v>
      </x:c>
      <x:c r="AA1130" s="19" t="n">
        <x:f>IF(AND(G1130="GL.CASH",L1130="financing"),Q1130,0)</x:f>
        <x:v>0</x:v>
      </x:c>
    </x:row>
    <x:row r="1131" ht="25" customHeight="1">
      <x:c r="A1131" s="3" t="str">
        <x:v>ACT/DEP-IT.P08.01-M06/2</x:v>
      </x:c>
      <x:c r="B1131" s="3" t="str">
        <x:v>DEP-IT.P08.01-M06</x:v>
      </x:c>
      <x:c r="C1131" s="21" t="n">
        <x:v>6</x:v>
      </x:c>
      <x:c r="D1131" s="39" t="n">
        <x:v>46568</x:v>
      </x:c>
      <x:c r="E1131" s="39" t="n">
        <x:v>46539</x:v>
      </x:c>
      <x:c r="F1131" s="39"/>
      <x:c r="G1131" s="3" t="str">
        <x:v>GL.ACCDEP.IT</x:v>
      </x:c>
      <x:c r="H1131" s="3" t="str">
        <x:v>ENG</x:v>
      </x:c>
      <x:c r="I1131" s="3" t="str">
        <x:v>V.EQUIPMENT</x:v>
      </x:c>
      <x:c r="J1131" s="3" t="str">
        <x:v>MAP.ACTUAL.DEPR.IT.ENG.V.EQUIPMENT.ENG</x:v>
      </x:c>
      <x:c r="K1131" s="3" t="str">
        <x:v>CAP.DEPRECIATION</x:v>
      </x:c>
      <x:c r="L1131" s="3" t="str">
        <x:v>noncash</x:v>
      </x:c>
      <x:c r="M1131" s="3" t="str">
        <x:v>not_applicable</x:v>
      </x:c>
      <x:c r="N1131" s="3" t="str">
        <x:v>not_applicable</x:v>
      </x:c>
      <x:c r="O1131" s="3" t="str">
        <x:v>not_applicable</x:v>
      </x:c>
      <x:c r="P1131" s="30" t="n">
        <x:v>0</x:v>
      </x:c>
      <x:c r="Q1131" s="30" t="n">
        <x:v>69.44</x:v>
      </x:c>
      <x:c r="R1131" s="19" t="n">
        <x:f>P1131-Q1131</x:f>
        <x:v>-69.44</x:v>
      </x:c>
      <x:c r="S1131" s="22" t="n">
        <x:f>'D03_Accounts'!D21</x:f>
        <x:v>0</x:v>
      </x:c>
      <x:c r="T1131" s="19" t="n">
        <x:f>R1131*S1131</x:f>
        <x:v>0</x:v>
      </x:c>
      <x:c r="U1131" s="20" t="str">
        <x:f>'D03_Mappings'!E144</x:f>
        <x:v>acc_dep</x:v>
      </x:c>
      <x:c r="V1131" s="19" t="str">
        <x:f>IF(I1131="",IF(U1131="people","PAYROLL","UNMAPPED"),I1131)</x:f>
        <x:v>V.EQUIPMENT</x:v>
      </x:c>
      <x:c r="W1131" s="19" t="n">
        <x:f>IF(AND(G1131="GL.CASH",L1131="operating"),Q1131,0)</x:f>
        <x:v>0</x:v>
      </x:c>
      <x:c r="X1131" s="19" t="n">
        <x:f>IF(AND(G1131="GL.CASH",L1131="operating"),P1131,0)</x:f>
        <x:v>0</x:v>
      </x:c>
      <x:c r="Y1131" s="19" t="n">
        <x:f>IF(AND(G1131="GL.CASH",L1131="investing"),Q1131-P1131,0)</x:f>
        <x:v>0</x:v>
      </x:c>
      <x:c r="Z1131" s="19" t="n">
        <x:f>IF(AND(G1131="GL.CASH",L1131="financing"),P1131,0)</x:f>
        <x:v>0</x:v>
      </x:c>
      <x:c r="AA1131" s="19" t="n">
        <x:f>IF(AND(G1131="GL.CASH",L1131="financing"),Q1131,0)</x:f>
        <x:v>0</x:v>
      </x:c>
    </x:row>
    <x:row r="1132" ht="25" customHeight="1">
      <x:c r="A1132" s="3" t="str">
        <x:v>ACT/DEP-IT.P10.01-M06/1</x:v>
      </x:c>
      <x:c r="B1132" s="3" t="str">
        <x:v>DEP-IT.P10.01-M06</x:v>
      </x:c>
      <x:c r="C1132" s="21" t="n">
        <x:v>6</x:v>
      </x:c>
      <x:c r="D1132" s="39" t="n">
        <x:v>46568</x:v>
      </x:c>
      <x:c r="E1132" s="39" t="n">
        <x:v>46539</x:v>
      </x:c>
      <x:c r="F1132" s="39"/>
      <x:c r="G1132" s="3" t="str">
        <x:v>GL.DEPR.IT</x:v>
      </x:c>
      <x:c r="H1132" s="3" t="str">
        <x:v>MKT</x:v>
      </x:c>
      <x:c r="I1132" s="3" t="str">
        <x:v>V.EQUIPMENT</x:v>
      </x:c>
      <x:c r="J1132" s="3" t="str">
        <x:v>MAP.ACTUAL.DEPR.IT.MKT.V.EQUIPMENT.MKT</x:v>
      </x:c>
      <x:c r="K1132" s="3" t="str">
        <x:v>CAP.DEPRECIATION</x:v>
      </x:c>
      <x:c r="L1132" s="3" t="str">
        <x:v>noncash</x:v>
      </x:c>
      <x:c r="M1132" s="3" t="str">
        <x:v>recurring</x:v>
      </x:c>
      <x:c r="N1132" s="3" t="str">
        <x:v>committed</x:v>
      </x:c>
      <x:c r="O1132" s="3" t="str">
        <x:v>fixed</x:v>
      </x:c>
      <x:c r="P1132" s="30" t="n">
        <x:v>69.44</x:v>
      </x:c>
      <x:c r="Q1132" s="30" t="n">
        <x:v>0</x:v>
      </x:c>
      <x:c r="R1132" s="19" t="n">
        <x:f>P1132-Q1132</x:f>
        <x:v>69.44</x:v>
      </x:c>
      <x:c r="S1132" s="22" t="n">
        <x:f>'D03_Accounts'!D100</x:f>
        <x:v>1</x:v>
      </x:c>
      <x:c r="T1132" s="19" t="n">
        <x:f>R1132*S1132</x:f>
        <x:v>69.44</x:v>
      </x:c>
      <x:c r="U1132" s="20" t="str">
        <x:f>'D03_Mappings'!E147</x:f>
        <x:v>depreciation</x:v>
      </x:c>
      <x:c r="V1132" s="19" t="str">
        <x:f>IF(I1132="",IF(U1132="people","PAYROLL","UNMAPPED"),I1132)</x:f>
        <x:v>V.EQUIPMENT</x:v>
      </x:c>
      <x:c r="W1132" s="19" t="n">
        <x:f>IF(AND(G1132="GL.CASH",L1132="operating"),Q1132,0)</x:f>
        <x:v>0</x:v>
      </x:c>
      <x:c r="X1132" s="19" t="n">
        <x:f>IF(AND(G1132="GL.CASH",L1132="operating"),P1132,0)</x:f>
        <x:v>0</x:v>
      </x:c>
      <x:c r="Y1132" s="19" t="n">
        <x:f>IF(AND(G1132="GL.CASH",L1132="investing"),Q1132-P1132,0)</x:f>
        <x:v>0</x:v>
      </x:c>
      <x:c r="Z1132" s="19" t="n">
        <x:f>IF(AND(G1132="GL.CASH",L1132="financing"),P1132,0)</x:f>
        <x:v>0</x:v>
      </x:c>
      <x:c r="AA1132" s="19" t="n">
        <x:f>IF(AND(G1132="GL.CASH",L1132="financing"),Q1132,0)</x:f>
        <x:v>0</x:v>
      </x:c>
    </x:row>
    <x:row r="1133" ht="25" customHeight="1">
      <x:c r="A1133" s="3" t="str">
        <x:v>ACT/DEP-IT.P10.01-M06/2</x:v>
      </x:c>
      <x:c r="B1133" s="3" t="str">
        <x:v>DEP-IT.P10.01-M06</x:v>
      </x:c>
      <x:c r="C1133" s="21" t="n">
        <x:v>6</x:v>
      </x:c>
      <x:c r="D1133" s="39" t="n">
        <x:v>46568</x:v>
      </x:c>
      <x:c r="E1133" s="39" t="n">
        <x:v>46539</x:v>
      </x:c>
      <x:c r="F1133" s="39"/>
      <x:c r="G1133" s="3" t="str">
        <x:v>GL.ACCDEP.IT</x:v>
      </x:c>
      <x:c r="H1133" s="3" t="str">
        <x:v>MKT</x:v>
      </x:c>
      <x:c r="I1133" s="3" t="str">
        <x:v>V.EQUIPMENT</x:v>
      </x:c>
      <x:c r="J1133" s="3" t="str">
        <x:v>MAP.ACTUAL.DEPR.IT.MKT.V.EQUIPMENT.MKT</x:v>
      </x:c>
      <x:c r="K1133" s="3" t="str">
        <x:v>CAP.DEPRECIATION</x:v>
      </x:c>
      <x:c r="L1133" s="3" t="str">
        <x:v>noncash</x:v>
      </x:c>
      <x:c r="M1133" s="3" t="str">
        <x:v>not_applicable</x:v>
      </x:c>
      <x:c r="N1133" s="3" t="str">
        <x:v>not_applicable</x:v>
      </x:c>
      <x:c r="O1133" s="3" t="str">
        <x:v>not_applicable</x:v>
      </x:c>
      <x:c r="P1133" s="30" t="n">
        <x:v>0</x:v>
      </x:c>
      <x:c r="Q1133" s="30" t="n">
        <x:v>69.44</x:v>
      </x:c>
      <x:c r="R1133" s="19" t="n">
        <x:f>P1133-Q1133</x:f>
        <x:v>-69.44</x:v>
      </x:c>
      <x:c r="S1133" s="22" t="n">
        <x:f>'D03_Accounts'!D21</x:f>
        <x:v>0</x:v>
      </x:c>
      <x:c r="T1133" s="19" t="n">
        <x:f>R1133*S1133</x:f>
        <x:v>0</x:v>
      </x:c>
      <x:c r="U1133" s="20" t="str">
        <x:f>'D03_Mappings'!E148</x:f>
        <x:v>acc_dep</x:v>
      </x:c>
      <x:c r="V1133" s="19" t="str">
        <x:f>IF(I1133="",IF(U1133="people","PAYROLL","UNMAPPED"),I1133)</x:f>
        <x:v>V.EQUIPMENT</x:v>
      </x:c>
      <x:c r="W1133" s="19" t="n">
        <x:f>IF(AND(G1133="GL.CASH",L1133="operating"),Q1133,0)</x:f>
        <x:v>0</x:v>
      </x:c>
      <x:c r="X1133" s="19" t="n">
        <x:f>IF(AND(G1133="GL.CASH",L1133="operating"),P1133,0)</x:f>
        <x:v>0</x:v>
      </x:c>
      <x:c r="Y1133" s="19" t="n">
        <x:f>IF(AND(G1133="GL.CASH",L1133="investing"),Q1133-P1133,0)</x:f>
        <x:v>0</x:v>
      </x:c>
      <x:c r="Z1133" s="19" t="n">
        <x:f>IF(AND(G1133="GL.CASH",L1133="financing"),P1133,0)</x:f>
        <x:v>0</x:v>
      </x:c>
      <x:c r="AA1133" s="19" t="n">
        <x:f>IF(AND(G1133="GL.CASH",L1133="financing"),Q1133,0)</x:f>
        <x:v>0</x:v>
      </x:c>
    </x:row>
    <x:row r="1134" ht="25" customHeight="1">
      <x:c r="A1134" s="3" t="str">
        <x:v>ACT/DEPOSIT-INTEREST-M06/1</x:v>
      </x:c>
      <x:c r="B1134" s="3" t="str">
        <x:v>DEPOSIT-INTEREST-M06</x:v>
      </x:c>
      <x:c r="C1134" s="21" t="n">
        <x:v>6</x:v>
      </x:c>
      <x:c r="D1134" s="39" t="n">
        <x:v>46568</x:v>
      </x:c>
      <x:c r="E1134" s="39" t="n">
        <x:v>46539</x:v>
      </x:c>
      <x:c r="F1134" s="39" t="n">
        <x:v>46568</x:v>
      </x:c>
      <x:c r="G1134" s="3" t="str">
        <x:v>GL.CASH</x:v>
      </x:c>
      <x:c r="H1134" s="3" t="str">
        <x:v>CORP</x:v>
      </x:c>
      <x:c r="I1134" s="3" t="str">
        <x:v>V.BANK</x:v>
      </x:c>
      <x:c r="J1134" s="3" t="str">
        <x:v>MAP.ACTUAL.DEPOSIT.INTEREST.V.BANK.CORP</x:v>
      </x:c>
      <x:c r="K1134" s="3" t="str">
        <x:v>PNL.DEP_INTEREST</x:v>
      </x:c>
      <x:c r="L1134" s="3" t="str">
        <x:v>operating</x:v>
      </x:c>
      <x:c r="M1134" s="3" t="str">
        <x:v>not_applicable</x:v>
      </x:c>
      <x:c r="N1134" s="3" t="str">
        <x:v>not_applicable</x:v>
      </x:c>
      <x:c r="O1134" s="3" t="str">
        <x:v>not_applicable</x:v>
      </x:c>
      <x:c r="P1134" s="30" t="n">
        <x:v>871.85</x:v>
      </x:c>
      <x:c r="Q1134" s="30" t="n">
        <x:v>0</x:v>
      </x:c>
      <x:c r="R1134" s="19" t="n">
        <x:f>P1134-Q1134</x:f>
        <x:v>871.85</x:v>
      </x:c>
      <x:c r="S1134" s="22" t="n">
        <x:f>'D03_Accounts'!D11</x:f>
        <x:v>0</x:v>
      </x:c>
      <x:c r="T1134" s="19" t="n">
        <x:f>R1134*S1134</x:f>
        <x:v>0</x:v>
      </x:c>
      <x:c r="U1134" s="20" t="str">
        <x:f>'D03_Mappings'!E139</x:f>
        <x:v>cash</x:v>
      </x:c>
      <x:c r="V1134" s="19" t="str">
        <x:f>IF(I1134="",IF(U1134="people","PAYROLL","UNMAPPED"),I1134)</x:f>
        <x:v>V.BANK</x:v>
      </x:c>
      <x:c r="W1134" s="19" t="n">
        <x:f>IF(AND(G1134="GL.CASH",L1134="operating"),Q1134,0)</x:f>
        <x:v>0</x:v>
      </x:c>
      <x:c r="X1134" s="19" t="n">
        <x:f>IF(AND(G1134="GL.CASH",L1134="operating"),P1134,0)</x:f>
        <x:v>871.85</x:v>
      </x:c>
      <x:c r="Y1134" s="19" t="n">
        <x:f>IF(AND(G1134="GL.CASH",L1134="investing"),Q1134-P1134,0)</x:f>
        <x:v>0</x:v>
      </x:c>
      <x:c r="Z1134" s="19" t="n">
        <x:f>IF(AND(G1134="GL.CASH",L1134="financing"),P1134,0)</x:f>
        <x:v>0</x:v>
      </x:c>
      <x:c r="AA1134" s="19" t="n">
        <x:f>IF(AND(G1134="GL.CASH",L1134="financing"),Q1134,0)</x:f>
        <x:v>0</x:v>
      </x:c>
    </x:row>
    <x:row r="1135" ht="25" customHeight="1">
      <x:c r="A1135" s="3" t="str">
        <x:v>ACT/DEPOSIT-INTEREST-M06/2</x:v>
      </x:c>
      <x:c r="B1135" s="3" t="str">
        <x:v>DEPOSIT-INTEREST-M06</x:v>
      </x:c>
      <x:c r="C1135" s="21" t="n">
        <x:v>6</x:v>
      </x:c>
      <x:c r="D1135" s="39" t="n">
        <x:v>46568</x:v>
      </x:c>
      <x:c r="E1135" s="39" t="n">
        <x:v>46539</x:v>
      </x:c>
      <x:c r="F1135" s="39" t="n">
        <x:v>46568</x:v>
      </x:c>
      <x:c r="G1135" s="3" t="str">
        <x:v>GL.FIN.DEP_INTEREST</x:v>
      </x:c>
      <x:c r="H1135" s="3" t="str">
        <x:v>CORP</x:v>
      </x:c>
      <x:c r="I1135" s="3" t="str">
        <x:v>V.BANK</x:v>
      </x:c>
      <x:c r="J1135" s="3" t="str">
        <x:v>MAP.ACTUAL.DEPOSIT.INTEREST.V.BANK.CORP</x:v>
      </x:c>
      <x:c r="K1135" s="3" t="str">
        <x:v>PNL.DEP_INTEREST</x:v>
      </x:c>
      <x:c r="L1135" s="3" t="str">
        <x:v>operating</x:v>
      </x:c>
      <x:c r="M1135" s="3" t="str">
        <x:v>recurring</x:v>
      </x:c>
      <x:c r="N1135" s="3" t="str">
        <x:v>committed</x:v>
      </x:c>
      <x:c r="O1135" s="3" t="str">
        <x:v>fixed</x:v>
      </x:c>
      <x:c r="P1135" s="30" t="n">
        <x:v>0</x:v>
      </x:c>
      <x:c r="Q1135" s="30" t="n">
        <x:v>871.85</x:v>
      </x:c>
      <x:c r="R1135" s="19" t="n">
        <x:f>P1135-Q1135</x:f>
        <x:v>-871.85</x:v>
      </x:c>
      <x:c r="S1135" s="22" t="n">
        <x:f>'D03_Accounts'!D45</x:f>
        <x:v>0</x:v>
      </x:c>
      <x:c r="T1135" s="19" t="n">
        <x:f>R1135*S1135</x:f>
        <x:v>0</x:v>
      </x:c>
      <x:c r="U1135" s="20" t="str">
        <x:f>'D03_Mappings'!E140</x:f>
        <x:v>dep_interest</x:v>
      </x:c>
      <x:c r="V1135" s="19" t="str">
        <x:f>IF(I1135="",IF(U1135="people","PAYROLL","UNMAPPED"),I1135)</x:f>
        <x:v>V.BANK</x:v>
      </x:c>
      <x:c r="W1135" s="19" t="n">
        <x:f>IF(AND(G1135="GL.CASH",L1135="operating"),Q1135,0)</x:f>
        <x:v>0</x:v>
      </x:c>
      <x:c r="X1135" s="19" t="n">
        <x:f>IF(AND(G1135="GL.CASH",L1135="operating"),P1135,0)</x:f>
        <x:v>0</x:v>
      </x:c>
      <x:c r="Y1135" s="19" t="n">
        <x:f>IF(AND(G1135="GL.CASH",L1135="investing"),Q1135-P1135,0)</x:f>
        <x:v>0</x:v>
      </x:c>
      <x:c r="Z1135" s="19" t="n">
        <x:f>IF(AND(G1135="GL.CASH",L1135="financing"),P1135,0)</x:f>
        <x:v>0</x:v>
      </x:c>
      <x:c r="AA1135" s="19" t="n">
        <x:f>IF(AND(G1135="GL.CASH",L1135="financing"),Q1135,0)</x:f>
        <x:v>0</x:v>
      </x:c>
    </x:row>
    <x:row r="1136" ht="25" customHeight="1">
      <x:c r="A1136" s="3" t="str">
        <x:v>ACT/NOTE-INTEREST-M06/1</x:v>
      </x:c>
      <x:c r="B1136" s="3" t="str">
        <x:v>NOTE-INTEREST-M06</x:v>
      </x:c>
      <x:c r="C1136" s="21" t="n">
        <x:v>6</x:v>
      </x:c>
      <x:c r="D1136" s="39" t="n">
        <x:v>46568</x:v>
      </x:c>
      <x:c r="E1136" s="39" t="n">
        <x:v>46539</x:v>
      </x:c>
      <x:c r="F1136" s="39"/>
      <x:c r="G1136" s="3" t="str">
        <x:v>GL.FIN.NOTE_INTEREST</x:v>
      </x:c>
      <x:c r="H1136" s="3" t="str">
        <x:v>CORP</x:v>
      </x:c>
      <x:c r="I1136" s="3" t="str">
        <x:v>NOTEHOLDER</x:v>
      </x:c>
      <x:c r="J1136" s="3" t="str">
        <x:v>MAP.ACTUAL.NOTE.INTEREST.NOTEHOLDER.CORP</x:v>
      </x:c>
      <x:c r="K1136" s="3" t="str">
        <x:v>FUND.NOTE_EXPENSE</x:v>
      </x:c>
      <x:c r="L1136" s="3" t="str">
        <x:v>noncash</x:v>
      </x:c>
      <x:c r="M1136" s="3" t="str">
        <x:v>recurring</x:v>
      </x:c>
      <x:c r="N1136" s="3" t="str">
        <x:v>committed</x:v>
      </x:c>
      <x:c r="O1136" s="3" t="str">
        <x:v>fixed</x:v>
      </x:c>
      <x:c r="P1136" s="30" t="n">
        <x:v>4166.67</x:v>
      </x:c>
      <x:c r="Q1136" s="30" t="n">
        <x:v>0</x:v>
      </x:c>
      <x:c r="R1136" s="19" t="n">
        <x:f>P1136-Q1136</x:f>
        <x:v>4166.67</x:v>
      </x:c>
      <x:c r="S1136" s="22" t="n">
        <x:f>'D03_Accounts'!D44</x:f>
        <x:v>1</x:v>
      </x:c>
      <x:c r="T1136" s="19" t="n">
        <x:f>R1136*S1136</x:f>
        <x:v>4166.67</x:v>
      </x:c>
      <x:c r="U1136" s="20" t="str">
        <x:f>'D03_Mappings'!E156</x:f>
        <x:v>note_interest</x:v>
      </x:c>
      <x:c r="V1136" s="19" t="str">
        <x:f>IF(I1136="",IF(U1136="people","PAYROLL","UNMAPPED"),I1136)</x:f>
        <x:v>NOTEHOLDER</x:v>
      </x:c>
      <x:c r="W1136" s="19" t="n">
        <x:f>IF(AND(G1136="GL.CASH",L1136="operating"),Q1136,0)</x:f>
        <x:v>0</x:v>
      </x:c>
      <x:c r="X1136" s="19" t="n">
        <x:f>IF(AND(G1136="GL.CASH",L1136="operating"),P1136,0)</x:f>
        <x:v>0</x:v>
      </x:c>
      <x:c r="Y1136" s="19" t="n">
        <x:f>IF(AND(G1136="GL.CASH",L1136="investing"),Q1136-P1136,0)</x:f>
        <x:v>0</x:v>
      </x:c>
      <x:c r="Z1136" s="19" t="n">
        <x:f>IF(AND(G1136="GL.CASH",L1136="financing"),P1136,0)</x:f>
        <x:v>0</x:v>
      </x:c>
      <x:c r="AA1136" s="19" t="n">
        <x:f>IF(AND(G1136="GL.CASH",L1136="financing"),Q1136,0)</x:f>
        <x:v>0</x:v>
      </x:c>
    </x:row>
    <x:row r="1137" ht="25" customHeight="1">
      <x:c r="A1137" s="3" t="str">
        <x:v>ACT/NOTE-INTEREST-M06/2</x:v>
      </x:c>
      <x:c r="B1137" s="3" t="str">
        <x:v>NOTE-INTEREST-M06</x:v>
      </x:c>
      <x:c r="C1137" s="21" t="n">
        <x:v>6</x:v>
      </x:c>
      <x:c r="D1137" s="39" t="n">
        <x:v>46568</x:v>
      </x:c>
      <x:c r="E1137" s="39" t="n">
        <x:v>46539</x:v>
      </x:c>
      <x:c r="F1137" s="39"/>
      <x:c r="G1137" s="3" t="str">
        <x:v>GL.NOTE.INTEREST</x:v>
      </x:c>
      <x:c r="H1137" s="3" t="str">
        <x:v>CORP</x:v>
      </x:c>
      <x:c r="I1137" s="3" t="str">
        <x:v>NOTEHOLDER</x:v>
      </x:c>
      <x:c r="J1137" s="3" t="str">
        <x:v>MAP.ACTUAL.NOTE.INTEREST.NOTEHOLDER.CORP</x:v>
      </x:c>
      <x:c r="K1137" s="3" t="str">
        <x:v>FUND.NOTE_EXPENSE</x:v>
      </x:c>
      <x:c r="L1137" s="3" t="str">
        <x:v>noncash</x:v>
      </x:c>
      <x:c r="M1137" s="3" t="str">
        <x:v>not_applicable</x:v>
      </x:c>
      <x:c r="N1137" s="3" t="str">
        <x:v>not_applicable</x:v>
      </x:c>
      <x:c r="O1137" s="3" t="str">
        <x:v>not_applicable</x:v>
      </x:c>
      <x:c r="P1137" s="30" t="n">
        <x:v>0</x:v>
      </x:c>
      <x:c r="Q1137" s="30" t="n">
        <x:v>4166.67</x:v>
      </x:c>
      <x:c r="R1137" s="19" t="n">
        <x:f>P1137-Q1137</x:f>
        <x:v>-4166.67</x:v>
      </x:c>
      <x:c r="S1137" s="22" t="n">
        <x:f>'D03_Accounts'!D35</x:f>
        <x:v>0</x:v>
      </x:c>
      <x:c r="T1137" s="19" t="n">
        <x:f>R1137*S1137</x:f>
        <x:v>0</x:v>
      </x:c>
      <x:c r="U1137" s="20" t="str">
        <x:f>'D03_Mappings'!E157</x:f>
        <x:v>debt</x:v>
      </x:c>
      <x:c r="V1137" s="19" t="str">
        <x:f>IF(I1137="",IF(U1137="people","PAYROLL","UNMAPPED"),I1137)</x:f>
        <x:v>NOTEHOLDER</x:v>
      </x:c>
      <x:c r="W1137" s="19" t="n">
        <x:f>IF(AND(G1137="GL.CASH",L1137="operating"),Q1137,0)</x:f>
        <x:v>0</x:v>
      </x:c>
      <x:c r="X1137" s="19" t="n">
        <x:f>IF(AND(G1137="GL.CASH",L1137="operating"),P1137,0)</x:f>
        <x:v>0</x:v>
      </x:c>
      <x:c r="Y1137" s="19" t="n">
        <x:f>IF(AND(G1137="GL.CASH",L1137="investing"),Q1137-P1137,0)</x:f>
        <x:v>0</x:v>
      </x:c>
      <x:c r="Z1137" s="19" t="n">
        <x:f>IF(AND(G1137="GL.CASH",L1137="financing"),P1137,0)</x:f>
        <x:v>0</x:v>
      </x:c>
      <x:c r="AA1137" s="19" t="n">
        <x:f>IF(AND(G1137="GL.CASH",L1137="financing"),Q1137,0)</x:f>
        <x:v>0</x:v>
      </x:c>
    </x:row>
    <x:row r="1138" ht="25" customHeight="1">
      <x:c r="A1138" s="3" t="str">
        <x:v>ACT/VAT-OFFSET-M06-COMP/1</x:v>
      </x:c>
      <x:c r="B1138" s="3" t="str">
        <x:v>VAT-OFFSET-M06-COMP</x:v>
      </x:c>
      <x:c r="C1138" s="21" t="n">
        <x:v>6</x:v>
      </x:c>
      <x:c r="D1138" s="39" t="n">
        <x:v>46568</x:v>
      </x:c>
      <x:c r="E1138" s="39" t="n">
        <x:v>46568</x:v>
      </x:c>
      <x:c r="F1138" s="39"/>
      <x:c r="G1138" s="3" t="str">
        <x:v>GL.VAT.DOM_LIAB</x:v>
      </x:c>
      <x:c r="H1138" s="3" t="str">
        <x:v>COMP</x:v>
      </x:c>
      <x:c r="I1138" s="3" t="str">
        <x:v>TAX_AUTHORITY</x:v>
      </x:c>
      <x:c r="J1138" s="3" t="str">
        <x:v>MAP.ACTUAL.VAT.SETTLE.DOM.OFFSET.TAX_AUTHORITY.COMP</x:v>
      </x:c>
      <x:c r="K1138" s="3" t="str">
        <x:v>VAT.DOM_PAID</x:v>
      </x:c>
      <x:c r="L1138" s="3" t="str">
        <x:v>noncash</x:v>
      </x:c>
      <x:c r="M1138" s="3" t="str">
        <x:v>not_applicable</x:v>
      </x:c>
      <x:c r="N1138" s="3" t="str">
        <x:v>not_applicable</x:v>
      </x:c>
      <x:c r="O1138" s="3" t="str">
        <x:v>not_applicable</x:v>
      </x:c>
      <x:c r="P1138" s="30" t="n">
        <x:v>85.5</x:v>
      </x:c>
      <x:c r="Q1138" s="30" t="n">
        <x:v>0</x:v>
      </x:c>
      <x:c r="R1138" s="19" t="n">
        <x:f>P1138-Q1138</x:f>
        <x:v>85.5</x:v>
      </x:c>
      <x:c r="S1138" s="22" t="n">
        <x:f>'D03_Accounts'!D29</x:f>
        <x:v>0</x:v>
      </x:c>
      <x:c r="T1138" s="19" t="n">
        <x:f>R1138*S1138</x:f>
        <x:v>0</x:v>
      </x:c>
      <x:c r="U1138" s="20" t="str">
        <x:f>'D03_Mappings'!E248</x:f>
        <x:v>tax_liabilities</x:v>
      </x:c>
      <x:c r="V1138" s="19" t="str">
        <x:f>IF(I1138="",IF(U1138="people","PAYROLL","UNMAPPED"),I1138)</x:f>
        <x:v>TAX_AUTHORITY</x:v>
      </x:c>
      <x:c r="W1138" s="19" t="n">
        <x:f>IF(AND(G1138="GL.CASH",L1138="operating"),Q1138,0)</x:f>
        <x:v>0</x:v>
      </x:c>
      <x:c r="X1138" s="19" t="n">
        <x:f>IF(AND(G1138="GL.CASH",L1138="operating"),P1138,0)</x:f>
        <x:v>0</x:v>
      </x:c>
      <x:c r="Y1138" s="19" t="n">
        <x:f>IF(AND(G1138="GL.CASH",L1138="investing"),Q1138-P1138,0)</x:f>
        <x:v>0</x:v>
      </x:c>
      <x:c r="Z1138" s="19" t="n">
        <x:f>IF(AND(G1138="GL.CASH",L1138="financing"),P1138,0)</x:f>
        <x:v>0</x:v>
      </x:c>
      <x:c r="AA1138" s="19" t="n">
        <x:f>IF(AND(G1138="GL.CASH",L1138="financing"),Q1138,0)</x:f>
        <x:v>0</x:v>
      </x:c>
    </x:row>
    <x:row r="1139" ht="25" customHeight="1">
      <x:c r="A1139" s="3" t="str">
        <x:v>ACT/VAT-OFFSET-M06-COMP/2</x:v>
      </x:c>
      <x:c r="B1139" s="3" t="str">
        <x:v>VAT-OFFSET-M06-COMP</x:v>
      </x:c>
      <x:c r="C1139" s="21" t="n">
        <x:v>6</x:v>
      </x:c>
      <x:c r="D1139" s="39" t="n">
        <x:v>46568</x:v>
      </x:c>
      <x:c r="E1139" s="39" t="n">
        <x:v>46568</x:v>
      </x:c>
      <x:c r="F1139" s="39"/>
      <x:c r="G1139" s="3" t="str">
        <x:v>GL.VAT.DOM_ASSET</x:v>
      </x:c>
      <x:c r="H1139" s="3" t="str">
        <x:v>COMP</x:v>
      </x:c>
      <x:c r="I1139" s="3" t="str">
        <x:v>TAX_AUTHORITY</x:v>
      </x:c>
      <x:c r="J1139" s="3" t="str">
        <x:v>MAP.ACTUAL.VAT.SETTLE.DOM.OFFSET.TAX_AUTHORITY.COMP</x:v>
      </x:c>
      <x:c r="K1139" s="3" t="str">
        <x:v>VAT.DOM_PAID</x:v>
      </x:c>
      <x:c r="L1139" s="3" t="str">
        <x:v>noncash</x:v>
      </x:c>
      <x:c r="M1139" s="3" t="str">
        <x:v>not_applicable</x:v>
      </x:c>
      <x:c r="N1139" s="3" t="str">
        <x:v>not_applicable</x:v>
      </x:c>
      <x:c r="O1139" s="3" t="str">
        <x:v>not_applicable</x:v>
      </x:c>
      <x:c r="P1139" s="30" t="n">
        <x:v>0</x:v>
      </x:c>
      <x:c r="Q1139" s="30" t="n">
        <x:v>85.5</x:v>
      </x:c>
      <x:c r="R1139" s="19" t="n">
        <x:f>P1139-Q1139</x:f>
        <x:v>-85.5</x:v>
      </x:c>
      <x:c r="S1139" s="22" t="n">
        <x:f>'D03_Accounts'!D15</x:f>
        <x:v>0</x:v>
      </x:c>
      <x:c r="T1139" s="19" t="n">
        <x:f>R1139*S1139</x:f>
        <x:v>0</x:v>
      </x:c>
      <x:c r="U1139" s="20" t="str">
        <x:f>'D03_Mappings'!E249</x:f>
        <x:v>tax_assets</x:v>
      </x:c>
      <x:c r="V1139" s="19" t="str">
        <x:f>IF(I1139="",IF(U1139="people","PAYROLL","UNMAPPED"),I1139)</x:f>
        <x:v>TAX_AUTHORITY</x:v>
      </x:c>
      <x:c r="W1139" s="19" t="n">
        <x:f>IF(AND(G1139="GL.CASH",L1139="operating"),Q1139,0)</x:f>
        <x:v>0</x:v>
      </x:c>
      <x:c r="X1139" s="19" t="n">
        <x:f>IF(AND(G1139="GL.CASH",L1139="operating"),P1139,0)</x:f>
        <x:v>0</x:v>
      </x:c>
      <x:c r="Y1139" s="19" t="n">
        <x:f>IF(AND(G1139="GL.CASH",L1139="investing"),Q1139-P1139,0)</x:f>
        <x:v>0</x:v>
      </x:c>
      <x:c r="Z1139" s="19" t="n">
        <x:f>IF(AND(G1139="GL.CASH",L1139="financing"),P1139,0)</x:f>
        <x:v>0</x:v>
      </x:c>
      <x:c r="AA1139" s="19" t="n">
        <x:f>IF(AND(G1139="GL.CASH",L1139="financing"),Q1139,0)</x:f>
        <x:v>0</x:v>
      </x:c>
    </x:row>
    <x:row r="1140" ht="25" customHeight="1">
      <x:c r="A1140" s="3" t="str">
        <x:v>ACT/VAT-OFFSET-M06-ENG/1</x:v>
      </x:c>
      <x:c r="B1140" s="3" t="str">
        <x:v>VAT-OFFSET-M06-ENG</x:v>
      </x:c>
      <x:c r="C1140" s="21" t="n">
        <x:v>6</x:v>
      </x:c>
      <x:c r="D1140" s="39" t="n">
        <x:v>46568</x:v>
      </x:c>
      <x:c r="E1140" s="39" t="n">
        <x:v>46568</x:v>
      </x:c>
      <x:c r="F1140" s="39"/>
      <x:c r="G1140" s="3" t="str">
        <x:v>GL.VAT.DOM_LIAB</x:v>
      </x:c>
      <x:c r="H1140" s="3" t="str">
        <x:v>ENG</x:v>
      </x:c>
      <x:c r="I1140" s="3" t="str">
        <x:v>TAX_AUTHORITY</x:v>
      </x:c>
      <x:c r="J1140" s="3" t="str">
        <x:v>MAP.ACTUAL.VAT.SETTLE.DOM.OFFSET.TAX_AUTHORITY.ENG</x:v>
      </x:c>
      <x:c r="K1140" s="3" t="str">
        <x:v>VAT.DOM_PAID</x:v>
      </x:c>
      <x:c r="L1140" s="3" t="str">
        <x:v>noncash</x:v>
      </x:c>
      <x:c r="M1140" s="3" t="str">
        <x:v>not_applicable</x:v>
      </x:c>
      <x:c r="N1140" s="3" t="str">
        <x:v>not_applicable</x:v>
      </x:c>
      <x:c r="O1140" s="3" t="str">
        <x:v>not_applicable</x:v>
      </x:c>
      <x:c r="P1140" s="30" t="n">
        <x:v>794.94</x:v>
      </x:c>
      <x:c r="Q1140" s="30" t="n">
        <x:v>0</x:v>
      </x:c>
      <x:c r="R1140" s="19" t="n">
        <x:f>P1140-Q1140</x:f>
        <x:v>794.94</x:v>
      </x:c>
      <x:c r="S1140" s="22" t="n">
        <x:f>'D03_Accounts'!D29</x:f>
        <x:v>0</x:v>
      </x:c>
      <x:c r="T1140" s="19" t="n">
        <x:f>R1140*S1140</x:f>
        <x:v>0</x:v>
      </x:c>
      <x:c r="U1140" s="20" t="str">
        <x:f>'D03_Mappings'!E252</x:f>
        <x:v>tax_liabilities</x:v>
      </x:c>
      <x:c r="V1140" s="19" t="str">
        <x:f>IF(I1140="",IF(U1140="people","PAYROLL","UNMAPPED"),I1140)</x:f>
        <x:v>TAX_AUTHORITY</x:v>
      </x:c>
      <x:c r="W1140" s="19" t="n">
        <x:f>IF(AND(G1140="GL.CASH",L1140="operating"),Q1140,0)</x:f>
        <x:v>0</x:v>
      </x:c>
      <x:c r="X1140" s="19" t="n">
        <x:f>IF(AND(G1140="GL.CASH",L1140="operating"),P1140,0)</x:f>
        <x:v>0</x:v>
      </x:c>
      <x:c r="Y1140" s="19" t="n">
        <x:f>IF(AND(G1140="GL.CASH",L1140="investing"),Q1140-P1140,0)</x:f>
        <x:v>0</x:v>
      </x:c>
      <x:c r="Z1140" s="19" t="n">
        <x:f>IF(AND(G1140="GL.CASH",L1140="financing"),P1140,0)</x:f>
        <x:v>0</x:v>
      </x:c>
      <x:c r="AA1140" s="19" t="n">
        <x:f>IF(AND(G1140="GL.CASH",L1140="financing"),Q1140,0)</x:f>
        <x:v>0</x:v>
      </x:c>
    </x:row>
    <x:row r="1141" ht="25" customHeight="1">
      <x:c r="A1141" s="3" t="str">
        <x:v>ACT/VAT-OFFSET-M06-ENG/2</x:v>
      </x:c>
      <x:c r="B1141" s="3" t="str">
        <x:v>VAT-OFFSET-M06-ENG</x:v>
      </x:c>
      <x:c r="C1141" s="21" t="n">
        <x:v>6</x:v>
      </x:c>
      <x:c r="D1141" s="39" t="n">
        <x:v>46568</x:v>
      </x:c>
      <x:c r="E1141" s="39" t="n">
        <x:v>46568</x:v>
      </x:c>
      <x:c r="F1141" s="39"/>
      <x:c r="G1141" s="3" t="str">
        <x:v>GL.VAT.DOM_ASSET</x:v>
      </x:c>
      <x:c r="H1141" s="3" t="str">
        <x:v>ENG</x:v>
      </x:c>
      <x:c r="I1141" s="3" t="str">
        <x:v>TAX_AUTHORITY</x:v>
      </x:c>
      <x:c r="J1141" s="3" t="str">
        <x:v>MAP.ACTUAL.VAT.SETTLE.DOM.OFFSET.TAX_AUTHORITY.ENG</x:v>
      </x:c>
      <x:c r="K1141" s="3" t="str">
        <x:v>VAT.DOM_PAID</x:v>
      </x:c>
      <x:c r="L1141" s="3" t="str">
        <x:v>noncash</x:v>
      </x:c>
      <x:c r="M1141" s="3" t="str">
        <x:v>not_applicable</x:v>
      </x:c>
      <x:c r="N1141" s="3" t="str">
        <x:v>not_applicable</x:v>
      </x:c>
      <x:c r="O1141" s="3" t="str">
        <x:v>not_applicable</x:v>
      </x:c>
      <x:c r="P1141" s="30" t="n">
        <x:v>0</x:v>
      </x:c>
      <x:c r="Q1141" s="30" t="n">
        <x:v>794.94</x:v>
      </x:c>
      <x:c r="R1141" s="19" t="n">
        <x:f>P1141-Q1141</x:f>
        <x:v>-794.94</x:v>
      </x:c>
      <x:c r="S1141" s="22" t="n">
        <x:f>'D03_Accounts'!D15</x:f>
        <x:v>0</x:v>
      </x:c>
      <x:c r="T1141" s="19" t="n">
        <x:f>R1141*S1141</x:f>
        <x:v>0</x:v>
      </x:c>
      <x:c r="U1141" s="20" t="str">
        <x:f>'D03_Mappings'!E253</x:f>
        <x:v>tax_assets</x:v>
      </x:c>
      <x:c r="V1141" s="19" t="str">
        <x:f>IF(I1141="",IF(U1141="people","PAYROLL","UNMAPPED"),I1141)</x:f>
        <x:v>TAX_AUTHORITY</x:v>
      </x:c>
      <x:c r="W1141" s="19" t="n">
        <x:f>IF(AND(G1141="GL.CASH",L1141="operating"),Q1141,0)</x:f>
        <x:v>0</x:v>
      </x:c>
      <x:c r="X1141" s="19" t="n">
        <x:f>IF(AND(G1141="GL.CASH",L1141="operating"),P1141,0)</x:f>
        <x:v>0</x:v>
      </x:c>
      <x:c r="Y1141" s="19" t="n">
        <x:f>IF(AND(G1141="GL.CASH",L1141="investing"),Q1141-P1141,0)</x:f>
        <x:v>0</x:v>
      </x:c>
      <x:c r="Z1141" s="19" t="n">
        <x:f>IF(AND(G1141="GL.CASH",L1141="financing"),P1141,0)</x:f>
        <x:v>0</x:v>
      </x:c>
      <x:c r="AA1141" s="19" t="n">
        <x:f>IF(AND(G1141="GL.CASH",L1141="financing"),Q1141,0)</x:f>
        <x:v>0</x:v>
      </x:c>
    </x:row>
    <x:row r="1142" ht="25" customHeight="1">
      <x:c r="A1142" s="3" t="str">
        <x:v>ACT/VAT-OFFSET-M06-MGMT/1</x:v>
      </x:c>
      <x:c r="B1142" s="3" t="str">
        <x:v>VAT-OFFSET-M06-MGMT</x:v>
      </x:c>
      <x:c r="C1142" s="21" t="n">
        <x:v>6</x:v>
      </x:c>
      <x:c r="D1142" s="39" t="n">
        <x:v>46568</x:v>
      </x:c>
      <x:c r="E1142" s="39" t="n">
        <x:v>46568</x:v>
      </x:c>
      <x:c r="F1142" s="39"/>
      <x:c r="G1142" s="3" t="str">
        <x:v>GL.VAT.DOM_LIAB</x:v>
      </x:c>
      <x:c r="H1142" s="3" t="str">
        <x:v>MGMT</x:v>
      </x:c>
      <x:c r="I1142" s="3" t="str">
        <x:v>TAX_AUTHORITY</x:v>
      </x:c>
      <x:c r="J1142" s="3" t="str">
        <x:v>MAP.ACTUAL.VAT.SETTLE.DOM.OFFSET.TAX_AUTHORITY.MGMT</x:v>
      </x:c>
      <x:c r="K1142" s="3" t="str">
        <x:v>VAT.DOM_PAID</x:v>
      </x:c>
      <x:c r="L1142" s="3" t="str">
        <x:v>noncash</x:v>
      </x:c>
      <x:c r="M1142" s="3" t="str">
        <x:v>not_applicable</x:v>
      </x:c>
      <x:c r="N1142" s="3" t="str">
        <x:v>not_applicable</x:v>
      </x:c>
      <x:c r="O1142" s="3" t="str">
        <x:v>not_applicable</x:v>
      </x:c>
      <x:c r="P1142" s="30" t="n">
        <x:v>85.5</x:v>
      </x:c>
      <x:c r="Q1142" s="30" t="n">
        <x:v>0</x:v>
      </x:c>
      <x:c r="R1142" s="19" t="n">
        <x:f>P1142-Q1142</x:f>
        <x:v>85.5</x:v>
      </x:c>
      <x:c r="S1142" s="22" t="n">
        <x:f>'D03_Accounts'!D29</x:f>
        <x:v>0</x:v>
      </x:c>
      <x:c r="T1142" s="19" t="n">
        <x:f>R1142*S1142</x:f>
        <x:v>0</x:v>
      </x:c>
      <x:c r="U1142" s="20" t="str">
        <x:f>'D03_Mappings'!E256</x:f>
        <x:v>tax_liabilities</x:v>
      </x:c>
      <x:c r="V1142" s="19" t="str">
        <x:f>IF(I1142="",IF(U1142="people","PAYROLL","UNMAPPED"),I1142)</x:f>
        <x:v>TAX_AUTHORITY</x:v>
      </x:c>
      <x:c r="W1142" s="19" t="n">
        <x:f>IF(AND(G1142="GL.CASH",L1142="operating"),Q1142,0)</x:f>
        <x:v>0</x:v>
      </x:c>
      <x:c r="X1142" s="19" t="n">
        <x:f>IF(AND(G1142="GL.CASH",L1142="operating"),P1142,0)</x:f>
        <x:v>0</x:v>
      </x:c>
      <x:c r="Y1142" s="19" t="n">
        <x:f>IF(AND(G1142="GL.CASH",L1142="investing"),Q1142-P1142,0)</x:f>
        <x:v>0</x:v>
      </x:c>
      <x:c r="Z1142" s="19" t="n">
        <x:f>IF(AND(G1142="GL.CASH",L1142="financing"),P1142,0)</x:f>
        <x:v>0</x:v>
      </x:c>
      <x:c r="AA1142" s="19" t="n">
        <x:f>IF(AND(G1142="GL.CASH",L1142="financing"),Q1142,0)</x:f>
        <x:v>0</x:v>
      </x:c>
    </x:row>
    <x:row r="1143" ht="25" customHeight="1">
      <x:c r="A1143" s="3" t="str">
        <x:v>ACT/VAT-OFFSET-M06-MGMT/2</x:v>
      </x:c>
      <x:c r="B1143" s="3" t="str">
        <x:v>VAT-OFFSET-M06-MGMT</x:v>
      </x:c>
      <x:c r="C1143" s="21" t="n">
        <x:v>6</x:v>
      </x:c>
      <x:c r="D1143" s="39" t="n">
        <x:v>46568</x:v>
      </x:c>
      <x:c r="E1143" s="39" t="n">
        <x:v>46568</x:v>
      </x:c>
      <x:c r="F1143" s="39"/>
      <x:c r="G1143" s="3" t="str">
        <x:v>GL.VAT.DOM_ASSET</x:v>
      </x:c>
      <x:c r="H1143" s="3" t="str">
        <x:v>MGMT</x:v>
      </x:c>
      <x:c r="I1143" s="3" t="str">
        <x:v>TAX_AUTHORITY</x:v>
      </x:c>
      <x:c r="J1143" s="3" t="str">
        <x:v>MAP.ACTUAL.VAT.SETTLE.DOM.OFFSET.TAX_AUTHORITY.MGMT</x:v>
      </x:c>
      <x:c r="K1143" s="3" t="str">
        <x:v>VAT.DOM_PAID</x:v>
      </x:c>
      <x:c r="L1143" s="3" t="str">
        <x:v>noncash</x:v>
      </x:c>
      <x:c r="M1143" s="3" t="str">
        <x:v>not_applicable</x:v>
      </x:c>
      <x:c r="N1143" s="3" t="str">
        <x:v>not_applicable</x:v>
      </x:c>
      <x:c r="O1143" s="3" t="str">
        <x:v>not_applicable</x:v>
      </x:c>
      <x:c r="P1143" s="30" t="n">
        <x:v>0</x:v>
      </x:c>
      <x:c r="Q1143" s="30" t="n">
        <x:v>85.5</x:v>
      </x:c>
      <x:c r="R1143" s="19" t="n">
        <x:f>P1143-Q1143</x:f>
        <x:v>-85.5</x:v>
      </x:c>
      <x:c r="S1143" s="22" t="n">
        <x:f>'D03_Accounts'!D15</x:f>
        <x:v>0</x:v>
      </x:c>
      <x:c r="T1143" s="19" t="n">
        <x:f>R1143*S1143</x:f>
        <x:v>0</x:v>
      </x:c>
      <x:c r="U1143" s="20" t="str">
        <x:f>'D03_Mappings'!E257</x:f>
        <x:v>tax_assets</x:v>
      </x:c>
      <x:c r="V1143" s="19" t="str">
        <x:f>IF(I1143="",IF(U1143="people","PAYROLL","UNMAPPED"),I1143)</x:f>
        <x:v>TAX_AUTHORITY</x:v>
      </x:c>
      <x:c r="W1143" s="19" t="n">
        <x:f>IF(AND(G1143="GL.CASH",L1143="operating"),Q1143,0)</x:f>
        <x:v>0</x:v>
      </x:c>
      <x:c r="X1143" s="19" t="n">
        <x:f>IF(AND(G1143="GL.CASH",L1143="operating"),P1143,0)</x:f>
        <x:v>0</x:v>
      </x:c>
      <x:c r="Y1143" s="19" t="n">
        <x:f>IF(AND(G1143="GL.CASH",L1143="investing"),Q1143-P1143,0)</x:f>
        <x:v>0</x:v>
      </x:c>
      <x:c r="Z1143" s="19" t="n">
        <x:f>IF(AND(G1143="GL.CASH",L1143="financing"),P1143,0)</x:f>
        <x:v>0</x:v>
      </x:c>
      <x:c r="AA1143" s="19" t="n">
        <x:f>IF(AND(G1143="GL.CASH",L1143="financing"),Q1143,0)</x:f>
        <x:v>0</x:v>
      </x:c>
    </x:row>
    <x:row r="1144" ht="25" customHeight="1">
      <x:c r="A1144" s="3" t="str">
        <x:v>ACT/VAT-OFFSET-M06-MKT/1</x:v>
      </x:c>
      <x:c r="B1144" s="3" t="str">
        <x:v>VAT-OFFSET-M06-MKT</x:v>
      </x:c>
      <x:c r="C1144" s="21" t="n">
        <x:v>6</x:v>
      </x:c>
      <x:c r="D1144" s="39" t="n">
        <x:v>46568</x:v>
      </x:c>
      <x:c r="E1144" s="39" t="n">
        <x:v>46568</x:v>
      </x:c>
      <x:c r="F1144" s="39"/>
      <x:c r="G1144" s="3" t="str">
        <x:v>GL.VAT.DOM_LIAB</x:v>
      </x:c>
      <x:c r="H1144" s="3" t="str">
        <x:v>MKT</x:v>
      </x:c>
      <x:c r="I1144" s="3" t="str">
        <x:v>TAX_AUTHORITY</x:v>
      </x:c>
      <x:c r="J1144" s="3" t="str">
        <x:v>MAP.ACTUAL.VAT.SETTLE.DOM.OFFSET.TAX_AUTHORITY.MKT</x:v>
      </x:c>
      <x:c r="K1144" s="3" t="str">
        <x:v>VAT.DOM_PAID</x:v>
      </x:c>
      <x:c r="L1144" s="3" t="str">
        <x:v>noncash</x:v>
      </x:c>
      <x:c r="M1144" s="3" t="str">
        <x:v>not_applicable</x:v>
      </x:c>
      <x:c r="N1144" s="3" t="str">
        <x:v>not_applicable</x:v>
      </x:c>
      <x:c r="O1144" s="3" t="str">
        <x:v>not_applicable</x:v>
      </x:c>
      <x:c r="P1144" s="30" t="n">
        <x:v>85.5</x:v>
      </x:c>
      <x:c r="Q1144" s="30" t="n">
        <x:v>0</x:v>
      </x:c>
      <x:c r="R1144" s="19" t="n">
        <x:f>P1144-Q1144</x:f>
        <x:v>85.5</x:v>
      </x:c>
      <x:c r="S1144" s="22" t="n">
        <x:f>'D03_Accounts'!D29</x:f>
        <x:v>0</x:v>
      </x:c>
      <x:c r="T1144" s="19" t="n">
        <x:f>R1144*S1144</x:f>
        <x:v>0</x:v>
      </x:c>
      <x:c r="U1144" s="20" t="str">
        <x:f>'D03_Mappings'!E258</x:f>
        <x:v>tax_liabilities</x:v>
      </x:c>
      <x:c r="V1144" s="19" t="str">
        <x:f>IF(I1144="",IF(U1144="people","PAYROLL","UNMAPPED"),I1144)</x:f>
        <x:v>TAX_AUTHORITY</x:v>
      </x:c>
      <x:c r="W1144" s="19" t="n">
        <x:f>IF(AND(G1144="GL.CASH",L1144="operating"),Q1144,0)</x:f>
        <x:v>0</x:v>
      </x:c>
      <x:c r="X1144" s="19" t="n">
        <x:f>IF(AND(G1144="GL.CASH",L1144="operating"),P1144,0)</x:f>
        <x:v>0</x:v>
      </x:c>
      <x:c r="Y1144" s="19" t="n">
        <x:f>IF(AND(G1144="GL.CASH",L1144="investing"),Q1144-P1144,0)</x:f>
        <x:v>0</x:v>
      </x:c>
      <x:c r="Z1144" s="19" t="n">
        <x:f>IF(AND(G1144="GL.CASH",L1144="financing"),P1144,0)</x:f>
        <x:v>0</x:v>
      </x:c>
      <x:c r="AA1144" s="19" t="n">
        <x:f>IF(AND(G1144="GL.CASH",L1144="financing"),Q1144,0)</x:f>
        <x:v>0</x:v>
      </x:c>
    </x:row>
    <x:row r="1145" ht="25" customHeight="1">
      <x:c r="A1145" s="3" t="str">
        <x:v>ACT/VAT-OFFSET-M06-MKT/2</x:v>
      </x:c>
      <x:c r="B1145" s="3" t="str">
        <x:v>VAT-OFFSET-M06-MKT</x:v>
      </x:c>
      <x:c r="C1145" s="21" t="n">
        <x:v>6</x:v>
      </x:c>
      <x:c r="D1145" s="39" t="n">
        <x:v>46568</x:v>
      </x:c>
      <x:c r="E1145" s="39" t="n">
        <x:v>46568</x:v>
      </x:c>
      <x:c r="F1145" s="39"/>
      <x:c r="G1145" s="3" t="str">
        <x:v>GL.VAT.DOM_ASSET</x:v>
      </x:c>
      <x:c r="H1145" s="3" t="str">
        <x:v>MKT</x:v>
      </x:c>
      <x:c r="I1145" s="3" t="str">
        <x:v>TAX_AUTHORITY</x:v>
      </x:c>
      <x:c r="J1145" s="3" t="str">
        <x:v>MAP.ACTUAL.VAT.SETTLE.DOM.OFFSET.TAX_AUTHORITY.MKT</x:v>
      </x:c>
      <x:c r="K1145" s="3" t="str">
        <x:v>VAT.DOM_PAID</x:v>
      </x:c>
      <x:c r="L1145" s="3" t="str">
        <x:v>noncash</x:v>
      </x:c>
      <x:c r="M1145" s="3" t="str">
        <x:v>not_applicable</x:v>
      </x:c>
      <x:c r="N1145" s="3" t="str">
        <x:v>not_applicable</x:v>
      </x:c>
      <x:c r="O1145" s="3" t="str">
        <x:v>not_applicable</x:v>
      </x:c>
      <x:c r="P1145" s="30" t="n">
        <x:v>0</x:v>
      </x:c>
      <x:c r="Q1145" s="30" t="n">
        <x:v>85.5</x:v>
      </x:c>
      <x:c r="R1145" s="19" t="n">
        <x:f>P1145-Q1145</x:f>
        <x:v>-85.5</x:v>
      </x:c>
      <x:c r="S1145" s="22" t="n">
        <x:f>'D03_Accounts'!D15</x:f>
        <x:v>0</x:v>
      </x:c>
      <x:c r="T1145" s="19" t="n">
        <x:f>R1145*S1145</x:f>
        <x:v>0</x:v>
      </x:c>
      <x:c r="U1145" s="20" t="str">
        <x:f>'D03_Mappings'!E259</x:f>
        <x:v>tax_assets</x:v>
      </x:c>
      <x:c r="V1145" s="19" t="str">
        <x:f>IF(I1145="",IF(U1145="people","PAYROLL","UNMAPPED"),I1145)</x:f>
        <x:v>TAX_AUTHORITY</x:v>
      </x:c>
      <x:c r="W1145" s="19" t="n">
        <x:f>IF(AND(G1145="GL.CASH",L1145="operating"),Q1145,0)</x:f>
        <x:v>0</x:v>
      </x:c>
      <x:c r="X1145" s="19" t="n">
        <x:f>IF(AND(G1145="GL.CASH",L1145="operating"),P1145,0)</x:f>
        <x:v>0</x:v>
      </x:c>
      <x:c r="Y1145" s="19" t="n">
        <x:f>IF(AND(G1145="GL.CASH",L1145="investing"),Q1145-P1145,0)</x:f>
        <x:v>0</x:v>
      </x:c>
      <x:c r="Z1145" s="19" t="n">
        <x:f>IF(AND(G1145="GL.CASH",L1145="financing"),P1145,0)</x:f>
        <x:v>0</x:v>
      </x:c>
      <x:c r="AA1145" s="19" t="n">
        <x:f>IF(AND(G1145="GL.CASH",L1145="financing"),Q1145,0)</x:f>
        <x:v>0</x:v>
      </x:c>
    </x:row>
    <x:row r="1146" ht="25" customHeight="1">
      <x:c r="A1146" s="3" t="str">
        <x:v>ACT/VAT-OFFSET-M06-PROD/1</x:v>
      </x:c>
      <x:c r="B1146" s="3" t="str">
        <x:v>VAT-OFFSET-M06-PROD</x:v>
      </x:c>
      <x:c r="C1146" s="21" t="n">
        <x:v>6</x:v>
      </x:c>
      <x:c r="D1146" s="39" t="n">
        <x:v>46568</x:v>
      </x:c>
      <x:c r="E1146" s="39" t="n">
        <x:v>46568</x:v>
      </x:c>
      <x:c r="F1146" s="39"/>
      <x:c r="G1146" s="3" t="str">
        <x:v>GL.VAT.DOM_LIAB</x:v>
      </x:c>
      <x:c r="H1146" s="3" t="str">
        <x:v>PROD</x:v>
      </x:c>
      <x:c r="I1146" s="3" t="str">
        <x:v>TAX_AUTHORITY</x:v>
      </x:c>
      <x:c r="J1146" s="3" t="str">
        <x:v>MAP.ACTUAL.VAT.SETTLE.DOM.OFFSET.TAX_AUTHORITY.PROD</x:v>
      </x:c>
      <x:c r="K1146" s="3" t="str">
        <x:v>VAT.DOM_PAID</x:v>
      </x:c>
      <x:c r="L1146" s="3" t="str">
        <x:v>noncash</x:v>
      </x:c>
      <x:c r="M1146" s="3" t="str">
        <x:v>not_applicable</x:v>
      </x:c>
      <x:c r="N1146" s="3" t="str">
        <x:v>not_applicable</x:v>
      </x:c>
      <x:c r="O1146" s="3" t="str">
        <x:v>not_applicable</x:v>
      </x:c>
      <x:c r="P1146" s="30" t="n">
        <x:v>85.5</x:v>
      </x:c>
      <x:c r="Q1146" s="30" t="n">
        <x:v>0</x:v>
      </x:c>
      <x:c r="R1146" s="19" t="n">
        <x:f>P1146-Q1146</x:f>
        <x:v>85.5</x:v>
      </x:c>
      <x:c r="S1146" s="22" t="n">
        <x:f>'D03_Accounts'!D29</x:f>
        <x:v>0</x:v>
      </x:c>
      <x:c r="T1146" s="19" t="n">
        <x:f>R1146*S1146</x:f>
        <x:v>0</x:v>
      </x:c>
      <x:c r="U1146" s="20" t="str">
        <x:f>'D03_Mappings'!E260</x:f>
        <x:v>tax_liabilities</x:v>
      </x:c>
      <x:c r="V1146" s="19" t="str">
        <x:f>IF(I1146="",IF(U1146="people","PAYROLL","UNMAPPED"),I1146)</x:f>
        <x:v>TAX_AUTHORITY</x:v>
      </x:c>
      <x:c r="W1146" s="19" t="n">
        <x:f>IF(AND(G1146="GL.CASH",L1146="operating"),Q1146,0)</x:f>
        <x:v>0</x:v>
      </x:c>
      <x:c r="X1146" s="19" t="n">
        <x:f>IF(AND(G1146="GL.CASH",L1146="operating"),P1146,0)</x:f>
        <x:v>0</x:v>
      </x:c>
      <x:c r="Y1146" s="19" t="n">
        <x:f>IF(AND(G1146="GL.CASH",L1146="investing"),Q1146-P1146,0)</x:f>
        <x:v>0</x:v>
      </x:c>
      <x:c r="Z1146" s="19" t="n">
        <x:f>IF(AND(G1146="GL.CASH",L1146="financing"),P1146,0)</x:f>
        <x:v>0</x:v>
      </x:c>
      <x:c r="AA1146" s="19" t="n">
        <x:f>IF(AND(G1146="GL.CASH",L1146="financing"),Q1146,0)</x:f>
        <x:v>0</x:v>
      </x:c>
    </x:row>
    <x:row r="1147" ht="25" customHeight="1">
      <x:c r="A1147" s="3" t="str">
        <x:v>ACT/VAT-OFFSET-M06-PROD/2</x:v>
      </x:c>
      <x:c r="B1147" s="3" t="str">
        <x:v>VAT-OFFSET-M06-PROD</x:v>
      </x:c>
      <x:c r="C1147" s="21" t="n">
        <x:v>6</x:v>
      </x:c>
      <x:c r="D1147" s="39" t="n">
        <x:v>46568</x:v>
      </x:c>
      <x:c r="E1147" s="39" t="n">
        <x:v>46568</x:v>
      </x:c>
      <x:c r="F1147" s="39"/>
      <x:c r="G1147" s="3" t="str">
        <x:v>GL.VAT.DOM_ASSET</x:v>
      </x:c>
      <x:c r="H1147" s="3" t="str">
        <x:v>PROD</x:v>
      </x:c>
      <x:c r="I1147" s="3" t="str">
        <x:v>TAX_AUTHORITY</x:v>
      </x:c>
      <x:c r="J1147" s="3" t="str">
        <x:v>MAP.ACTUAL.VAT.SETTLE.DOM.OFFSET.TAX_AUTHORITY.PROD</x:v>
      </x:c>
      <x:c r="K1147" s="3" t="str">
        <x:v>VAT.DOM_PAID</x:v>
      </x:c>
      <x:c r="L1147" s="3" t="str">
        <x:v>noncash</x:v>
      </x:c>
      <x:c r="M1147" s="3" t="str">
        <x:v>not_applicable</x:v>
      </x:c>
      <x:c r="N1147" s="3" t="str">
        <x:v>not_applicable</x:v>
      </x:c>
      <x:c r="O1147" s="3" t="str">
        <x:v>not_applicable</x:v>
      </x:c>
      <x:c r="P1147" s="30" t="n">
        <x:v>0</x:v>
      </x:c>
      <x:c r="Q1147" s="30" t="n">
        <x:v>85.5</x:v>
      </x:c>
      <x:c r="R1147" s="19" t="n">
        <x:f>P1147-Q1147</x:f>
        <x:v>-85.5</x:v>
      </x:c>
      <x:c r="S1147" s="22" t="n">
        <x:f>'D03_Accounts'!D15</x:f>
        <x:v>0</x:v>
      </x:c>
      <x:c r="T1147" s="19" t="n">
        <x:f>R1147*S1147</x:f>
        <x:v>0</x:v>
      </x:c>
      <x:c r="U1147" s="20" t="str">
        <x:f>'D03_Mappings'!E261</x:f>
        <x:v>tax_assets</x:v>
      </x:c>
      <x:c r="V1147" s="19" t="str">
        <x:f>IF(I1147="",IF(U1147="people","PAYROLL","UNMAPPED"),I1147)</x:f>
        <x:v>TAX_AUTHORITY</x:v>
      </x:c>
      <x:c r="W1147" s="19" t="n">
        <x:f>IF(AND(G1147="GL.CASH",L1147="operating"),Q1147,0)</x:f>
        <x:v>0</x:v>
      </x:c>
      <x:c r="X1147" s="19" t="n">
        <x:f>IF(AND(G1147="GL.CASH",L1147="operating"),P1147,0)</x:f>
        <x:v>0</x:v>
      </x:c>
      <x:c r="Y1147" s="19" t="n">
        <x:f>IF(AND(G1147="GL.CASH",L1147="investing"),Q1147-P1147,0)</x:f>
        <x:v>0</x:v>
      </x:c>
      <x:c r="Z1147" s="19" t="n">
        <x:f>IF(AND(G1147="GL.CASH",L1147="financing"),P1147,0)</x:f>
        <x:v>0</x:v>
      </x:c>
      <x:c r="AA1147" s="19" t="n">
        <x:f>IF(AND(G1147="GL.CASH",L1147="financing"),Q1147,0)</x:f>
        <x:v>0</x:v>
      </x:c>
    </x:row>
  </x:sheetData>
  <x:mergeCells>
    <x:mergeCell ref="A7:F8"/>
  </x:mergeCells>
  <x:dataValidations count="1">
    <x:dataValidation type="decimal" operator="between" sqref="P11:Q1147">
      <x:formula1>0</x:formula1>
      <x:formula2>1000000000000</x:formula2>
    </x:dataValidation>
  </x:dataValidations>
  <x:pageMargins left="0.7" right="0.7" top="0.75" bottom="0.75" header="0.3" footer="0.3"/>
  <x:tableParts count="1">
    <x:tablePart xmlns:r="http://schemas.openxmlformats.org/officeDocument/2006/relationships" r:id="Rdac54963674f4760"/>
  </x:tableParts>
</x:worksheet>
</file>

<file path=xl/worksheets/sheet11.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31" hidden="0" customWidth="1"/>
    <x:col min="2" max="2" width="15" hidden="0" customWidth="1"/>
    <x:col min="3" max="3" width="22" hidden="0" customWidth="1"/>
    <x:col min="4" max="4" width="24" hidden="0" customWidth="1"/>
    <x:col min="5" max="5" width="22" hidden="0" customWidth="1"/>
  </x:cols>
  <x:sheetData>
    <x:row r="1" ht="25" customHeight="1">
      <x:c r="A1" s="17" t="str">
        <x:v>Actual FTE-month exposure</x:v>
      </x:c>
      <x:c r="B1" s="2"/>
      <x:c r="C1" s="2"/>
      <x:c r="D1" s="2"/>
      <x:c r="E1" s="2"/>
    </x:row>
    <x:row r="2" ht="25" customHeight="1">
      <x:c r="A2" s="16" t="str">
        <x:v>Mirovest GmbH — fictional</x:v>
      </x:c>
      <x:c r="B2" s="2"/>
      <x:c r="C2" s="2"/>
      <x:c r="D2" s="2"/>
      <x:c r="E2" s="2"/>
    </x:row>
    <x:row r="3" ht="25" customHeight="1">
      <x:c r="A3" s="3" t="str">
        <x:v>Selected case</x:v>
      </x:c>
      <x:c r="B3" s="10" t="str">
        <x:f>'Cover'!C29</x:f>
        <x:v>Base</x:v>
      </x:c>
      <x:c r="C3" s="2"/>
      <x:c r="D3" s="2"/>
      <x:c r="E3" s="2"/>
    </x:row>
    <x:row r="4" ht="25" customHeight="1">
      <x:c r="A4" s="16" t="str">
        <x:v>EUR. Actual January–June 2027; source versions remain separate.</x:v>
      </x:c>
      <x:c r="B4" s="2"/>
      <x:c r="C4" s="2"/>
      <x:c r="D4" s="2"/>
      <x:c r="E4" s="2"/>
    </x:row>
    <x:row r="5" ht="25" customHeight="1">
      <x:c r="A5" s="16" t="str">
        <x:v>Release CR02-2026-10-13-v1 · Release bundle / local user copy</x:v>
      </x:c>
      <x:c r="B5" s="2"/>
      <x:c r="C5" s="2"/>
      <x:c r="D5" s="2"/>
      <x:c r="E5" s="2"/>
    </x:row>
    <x:row r="6" ht="25" customHeight="1">
      <x:c r="A6" s="2"/>
      <x:c r="B6" s="2"/>
      <x:c r="C6" s="2"/>
      <x:c r="D6" s="2"/>
      <x:c r="E6" s="2"/>
    </x:row>
    <x:row r="7" ht="32" customHeight="1">
      <x:c r="A7" s="3" t="str">
        <x:v>Source: actual events and payroll subledger. Each person-month counts once.</x:v>
      </x:c>
      <x:c r="B7" s="2"/>
      <x:c r="C7" s="2"/>
      <x:c r="D7" s="2"/>
      <x:c r="E7" s="2"/>
    </x:row>
    <x:row r="8" ht="25" customHeight="1">
      <x:c r="A8" s="2"/>
      <x:c r="B8" s="2"/>
      <x:c r="C8" s="2"/>
      <x:c r="D8" s="2"/>
      <x:c r="E8" s="2"/>
    </x:row>
    <x:row r="9" ht="25" customHeight="1">
      <x:c r="A9" s="2"/>
      <x:c r="B9" s="2"/>
      <x:c r="C9" s="2"/>
      <x:c r="D9" s="2"/>
      <x:c r="E9" s="2"/>
    </x:row>
    <x:row r="10" ht="38" customHeight="1">
      <x:c r="A10" s="15" t="str">
        <x:v>Payroll document</x:v>
      </x:c>
      <x:c r="B10" s="15" t="str">
        <x:v>Person</x:v>
      </x:c>
      <x:c r="C10" s="15" t="str">
        <x:v>Month</x:v>
      </x:c>
      <x:c r="D10" s="15" t="str">
        <x:v>Cost centre</x:v>
      </x:c>
      <x:c r="E10" s="15" t="str">
        <x:v>FTE</x:v>
      </x:c>
    </x:row>
    <x:row r="11" ht="25" customHeight="1">
      <x:c r="A11" s="3" t="str">
        <x:v>PAYROLL-M01-P01</x:v>
      </x:c>
      <x:c r="B11" s="3" t="str">
        <x:v>P01</x:v>
      </x:c>
      <x:c r="C11" s="21" t="n">
        <x:v>1</x:v>
      </x:c>
      <x:c r="D11" s="3" t="str">
        <x:v>MGMT</x:v>
      </x:c>
      <x:c r="E11" s="30" t="n">
        <x:v>1</x:v>
      </x:c>
    </x:row>
    <x:row r="12" ht="25" customHeight="1">
      <x:c r="A12" s="3" t="str">
        <x:v>PAYROLL-M01-P02</x:v>
      </x:c>
      <x:c r="B12" s="3" t="str">
        <x:v>P02</x:v>
      </x:c>
      <x:c r="C12" s="21" t="n">
        <x:v>1</x:v>
      </x:c>
      <x:c r="D12" s="3" t="str">
        <x:v>ENG</x:v>
      </x:c>
      <x:c r="E12" s="30" t="n">
        <x:v>1</x:v>
      </x:c>
    </x:row>
    <x:row r="13" ht="25" customHeight="1">
      <x:c r="A13" s="3" t="str">
        <x:v>PAYROLL-M01-P03</x:v>
      </x:c>
      <x:c r="B13" s="3" t="str">
        <x:v>P03</x:v>
      </x:c>
      <x:c r="C13" s="21" t="n">
        <x:v>1</x:v>
      </x:c>
      <x:c r="D13" s="3" t="str">
        <x:v>ENG</x:v>
      </x:c>
      <x:c r="E13" s="30" t="n">
        <x:v>1</x:v>
      </x:c>
    </x:row>
    <x:row r="14" ht="25" customHeight="1">
      <x:c r="A14" s="3" t="str">
        <x:v>PAYROLL-M02-P01</x:v>
      </x:c>
      <x:c r="B14" s="3" t="str">
        <x:v>P01</x:v>
      </x:c>
      <x:c r="C14" s="21" t="n">
        <x:v>2</x:v>
      </x:c>
      <x:c r="D14" s="3" t="str">
        <x:v>MGMT</x:v>
      </x:c>
      <x:c r="E14" s="30" t="n">
        <x:v>1</x:v>
      </x:c>
    </x:row>
    <x:row r="15" ht="25" customHeight="1">
      <x:c r="A15" s="3" t="str">
        <x:v>PAYROLL-M02-P02</x:v>
      </x:c>
      <x:c r="B15" s="3" t="str">
        <x:v>P02</x:v>
      </x:c>
      <x:c r="C15" s="21" t="n">
        <x:v>2</x:v>
      </x:c>
      <x:c r="D15" s="3" t="str">
        <x:v>ENG</x:v>
      </x:c>
      <x:c r="E15" s="30" t="n">
        <x:v>1</x:v>
      </x:c>
    </x:row>
    <x:row r="16" ht="25" customHeight="1">
      <x:c r="A16" s="3" t="str">
        <x:v>PAYROLL-M02-P03</x:v>
      </x:c>
      <x:c r="B16" s="3" t="str">
        <x:v>P03</x:v>
      </x:c>
      <x:c r="C16" s="21" t="n">
        <x:v>2</x:v>
      </x:c>
      <x:c r="D16" s="3" t="str">
        <x:v>ENG</x:v>
      </x:c>
      <x:c r="E16" s="30" t="n">
        <x:v>1</x:v>
      </x:c>
    </x:row>
    <x:row r="17" ht="25" customHeight="1">
      <x:c r="A17" s="3" t="str">
        <x:v>PAYROLL-M03-P01</x:v>
      </x:c>
      <x:c r="B17" s="3" t="str">
        <x:v>P01</x:v>
      </x:c>
      <x:c r="C17" s="21" t="n">
        <x:v>3</x:v>
      </x:c>
      <x:c r="D17" s="3" t="str">
        <x:v>MGMT</x:v>
      </x:c>
      <x:c r="E17" s="30" t="n">
        <x:v>1</x:v>
      </x:c>
    </x:row>
    <x:row r="18" ht="25" customHeight="1">
      <x:c r="A18" s="3" t="str">
        <x:v>PAYROLL-M03-P02</x:v>
      </x:c>
      <x:c r="B18" s="3" t="str">
        <x:v>P02</x:v>
      </x:c>
      <x:c r="C18" s="21" t="n">
        <x:v>3</x:v>
      </x:c>
      <x:c r="D18" s="3" t="str">
        <x:v>ENG</x:v>
      </x:c>
      <x:c r="E18" s="30" t="n">
        <x:v>1</x:v>
      </x:c>
    </x:row>
    <x:row r="19" ht="25" customHeight="1">
      <x:c r="A19" s="3" t="str">
        <x:v>PAYROLL-M03-P03</x:v>
      </x:c>
      <x:c r="B19" s="3" t="str">
        <x:v>P03</x:v>
      </x:c>
      <x:c r="C19" s="21" t="n">
        <x:v>3</x:v>
      </x:c>
      <x:c r="D19" s="3" t="str">
        <x:v>ENG</x:v>
      </x:c>
      <x:c r="E19" s="30" t="n">
        <x:v>1</x:v>
      </x:c>
    </x:row>
    <x:row r="20" ht="25" customHeight="1">
      <x:c r="A20" s="3" t="str">
        <x:v>PAYROLL-M03-P04</x:v>
      </x:c>
      <x:c r="B20" s="3" t="str">
        <x:v>P04</x:v>
      </x:c>
      <x:c r="C20" s="21" t="n">
        <x:v>3</x:v>
      </x:c>
      <x:c r="D20" s="3" t="str">
        <x:v>ENG</x:v>
      </x:c>
      <x:c r="E20" s="30" t="n">
        <x:v>1</x:v>
      </x:c>
    </x:row>
    <x:row r="21" ht="25" customHeight="1">
      <x:c r="A21" s="3" t="str">
        <x:v>PAYROLL-M03-P05</x:v>
      </x:c>
      <x:c r="B21" s="3" t="str">
        <x:v>P05</x:v>
      </x:c>
      <x:c r="C21" s="21" t="n">
        <x:v>3</x:v>
      </x:c>
      <x:c r="D21" s="3" t="str">
        <x:v>ENG</x:v>
      </x:c>
      <x:c r="E21" s="30" t="n">
        <x:v>1</x:v>
      </x:c>
    </x:row>
    <x:row r="22" ht="25" customHeight="1">
      <x:c r="A22" s="3" t="str">
        <x:v>PAYROLL-M04-P01</x:v>
      </x:c>
      <x:c r="B22" s="3" t="str">
        <x:v>P01</x:v>
      </x:c>
      <x:c r="C22" s="21" t="n">
        <x:v>4</x:v>
      </x:c>
      <x:c r="D22" s="3" t="str">
        <x:v>MGMT</x:v>
      </x:c>
      <x:c r="E22" s="30" t="n">
        <x:v>1</x:v>
      </x:c>
    </x:row>
    <x:row r="23" ht="25" customHeight="1">
      <x:c r="A23" s="3" t="str">
        <x:v>PAYROLL-M04-P02</x:v>
      </x:c>
      <x:c r="B23" s="3" t="str">
        <x:v>P02</x:v>
      </x:c>
      <x:c r="C23" s="21" t="n">
        <x:v>4</x:v>
      </x:c>
      <x:c r="D23" s="3" t="str">
        <x:v>ENG</x:v>
      </x:c>
      <x:c r="E23" s="30" t="n">
        <x:v>1</x:v>
      </x:c>
    </x:row>
    <x:row r="24" ht="25" customHeight="1">
      <x:c r="A24" s="3" t="str">
        <x:v>PAYROLL-M04-P03</x:v>
      </x:c>
      <x:c r="B24" s="3" t="str">
        <x:v>P03</x:v>
      </x:c>
      <x:c r="C24" s="21" t="n">
        <x:v>4</x:v>
      </x:c>
      <x:c r="D24" s="3" t="str">
        <x:v>ENG</x:v>
      </x:c>
      <x:c r="E24" s="30" t="n">
        <x:v>1</x:v>
      </x:c>
    </x:row>
    <x:row r="25" ht="25" customHeight="1">
      <x:c r="A25" s="3" t="str">
        <x:v>PAYROLL-M04-P04</x:v>
      </x:c>
      <x:c r="B25" s="3" t="str">
        <x:v>P04</x:v>
      </x:c>
      <x:c r="C25" s="21" t="n">
        <x:v>4</x:v>
      </x:c>
      <x:c r="D25" s="3" t="str">
        <x:v>ENG</x:v>
      </x:c>
      <x:c r="E25" s="30" t="n">
        <x:v>1</x:v>
      </x:c>
    </x:row>
    <x:row r="26" ht="25" customHeight="1">
      <x:c r="A26" s="3" t="str">
        <x:v>PAYROLL-M04-P05</x:v>
      </x:c>
      <x:c r="B26" s="3" t="str">
        <x:v>P05</x:v>
      </x:c>
      <x:c r="C26" s="21" t="n">
        <x:v>4</x:v>
      </x:c>
      <x:c r="D26" s="3" t="str">
        <x:v>ENG</x:v>
      </x:c>
      <x:c r="E26" s="30" t="n">
        <x:v>1</x:v>
      </x:c>
    </x:row>
    <x:row r="27" ht="25" customHeight="1">
      <x:c r="A27" s="3" t="str">
        <x:v>PAYROLL-M04-P06</x:v>
      </x:c>
      <x:c r="B27" s="3" t="str">
        <x:v>P06</x:v>
      </x:c>
      <x:c r="C27" s="21" t="n">
        <x:v>4</x:v>
      </x:c>
      <x:c r="D27" s="3" t="str">
        <x:v>COMP</x:v>
      </x:c>
      <x:c r="E27" s="30" t="n">
        <x:v>1</x:v>
      </x:c>
    </x:row>
    <x:row r="28" ht="25" customHeight="1">
      <x:c r="A28" s="3" t="str">
        <x:v>PAYROLL-M04-P07</x:v>
      </x:c>
      <x:c r="B28" s="3" t="str">
        <x:v>P07</x:v>
      </x:c>
      <x:c r="C28" s="21" t="n">
        <x:v>4</x:v>
      </x:c>
      <x:c r="D28" s="3" t="str">
        <x:v>PROD</x:v>
      </x:c>
      <x:c r="E28" s="30" t="n">
        <x:v>1</x:v>
      </x:c>
    </x:row>
    <x:row r="29" ht="25" customHeight="1">
      <x:c r="A29" s="3" t="str">
        <x:v>PAYROLL-M05-P01</x:v>
      </x:c>
      <x:c r="B29" s="3" t="str">
        <x:v>P01</x:v>
      </x:c>
      <x:c r="C29" s="21" t="n">
        <x:v>5</x:v>
      </x:c>
      <x:c r="D29" s="3" t="str">
        <x:v>MGMT</x:v>
      </x:c>
      <x:c r="E29" s="30" t="n">
        <x:v>1</x:v>
      </x:c>
    </x:row>
    <x:row r="30" ht="25" customHeight="1">
      <x:c r="A30" s="3" t="str">
        <x:v>PAYROLL-M05-P02</x:v>
      </x:c>
      <x:c r="B30" s="3" t="str">
        <x:v>P02</x:v>
      </x:c>
      <x:c r="C30" s="21" t="n">
        <x:v>5</x:v>
      </x:c>
      <x:c r="D30" s="3" t="str">
        <x:v>ENG</x:v>
      </x:c>
      <x:c r="E30" s="30" t="n">
        <x:v>1</x:v>
      </x:c>
    </x:row>
    <x:row r="31" ht="25" customHeight="1">
      <x:c r="A31" s="3" t="str">
        <x:v>PAYROLL-M05-P03</x:v>
      </x:c>
      <x:c r="B31" s="3" t="str">
        <x:v>P03</x:v>
      </x:c>
      <x:c r="C31" s="21" t="n">
        <x:v>5</x:v>
      </x:c>
      <x:c r="D31" s="3" t="str">
        <x:v>ENG</x:v>
      </x:c>
      <x:c r="E31" s="30" t="n">
        <x:v>1</x:v>
      </x:c>
    </x:row>
    <x:row r="32" ht="25" customHeight="1">
      <x:c r="A32" s="3" t="str">
        <x:v>PAYROLL-M05-P04</x:v>
      </x:c>
      <x:c r="B32" s="3" t="str">
        <x:v>P04</x:v>
      </x:c>
      <x:c r="C32" s="21" t="n">
        <x:v>5</x:v>
      </x:c>
      <x:c r="D32" s="3" t="str">
        <x:v>ENG</x:v>
      </x:c>
      <x:c r="E32" s="30" t="n">
        <x:v>1</x:v>
      </x:c>
    </x:row>
    <x:row r="33" ht="25" customHeight="1">
      <x:c r="A33" s="3" t="str">
        <x:v>PAYROLL-M05-P05</x:v>
      </x:c>
      <x:c r="B33" s="3" t="str">
        <x:v>P05</x:v>
      </x:c>
      <x:c r="C33" s="21" t="n">
        <x:v>5</x:v>
      </x:c>
      <x:c r="D33" s="3" t="str">
        <x:v>ENG</x:v>
      </x:c>
      <x:c r="E33" s="30" t="n">
        <x:v>1</x:v>
      </x:c>
    </x:row>
    <x:row r="34" ht="25" customHeight="1">
      <x:c r="A34" s="3" t="str">
        <x:v>PAYROLL-M05-P06</x:v>
      </x:c>
      <x:c r="B34" s="3" t="str">
        <x:v>P06</x:v>
      </x:c>
      <x:c r="C34" s="21" t="n">
        <x:v>5</x:v>
      </x:c>
      <x:c r="D34" s="3" t="str">
        <x:v>COMP</x:v>
      </x:c>
      <x:c r="E34" s="30" t="n">
        <x:v>1</x:v>
      </x:c>
    </x:row>
    <x:row r="35" ht="25" customHeight="1">
      <x:c r="A35" s="3" t="str">
        <x:v>PAYROLL-M05-P07</x:v>
      </x:c>
      <x:c r="B35" s="3" t="str">
        <x:v>P07</x:v>
      </x:c>
      <x:c r="C35" s="21" t="n">
        <x:v>5</x:v>
      </x:c>
      <x:c r="D35" s="3" t="str">
        <x:v>PROD</x:v>
      </x:c>
      <x:c r="E35" s="30" t="n">
        <x:v>1</x:v>
      </x:c>
    </x:row>
    <x:row r="36" ht="25" customHeight="1">
      <x:c r="A36" s="3" t="str">
        <x:v>PAYROLL-M05-P08</x:v>
      </x:c>
      <x:c r="B36" s="3" t="str">
        <x:v>P08</x:v>
      </x:c>
      <x:c r="C36" s="21" t="n">
        <x:v>5</x:v>
      </x:c>
      <x:c r="D36" s="3" t="str">
        <x:v>ENG</x:v>
      </x:c>
      <x:c r="E36" s="30" t="n">
        <x:v>1</x:v>
      </x:c>
    </x:row>
    <x:row r="37" ht="25" customHeight="1">
      <x:c r="A37" s="3" t="str">
        <x:v>PAYROLL-M06-P01</x:v>
      </x:c>
      <x:c r="B37" s="3" t="str">
        <x:v>P01</x:v>
      </x:c>
      <x:c r="C37" s="21" t="n">
        <x:v>6</x:v>
      </x:c>
      <x:c r="D37" s="3" t="str">
        <x:v>MGMT</x:v>
      </x:c>
      <x:c r="E37" s="30" t="n">
        <x:v>1</x:v>
      </x:c>
    </x:row>
    <x:row r="38" ht="25" customHeight="1">
      <x:c r="A38" s="3" t="str">
        <x:v>PAYROLL-M06-P02</x:v>
      </x:c>
      <x:c r="B38" s="3" t="str">
        <x:v>P02</x:v>
      </x:c>
      <x:c r="C38" s="21" t="n">
        <x:v>6</x:v>
      </x:c>
      <x:c r="D38" s="3" t="str">
        <x:v>ENG</x:v>
      </x:c>
      <x:c r="E38" s="30" t="n">
        <x:v>1</x:v>
      </x:c>
    </x:row>
    <x:row r="39" ht="25" customHeight="1">
      <x:c r="A39" s="3" t="str">
        <x:v>PAYROLL-M06-P03</x:v>
      </x:c>
      <x:c r="B39" s="3" t="str">
        <x:v>P03</x:v>
      </x:c>
      <x:c r="C39" s="21" t="n">
        <x:v>6</x:v>
      </x:c>
      <x:c r="D39" s="3" t="str">
        <x:v>ENG</x:v>
      </x:c>
      <x:c r="E39" s="30" t="n">
        <x:v>1</x:v>
      </x:c>
    </x:row>
    <x:row r="40" ht="25" customHeight="1">
      <x:c r="A40" s="3" t="str">
        <x:v>PAYROLL-M06-P04</x:v>
      </x:c>
      <x:c r="B40" s="3" t="str">
        <x:v>P04</x:v>
      </x:c>
      <x:c r="C40" s="21" t="n">
        <x:v>6</x:v>
      </x:c>
      <x:c r="D40" s="3" t="str">
        <x:v>ENG</x:v>
      </x:c>
      <x:c r="E40" s="30" t="n">
        <x:v>1</x:v>
      </x:c>
    </x:row>
    <x:row r="41" ht="25" customHeight="1">
      <x:c r="A41" s="3" t="str">
        <x:v>PAYROLL-M06-P05</x:v>
      </x:c>
      <x:c r="B41" s="3" t="str">
        <x:v>P05</x:v>
      </x:c>
      <x:c r="C41" s="21" t="n">
        <x:v>6</x:v>
      </x:c>
      <x:c r="D41" s="3" t="str">
        <x:v>ENG</x:v>
      </x:c>
      <x:c r="E41" s="30" t="n">
        <x:v>1</x:v>
      </x:c>
    </x:row>
    <x:row r="42" ht="25" customHeight="1">
      <x:c r="A42" s="3" t="str">
        <x:v>PAYROLL-M06-P06</x:v>
      </x:c>
      <x:c r="B42" s="3" t="str">
        <x:v>P06</x:v>
      </x:c>
      <x:c r="C42" s="21" t="n">
        <x:v>6</x:v>
      </x:c>
      <x:c r="D42" s="3" t="str">
        <x:v>COMP</x:v>
      </x:c>
      <x:c r="E42" s="30" t="n">
        <x:v>1</x:v>
      </x:c>
    </x:row>
    <x:row r="43" ht="25" customHeight="1">
      <x:c r="A43" s="3" t="str">
        <x:v>PAYROLL-M06-P07</x:v>
      </x:c>
      <x:c r="B43" s="3" t="str">
        <x:v>P07</x:v>
      </x:c>
      <x:c r="C43" s="21" t="n">
        <x:v>6</x:v>
      </x:c>
      <x:c r="D43" s="3" t="str">
        <x:v>PROD</x:v>
      </x:c>
      <x:c r="E43" s="30" t="n">
        <x:v>1</x:v>
      </x:c>
    </x:row>
    <x:row r="44" ht="25" customHeight="1">
      <x:c r="A44" s="3" t="str">
        <x:v>PAYROLL-M06-P08</x:v>
      </x:c>
      <x:c r="B44" s="3" t="str">
        <x:v>P08</x:v>
      </x:c>
      <x:c r="C44" s="21" t="n">
        <x:v>6</x:v>
      </x:c>
      <x:c r="D44" s="3" t="str">
        <x:v>ENG</x:v>
      </x:c>
      <x:c r="E44" s="30" t="n">
        <x:v>1</x:v>
      </x:c>
    </x:row>
    <x:row r="45" ht="25" customHeight="1">
      <x:c r="A45" s="3" t="str">
        <x:v>PAYROLL-M06-P10</x:v>
      </x:c>
      <x:c r="B45" s="3" t="str">
        <x:v>P10</x:v>
      </x:c>
      <x:c r="C45" s="21" t="n">
        <x:v>6</x:v>
      </x:c>
      <x:c r="D45" s="3" t="str">
        <x:v>MKT</x:v>
      </x:c>
      <x:c r="E45" s="30" t="n">
        <x:v>1</x:v>
      </x:c>
    </x:row>
  </x:sheetData>
  <x:mergeCells>
    <x:mergeCell ref="A7:F8"/>
  </x:mergeCells>
  <x:dataValidations count="1">
    <x:dataValidation type="decimal" operator="between" sqref="E11:E45">
      <x:formula1>0</x:formula1>
      <x:formula2>1</x:formula2>
    </x:dataValidation>
  </x:dataValidations>
  <x:pageMargins left="0.7" right="0.7" top="0.75" bottom="0.75" header="0.3" footer="0.3"/>
  <x:tableParts count="1">
    <x:tablePart xmlns:r="http://schemas.openxmlformats.org/officeDocument/2006/relationships" r:id="R9e8dbed8283045f3"/>
  </x:tableParts>
</x:worksheet>
</file>

<file path=xl/worksheets/sheet12.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46" hidden="0" customWidth="1"/>
    <x:col min="2" max="2" width="20" hidden="0" customWidth="1"/>
    <x:col min="3" max="3" width="22" hidden="0" customWidth="1"/>
    <x:col min="4" max="4" width="22" hidden="0" customWidth="1"/>
  </x:cols>
  <x:sheetData>
    <x:row r="1" ht="25" customHeight="1">
      <x:c r="A1" s="17" t="str">
        <x:v>Independent bank statement</x:v>
      </x:c>
      <x:c r="B1" s="2"/>
      <x:c r="C1" s="2"/>
      <x:c r="D1" s="2"/>
    </x:row>
    <x:row r="2" ht="25" customHeight="1">
      <x:c r="A2" s="16" t="str">
        <x:v>Mirovest GmbH — fictional</x:v>
      </x:c>
      <x:c r="B2" s="2"/>
      <x:c r="C2" s="2"/>
      <x:c r="D2" s="2"/>
    </x:row>
    <x:row r="3" ht="25" customHeight="1">
      <x:c r="A3" s="3" t="str">
        <x:v>Selected case</x:v>
      </x:c>
      <x:c r="B3" s="10" t="str">
        <x:f>'Cover'!C29</x:f>
        <x:v>Base</x:v>
      </x:c>
      <x:c r="C3" s="2"/>
      <x:c r="D3" s="2"/>
    </x:row>
    <x:row r="4" ht="25" customHeight="1">
      <x:c r="A4" s="16" t="str">
        <x:v>EUR. Actual January–June 2027; source versions remain separate.</x:v>
      </x:c>
      <x:c r="B4" s="2"/>
      <x:c r="C4" s="2"/>
      <x:c r="D4" s="2"/>
    </x:row>
    <x:row r="5" ht="25" customHeight="1">
      <x:c r="A5" s="16" t="str">
        <x:v>Release CR02-2026-10-13-v1 · Release bundle / local user copy</x:v>
      </x:c>
      <x:c r="B5" s="2"/>
      <x:c r="C5" s="2"/>
      <x:c r="D5" s="2"/>
    </x:row>
    <x:row r="6" ht="25" customHeight="1">
      <x:c r="A6" s="2"/>
      <x:c r="B6" s="2"/>
      <x:c r="C6" s="2"/>
      <x:c r="D6" s="2"/>
    </x:row>
    <x:row r="7" ht="32" customHeight="1">
      <x:c r="A7" s="3" t="str">
        <x:v>Source: the fictional bank statement. Opening bank balance is zero.</x:v>
      </x:c>
      <x:c r="B7" s="2"/>
      <x:c r="C7" s="2"/>
      <x:c r="D7" s="2"/>
    </x:row>
    <x:row r="8" ht="25" customHeight="1">
      <x:c r="A8" s="2"/>
      <x:c r="B8" s="2"/>
      <x:c r="C8" s="2"/>
      <x:c r="D8" s="2"/>
    </x:row>
    <x:row r="9" ht="25" customHeight="1">
      <x:c r="A9" s="2"/>
      <x:c r="B9" s="2"/>
      <x:c r="C9" s="2"/>
      <x:c r="D9" s="2"/>
    </x:row>
    <x:row r="10" ht="38" customHeight="1">
      <x:c r="A10" s="15" t="str">
        <x:v>Bank ID</x:v>
      </x:c>
      <x:c r="B10" s="15" t="str">
        <x:v>Date</x:v>
      </x:c>
      <x:c r="C10" s="15" t="str">
        <x:v>Month</x:v>
      </x:c>
      <x:c r="D10" s="15" t="str">
        <x:v>Signed cash</x:v>
      </x:c>
    </x:row>
    <x:row r="11" ht="25" customHeight="1">
      <x:c r="A11" s="3" t="str">
        <x:v>BANK/FUND-INITIAL.P01</x:v>
      </x:c>
      <x:c r="B11" s="39" t="n">
        <x:v>46388</x:v>
      </x:c>
      <x:c r="C11" s="21" t="n">
        <x:v>1</x:v>
      </x:c>
      <x:c r="D11" s="30" t="n">
        <x:v>12500</x:v>
      </x:c>
    </x:row>
    <x:row r="12" ht="25" customHeight="1">
      <x:c r="A12" s="3" t="str">
        <x:v>BANK/FUND-INITIAL.P02</x:v>
      </x:c>
      <x:c r="B12" s="39" t="n">
        <x:v>46388</x:v>
      </x:c>
      <x:c r="C12" s="21" t="n">
        <x:v>1</x:v>
      </x:c>
      <x:c r="D12" s="30" t="n">
        <x:v>12500</x:v>
      </x:c>
    </x:row>
    <x:row r="13" ht="25" customHeight="1">
      <x:c r="A13" s="3" t="str">
        <x:v>BANK/FUND-NOTE</x:v>
      </x:c>
      <x:c r="B13" s="39" t="n">
        <x:v>46388</x:v>
      </x:c>
      <x:c r="C13" s="21" t="n">
        <x:v>1</x:v>
      </x:c>
      <x:c r="D13" s="30" t="n">
        <x:v>1000000</x:v>
      </x:c>
    </x:row>
    <x:row r="14" ht="25" customHeight="1">
      <x:c r="A14" s="3" t="str">
        <x:v>BANK/PAYROLL-M01-P01</x:v>
      </x:c>
      <x:c r="B14" s="39" t="n">
        <x:v>46415</x:v>
      </x:c>
      <x:c r="C14" s="21" t="n">
        <x:v>1</x:v>
      </x:c>
      <x:c r="D14" s="30" t="n">
        <x:v>-5433.75</x:v>
      </x:c>
    </x:row>
    <x:row r="15" ht="25" customHeight="1">
      <x:c r="A15" s="3" t="str">
        <x:v>BANK/PAYROLL-M01-P02</x:v>
      </x:c>
      <x:c r="B15" s="39" t="n">
        <x:v>46415</x:v>
      </x:c>
      <x:c r="C15" s="21" t="n">
        <x:v>1</x:v>
      </x:c>
      <x:c r="D15" s="30" t="n">
        <x:v>-5433.75</x:v>
      </x:c>
    </x:row>
    <x:row r="16" ht="25" customHeight="1">
      <x:c r="A16" s="3" t="str">
        <x:v>BANK/PAYROLL-M01-P03</x:v>
      </x:c>
      <x:c r="B16" s="39" t="n">
        <x:v>46415</x:v>
      </x:c>
      <x:c r="C16" s="21" t="n">
        <x:v>1</x:v>
      </x:c>
      <x:c r="D16" s="30" t="n">
        <x:v>-9496.36</x:v>
      </x:c>
    </x:row>
    <x:row r="17" ht="25" customHeight="1">
      <x:c r="A17" s="3" t="str">
        <x:v>BANK/BANK-FEE-M01</x:v>
      </x:c>
      <x:c r="B17" s="39" t="n">
        <x:v>46418</x:v>
      </x:c>
      <x:c r="C17" s="21" t="n">
        <x:v>1</x:v>
      </x:c>
      <x:c r="D17" s="30" t="n">
        <x:v>-32</x:v>
      </x:c>
    </x:row>
    <x:row r="18" ht="25" customHeight="1">
      <x:c r="A18" s="3" t="str">
        <x:v>BANK/VAT-REFUND-M02</x:v>
      </x:c>
      <x:c r="B18" s="39" t="n">
        <x:v>46428</x:v>
      </x:c>
      <x:c r="C18" s="21" t="n">
        <x:v>2</x:v>
      </x:c>
      <x:c r="D18" s="30" t="n">
        <x:v>4660.52</x:v>
      </x:c>
    </x:row>
    <x:row r="19" ht="25" customHeight="1">
      <x:c r="A19" s="3" t="str">
        <x:v>BANK/PAY-BOOK-M01</x:v>
      </x:c>
      <x:c r="B19" s="39" t="n">
        <x:v>46437</x:v>
      </x:c>
      <x:c r="C19" s="21" t="n">
        <x:v>2</x:v>
      </x:c>
      <x:c r="D19" s="30" t="n">
        <x:v>-595</x:v>
      </x:c>
    </x:row>
    <x:row r="20" ht="25" customHeight="1">
      <x:c r="A20" s="3" t="str">
        <x:v>BANK/PAY-CHAMBER-M01</x:v>
      </x:c>
      <x:c r="B20" s="39" t="n">
        <x:v>46437</x:v>
      </x:c>
      <x:c r="C20" s="21" t="n">
        <x:v>2</x:v>
      </x:c>
      <x:c r="D20" s="30" t="n">
        <x:v>-9.17</x:v>
      </x:c>
    </x:row>
    <x:row r="21" ht="25" customHeight="1">
      <x:c r="A21" s="3" t="str">
        <x:v>BANK/PAY-DESK-M01</x:v>
      </x:c>
      <x:c r="B21" s="39" t="n">
        <x:v>46437</x:v>
      </x:c>
      <x:c r="C21" s="21" t="n">
        <x:v>2</x:v>
      </x:c>
      <x:c r="D21" s="30" t="n">
        <x:v>-1067.43</x:v>
      </x:c>
    </x:row>
    <x:row r="22" ht="25" customHeight="1">
      <x:c r="A22" s="3" t="str">
        <x:v>BANK/PAY-FOUNDING-NOTARY</x:v>
      </x:c>
      <x:c r="B22" s="39" t="n">
        <x:v>46437</x:v>
      </x:c>
      <x:c r="C22" s="21" t="n">
        <x:v>2</x:v>
      </x:c>
      <x:c r="D22" s="30" t="n">
        <x:v>-975</x:v>
      </x:c>
    </x:row>
    <x:row r="23" ht="25" customHeight="1">
      <x:c r="A23" s="3" t="str">
        <x:v>BANK/PAY-FOUNDING-REGISTER</x:v>
      </x:c>
      <x:c r="B23" s="39" t="n">
        <x:v>46437</x:v>
      </x:c>
      <x:c r="C23" s="21" t="n">
        <x:v>2</x:v>
      </x:c>
      <x:c r="D23" s="30" t="n">
        <x:v>-225</x:v>
      </x:c>
    </x:row>
    <x:row r="24" ht="25" customHeight="1">
      <x:c r="A24" s="3" t="str">
        <x:v>BANK/PAY-HIRE-P03</x:v>
      </x:c>
      <x:c r="B24" s="39" t="n">
        <x:v>46437</x:v>
      </x:c>
      <x:c r="C24" s="21" t="n">
        <x:v>2</x:v>
      </x:c>
      <x:c r="D24" s="30" t="n">
        <x:v>-595</x:v>
      </x:c>
    </x:row>
    <x:row r="25" ht="25" customHeight="1">
      <x:c r="A25" s="3" t="str">
        <x:v>BANK/PAY-INSURANCE-M01</x:v>
      </x:c>
      <x:c r="B25" s="39" t="n">
        <x:v>46437</x:v>
      </x:c>
      <x:c r="C25" s="21" t="n">
        <x:v>2</x:v>
      </x:c>
      <x:c r="D25" s="30" t="n">
        <x:v>-1250</x:v>
      </x:c>
    </x:row>
    <x:row r="26" ht="25" customHeight="1">
      <x:c r="A26" s="3" t="str">
        <x:v>BANK/PAY-IT-P01</x:v>
      </x:c>
      <x:c r="B26" s="39" t="n">
        <x:v>46437</x:v>
      </x:c>
      <x:c r="C26" s="21" t="n">
        <x:v>2</x:v>
      </x:c>
      <x:c r="D26" s="30" t="n">
        <x:v>-2975</x:v>
      </x:c>
    </x:row>
    <x:row r="27" ht="25" customHeight="1">
      <x:c r="A27" s="3" t="str">
        <x:v>BANK/PAY-IT-P02</x:v>
      </x:c>
      <x:c r="B27" s="39" t="n">
        <x:v>46437</x:v>
      </x:c>
      <x:c r="C27" s="21" t="n">
        <x:v>2</x:v>
      </x:c>
      <x:c r="D27" s="30" t="n">
        <x:v>-2975</x:v>
      </x:c>
    </x:row>
    <x:row r="28" ht="25" customHeight="1">
      <x:c r="A28" s="3" t="str">
        <x:v>BANK/PAY-IT-P03</x:v>
      </x:c>
      <x:c r="B28" s="39" t="n">
        <x:v>46437</x:v>
      </x:c>
      <x:c r="C28" s="21" t="n">
        <x:v>2</x:v>
      </x:c>
      <x:c r="D28" s="30" t="n">
        <x:v>-2975</x:v>
      </x:c>
    </x:row>
    <x:row r="29" ht="25" customHeight="1">
      <x:c r="A29" s="3" t="str">
        <x:v>BANK/PAY-LEGAL-M01</x:v>
      </x:c>
      <x:c r="B29" s="39" t="n">
        <x:v>46437</x:v>
      </x:c>
      <x:c r="C29" s="21" t="n">
        <x:v>2</x:v>
      </x:c>
      <x:c r="D29" s="30" t="n">
        <x:v>-11900</x:v>
      </x:c>
    </x:row>
    <x:row r="30" ht="25" customHeight="1">
      <x:c r="A30" s="3" t="str">
        <x:v>BANK/PAY-OFFICE-M01</x:v>
      </x:c>
      <x:c r="B30" s="39" t="n">
        <x:v>46437</x:v>
      </x:c>
      <x:c r="C30" s="21" t="n">
        <x:v>2</x:v>
      </x:c>
      <x:c r="D30" s="30" t="n">
        <x:v>-5042.91</x:v>
      </x:c>
    </x:row>
    <x:row r="31" ht="25" customHeight="1">
      <x:c r="A31" s="3" t="str">
        <x:v>BANK/PAY-PAYADMIN-M01</x:v>
      </x:c>
      <x:c r="B31" s="39" t="n">
        <x:v>46437</x:v>
      </x:c>
      <x:c r="C31" s="21" t="n">
        <x:v>2</x:v>
      </x:c>
      <x:c r="D31" s="30" t="n">
        <x:v>-89.25</x:v>
      </x:c>
    </x:row>
    <x:row r="32" ht="25" customHeight="1">
      <x:c r="A32" s="3" t="str">
        <x:v>BANK/PAY-SW-M01-P01</x:v>
      </x:c>
      <x:c r="B32" s="39" t="n">
        <x:v>46437</x:v>
      </x:c>
      <x:c r="C32" s="21" t="n">
        <x:v>2</x:v>
      </x:c>
      <x:c r="D32" s="30" t="n">
        <x:v>-450</x:v>
      </x:c>
    </x:row>
    <x:row r="33" ht="25" customHeight="1">
      <x:c r="A33" s="3" t="str">
        <x:v>BANK/PAY-SW-M01-P02</x:v>
      </x:c>
      <x:c r="B33" s="39" t="n">
        <x:v>46437</x:v>
      </x:c>
      <x:c r="C33" s="21" t="n">
        <x:v>2</x:v>
      </x:c>
      <x:c r="D33" s="30" t="n">
        <x:v>-450</x:v>
      </x:c>
    </x:row>
    <x:row r="34" ht="25" customHeight="1">
      <x:c r="A34" s="3" t="str">
        <x:v>BANK/PAY-SW-M01-P03</x:v>
      </x:c>
      <x:c r="B34" s="39" t="n">
        <x:v>46437</x:v>
      </x:c>
      <x:c r="C34" s="21" t="n">
        <x:v>2</x:v>
      </x:c>
      <x:c r="D34" s="30" t="n">
        <x:v>-450</x:v>
      </x:c>
    </x:row>
    <x:row r="35" ht="25" customHeight="1">
      <x:c r="A35" s="3" t="str">
        <x:v>BANK/BANK-FEE-M02</x:v>
      </x:c>
      <x:c r="B35" s="39" t="n">
        <x:v>46446</x:v>
      </x:c>
      <x:c r="C35" s="21" t="n">
        <x:v>2</x:v>
      </x:c>
      <x:c r="D35" s="30" t="n">
        <x:v>-34.1</x:v>
      </x:c>
    </x:row>
    <x:row r="36" ht="25" customHeight="1">
      <x:c r="A36" s="3" t="str">
        <x:v>BANK/DEPOSIT-INTEREST-M02</x:v>
      </x:c>
      <x:c r="B36" s="39" t="n">
        <x:v>46446</x:v>
      </x:c>
      <x:c r="C36" s="21" t="n">
        <x:v>2</x:v>
      </x:c>
      <x:c r="D36" s="30" t="n">
        <x:v>1255.76</x:v>
      </x:c>
    </x:row>
    <x:row r="37" ht="25" customHeight="1">
      <x:c r="A37" s="3" t="str">
        <x:v>BANK/PAYROLL-M02-P01</x:v>
      </x:c>
      <x:c r="B37" s="39" t="n">
        <x:v>46446</x:v>
      </x:c>
      <x:c r="C37" s="21" t="n">
        <x:v>2</x:v>
      </x:c>
      <x:c r="D37" s="30" t="n">
        <x:v>-5433.75</x:v>
      </x:c>
    </x:row>
    <x:row r="38" ht="25" customHeight="1">
      <x:c r="A38" s="3" t="str">
        <x:v>BANK/PAYROLL-M02-P02</x:v>
      </x:c>
      <x:c r="B38" s="39" t="n">
        <x:v>46446</x:v>
      </x:c>
      <x:c r="C38" s="21" t="n">
        <x:v>2</x:v>
      </x:c>
      <x:c r="D38" s="30" t="n">
        <x:v>-5433.75</x:v>
      </x:c>
    </x:row>
    <x:row r="39" ht="25" customHeight="1">
      <x:c r="A39" s="3" t="str">
        <x:v>BANK/PAYROLL-M02-P03</x:v>
      </x:c>
      <x:c r="B39" s="39" t="n">
        <x:v>46446</x:v>
      </x:c>
      <x:c r="C39" s="21" t="n">
        <x:v>2</x:v>
      </x:c>
      <x:c r="D39" s="30" t="n">
        <x:v>-9496.36</x:v>
      </x:c>
    </x:row>
    <x:row r="40" ht="25" customHeight="1">
      <x:c r="A40" s="3" t="str">
        <x:v>BANK/VAT-REFUND-M03</x:v>
      </x:c>
      <x:c r="B40" s="39" t="n">
        <x:v>46456</x:v>
      </x:c>
      <x:c r="C40" s="21" t="n">
        <x:v>3</x:v>
      </x:c>
      <x:c r="D40" s="30" t="n">
        <x:v>2941.41</x:v>
      </x:c>
    </x:row>
    <x:row r="41" ht="25" customHeight="1">
      <x:c r="A41" s="3" t="str">
        <x:v>BANK/PAY-BOOK-M02</x:v>
      </x:c>
      <x:c r="B41" s="39" t="n">
        <x:v>46468</x:v>
      </x:c>
      <x:c r="C41" s="21" t="n">
        <x:v>3</x:v>
      </x:c>
      <x:c r="D41" s="30" t="n">
        <x:v>-595</x:v>
      </x:c>
    </x:row>
    <x:row r="42" ht="25" customHeight="1">
      <x:c r="A42" s="3" t="str">
        <x:v>BANK/PAY-CHAMBER-M02</x:v>
      </x:c>
      <x:c r="B42" s="39" t="n">
        <x:v>46468</x:v>
      </x:c>
      <x:c r="C42" s="21" t="n">
        <x:v>3</x:v>
      </x:c>
      <x:c r="D42" s="30" t="n">
        <x:v>-9.17</x:v>
      </x:c>
    </x:row>
    <x:row r="43" ht="25" customHeight="1">
      <x:c r="A43" s="3" t="str">
        <x:v>BANK/PAY-DESK-M02</x:v>
      </x:c>
      <x:c r="B43" s="39" t="n">
        <x:v>46468</x:v>
      </x:c>
      <x:c r="C43" s="21" t="n">
        <x:v>3</x:v>
      </x:c>
      <x:c r="D43" s="30" t="n">
        <x:v>-1067.43</x:v>
      </x:c>
    </x:row>
    <x:row r="44" ht="25" customHeight="1">
      <x:c r="A44" s="3" t="str">
        <x:v>BANK/PAY-INSURANCE-M02</x:v>
      </x:c>
      <x:c r="B44" s="39" t="n">
        <x:v>46468</x:v>
      </x:c>
      <x:c r="C44" s="21" t="n">
        <x:v>3</x:v>
      </x:c>
      <x:c r="D44" s="30" t="n">
        <x:v>-1250</x:v>
      </x:c>
    </x:row>
    <x:row r="45" ht="25" customHeight="1">
      <x:c r="A45" s="3" t="str">
        <x:v>BANK/PAY-LEGAL-M02</x:v>
      </x:c>
      <x:c r="B45" s="39" t="n">
        <x:v>46468</x:v>
      </x:c>
      <x:c r="C45" s="21" t="n">
        <x:v>3</x:v>
      </x:c>
      <x:c r="D45" s="30" t="n">
        <x:v>-11900</x:v>
      </x:c>
    </x:row>
    <x:row r="46" ht="25" customHeight="1">
      <x:c r="A46" s="3" t="str">
        <x:v>BANK/PAY-OFFICE-M02</x:v>
      </x:c>
      <x:c r="B46" s="39" t="n">
        <x:v>46468</x:v>
      </x:c>
      <x:c r="C46" s="21" t="n">
        <x:v>3</x:v>
      </x:c>
      <x:c r="D46" s="30" t="n">
        <x:v>-4770.86</x:v>
      </x:c>
    </x:row>
    <x:row r="47" ht="25" customHeight="1">
      <x:c r="A47" s="3" t="str">
        <x:v>BANK/PAY-PAYADMIN-M02</x:v>
      </x:c>
      <x:c r="B47" s="39" t="n">
        <x:v>46468</x:v>
      </x:c>
      <x:c r="C47" s="21" t="n">
        <x:v>3</x:v>
      </x:c>
      <x:c r="D47" s="30" t="n">
        <x:v>-89.25</x:v>
      </x:c>
    </x:row>
    <x:row r="48" ht="25" customHeight="1">
      <x:c r="A48" s="3" t="str">
        <x:v>BANK/PAY-SW-M02-P01</x:v>
      </x:c>
      <x:c r="B48" s="39" t="n">
        <x:v>46468</x:v>
      </x:c>
      <x:c r="C48" s="21" t="n">
        <x:v>3</x:v>
      </x:c>
      <x:c r="D48" s="30" t="n">
        <x:v>-450</x:v>
      </x:c>
    </x:row>
    <x:row r="49" ht="25" customHeight="1">
      <x:c r="A49" s="3" t="str">
        <x:v>BANK/PAY-SW-M02-P02</x:v>
      </x:c>
      <x:c r="B49" s="39" t="n">
        <x:v>46468</x:v>
      </x:c>
      <x:c r="C49" s="21" t="n">
        <x:v>3</x:v>
      </x:c>
      <x:c r="D49" s="30" t="n">
        <x:v>-450</x:v>
      </x:c>
    </x:row>
    <x:row r="50" ht="25" customHeight="1">
      <x:c r="A50" s="3" t="str">
        <x:v>BANK/PAY-SW-M02-P03</x:v>
      </x:c>
      <x:c r="B50" s="39" t="n">
        <x:v>46468</x:v>
      </x:c>
      <x:c r="C50" s="21" t="n">
        <x:v>3</x:v>
      </x:c>
      <x:c r="D50" s="30" t="n">
        <x:v>-450</x:v>
      </x:c>
    </x:row>
    <x:row r="51" ht="25" customHeight="1">
      <x:c r="A51" s="3" t="str">
        <x:v>BANK/PAYROLL-M03-P01</x:v>
      </x:c>
      <x:c r="B51" s="39" t="n">
        <x:v>46474</x:v>
      </x:c>
      <x:c r="C51" s="21" t="n">
        <x:v>3</x:v>
      </x:c>
      <x:c r="D51" s="30" t="n">
        <x:v>-5433.75</x:v>
      </x:c>
    </x:row>
    <x:row r="52" ht="25" customHeight="1">
      <x:c r="A52" s="3" t="str">
        <x:v>BANK/PAYROLL-M03-P02</x:v>
      </x:c>
      <x:c r="B52" s="39" t="n">
        <x:v>46474</x:v>
      </x:c>
      <x:c r="C52" s="21" t="n">
        <x:v>3</x:v>
      </x:c>
      <x:c r="D52" s="30" t="n">
        <x:v>-5433.75</x:v>
      </x:c>
    </x:row>
    <x:row r="53" ht="25" customHeight="1">
      <x:c r="A53" s="3" t="str">
        <x:v>BANK/PAYROLL-M03-P03</x:v>
      </x:c>
      <x:c r="B53" s="39" t="n">
        <x:v>46474</x:v>
      </x:c>
      <x:c r="C53" s="21" t="n">
        <x:v>3</x:v>
      </x:c>
      <x:c r="D53" s="30" t="n">
        <x:v>-9496.36</x:v>
      </x:c>
    </x:row>
    <x:row r="54" ht="25" customHeight="1">
      <x:c r="A54" s="3" t="str">
        <x:v>BANK/PAYROLL-M03-P04</x:v>
      </x:c>
      <x:c r="B54" s="39" t="n">
        <x:v>46474</x:v>
      </x:c>
      <x:c r="C54" s="21" t="n">
        <x:v>3</x:v>
      </x:c>
      <x:c r="D54" s="30" t="n">
        <x:v>-9496.36</x:v>
      </x:c>
    </x:row>
    <x:row r="55" ht="25" customHeight="1">
      <x:c r="A55" s="3" t="str">
        <x:v>BANK/PAYROLL-M03-P05</x:v>
      </x:c>
      <x:c r="B55" s="39" t="n">
        <x:v>46474</x:v>
      </x:c>
      <x:c r="C55" s="21" t="n">
        <x:v>3</x:v>
      </x:c>
      <x:c r="D55" s="30" t="n">
        <x:v>-8516.65</x:v>
      </x:c>
    </x:row>
    <x:row r="56" ht="25" customHeight="1">
      <x:c r="A56" s="3" t="str">
        <x:v>BANK/BANK-FEE-M03</x:v>
      </x:c>
      <x:c r="B56" s="39" t="n">
        <x:v>46477</x:v>
      </x:c>
      <x:c r="C56" s="21" t="n">
        <x:v>3</x:v>
      </x:c>
      <x:c r="D56" s="30" t="n">
        <x:v>-32</x:v>
      </x:c>
    </x:row>
    <x:row r="57" ht="25" customHeight="1">
      <x:c r="A57" s="3" t="str">
        <x:v>BANK/DEPOSIT-INTEREST-M03</x:v>
      </x:c>
      <x:c r="B57" s="39" t="n">
        <x:v>46477</x:v>
      </x:c>
      <x:c r="C57" s="21" t="n">
        <x:v>3</x:v>
      </x:c>
      <x:c r="D57" s="30" t="n">
        <x:v>1197.62</x:v>
      </x:c>
    </x:row>
    <x:row r="58" ht="25" customHeight="1">
      <x:c r="A58" s="3" t="str">
        <x:v>BANK/VAT-REFUND-M04</x:v>
      </x:c>
      <x:c r="B58" s="39" t="n">
        <x:v>46487</x:v>
      </x:c>
      <x:c r="C58" s="21" t="n">
        <x:v>4</x:v>
      </x:c>
      <x:c r="D58" s="30" t="n">
        <x:v>8498.45</x:v>
      </x:c>
    </x:row>
    <x:row r="59" ht="25" customHeight="1">
      <x:c r="A59" s="3" t="str">
        <x:v>BANK/PAY-BOOK-M03</x:v>
      </x:c>
      <x:c r="B59" s="39" t="n">
        <x:v>46496</x:v>
      </x:c>
      <x:c r="C59" s="21" t="n">
        <x:v>4</x:v>
      </x:c>
      <x:c r="D59" s="30" t="n">
        <x:v>-595</x:v>
      </x:c>
    </x:row>
    <x:row r="60" ht="25" customHeight="1">
      <x:c r="A60" s="3" t="str">
        <x:v>BANK/PAY-CHAMBER-M03</x:v>
      </x:c>
      <x:c r="B60" s="39" t="n">
        <x:v>46496</x:v>
      </x:c>
      <x:c r="C60" s="21" t="n">
        <x:v>4</x:v>
      </x:c>
      <x:c r="D60" s="30" t="n">
        <x:v>-9.17</x:v>
      </x:c>
    </x:row>
    <x:row r="61" ht="25" customHeight="1">
      <x:c r="A61" s="3" t="str">
        <x:v>BANK/PAY-DESK-M03</x:v>
      </x:c>
      <x:c r="B61" s="39" t="n">
        <x:v>46496</x:v>
      </x:c>
      <x:c r="C61" s="21" t="n">
        <x:v>4</x:v>
      </x:c>
      <x:c r="D61" s="30" t="n">
        <x:v>-1779.05</x:v>
      </x:c>
    </x:row>
    <x:row r="62" ht="25" customHeight="1">
      <x:c r="A62" s="3" t="str">
        <x:v>BANK/PAY-HIRE-P04</x:v>
      </x:c>
      <x:c r="B62" s="39" t="n">
        <x:v>46496</x:v>
      </x:c>
      <x:c r="C62" s="21" t="n">
        <x:v>4</x:v>
      </x:c>
      <x:c r="D62" s="30" t="n">
        <x:v>-27712.13</x:v>
      </x:c>
    </x:row>
    <x:row r="63" ht="25" customHeight="1">
      <x:c r="A63" s="3" t="str">
        <x:v>BANK/PAY-HIRE-P05</x:v>
      </x:c>
      <x:c r="B63" s="39" t="n">
        <x:v>46496</x:v>
      </x:c>
      <x:c r="C63" s="21" t="n">
        <x:v>4</x:v>
      </x:c>
      <x:c r="D63" s="30" t="n">
        <x:v>-595</x:v>
      </x:c>
    </x:row>
    <x:row r="64" ht="25" customHeight="1">
      <x:c r="A64" s="3" t="str">
        <x:v>BANK/PAY-INSURANCE-M03</x:v>
      </x:c>
      <x:c r="B64" s="39" t="n">
        <x:v>46496</x:v>
      </x:c>
      <x:c r="C64" s="21" t="n">
        <x:v>4</x:v>
      </x:c>
      <x:c r="D64" s="30" t="n">
        <x:v>-1250</x:v>
      </x:c>
    </x:row>
    <x:row r="65" ht="25" customHeight="1">
      <x:c r="A65" s="3" t="str">
        <x:v>BANK/PAY-IT-P04</x:v>
      </x:c>
      <x:c r="B65" s="39" t="n">
        <x:v>46496</x:v>
      </x:c>
      <x:c r="C65" s="21" t="n">
        <x:v>4</x:v>
      </x:c>
      <x:c r="D65" s="30" t="n">
        <x:v>-2975</x:v>
      </x:c>
    </x:row>
    <x:row r="66" ht="25" customHeight="1">
      <x:c r="A66" s="3" t="str">
        <x:v>BANK/PAY-IT-P05</x:v>
      </x:c>
      <x:c r="B66" s="39" t="n">
        <x:v>46496</x:v>
      </x:c>
      <x:c r="C66" s="21" t="n">
        <x:v>4</x:v>
      </x:c>
      <x:c r="D66" s="30" t="n">
        <x:v>-2975</x:v>
      </x:c>
    </x:row>
    <x:row r="67" ht="25" customHeight="1">
      <x:c r="A67" s="3" t="str">
        <x:v>BANK/PAY-LEGAL-M03</x:v>
      </x:c>
      <x:c r="B67" s="39" t="n">
        <x:v>46496</x:v>
      </x:c>
      <x:c r="C67" s="21" t="n">
        <x:v>4</x:v>
      </x:c>
      <x:c r="D67" s="30" t="n">
        <x:v>-11900</x:v>
      </x:c>
    </x:row>
    <x:row r="68" ht="25" customHeight="1">
      <x:c r="A68" s="3" t="str">
        <x:v>BANK/PAY-OFFICE-M03</x:v>
      </x:c>
      <x:c r="B68" s="39" t="n">
        <x:v>46496</x:v>
      </x:c>
      <x:c r="C68" s="21" t="n">
        <x:v>4</x:v>
      </x:c>
      <x:c r="D68" s="30" t="n">
        <x:v>-4547.17</x:v>
      </x:c>
    </x:row>
    <x:row r="69" ht="25" customHeight="1">
      <x:c r="A69" s="3" t="str">
        <x:v>BANK/PAY-PAYADMIN-M03</x:v>
      </x:c>
      <x:c r="B69" s="39" t="n">
        <x:v>46496</x:v>
      </x:c>
      <x:c r="C69" s="21" t="n">
        <x:v>4</x:v>
      </x:c>
      <x:c r="D69" s="30" t="n">
        <x:v>-148.75</x:v>
      </x:c>
    </x:row>
    <x:row r="70" ht="25" customHeight="1">
      <x:c r="A70" s="3" t="str">
        <x:v>BANK/PAY-SW-M03-P01</x:v>
      </x:c>
      <x:c r="B70" s="39" t="n">
        <x:v>46496</x:v>
      </x:c>
      <x:c r="C70" s="21" t="n">
        <x:v>4</x:v>
      </x:c>
      <x:c r="D70" s="30" t="n">
        <x:v>-450</x:v>
      </x:c>
    </x:row>
    <x:row r="71" ht="25" customHeight="1">
      <x:c r="A71" s="3" t="str">
        <x:v>BANK/PAY-SW-M03-P02</x:v>
      </x:c>
      <x:c r="B71" s="39" t="n">
        <x:v>46496</x:v>
      </x:c>
      <x:c r="C71" s="21" t="n">
        <x:v>4</x:v>
      </x:c>
      <x:c r="D71" s="30" t="n">
        <x:v>-450</x:v>
      </x:c>
    </x:row>
    <x:row r="72" ht="25" customHeight="1">
      <x:c r="A72" s="3" t="str">
        <x:v>BANK/PAY-SW-M03-P03</x:v>
      </x:c>
      <x:c r="B72" s="39" t="n">
        <x:v>46496</x:v>
      </x:c>
      <x:c r="C72" s="21" t="n">
        <x:v>4</x:v>
      </x:c>
      <x:c r="D72" s="30" t="n">
        <x:v>-450</x:v>
      </x:c>
    </x:row>
    <x:row r="73" ht="25" customHeight="1">
      <x:c r="A73" s="3" t="str">
        <x:v>BANK/PAY-SW-M03-P04</x:v>
      </x:c>
      <x:c r="B73" s="39" t="n">
        <x:v>46496</x:v>
      </x:c>
      <x:c r="C73" s="21" t="n">
        <x:v>4</x:v>
      </x:c>
      <x:c r="D73" s="30" t="n">
        <x:v>-450</x:v>
      </x:c>
    </x:row>
    <x:row r="74" ht="25" customHeight="1">
      <x:c r="A74" s="3" t="str">
        <x:v>BANK/PAY-SW-M03-P05</x:v>
      </x:c>
      <x:c r="B74" s="39" t="n">
        <x:v>46496</x:v>
      </x:c>
      <x:c r="C74" s="21" t="n">
        <x:v>4</x:v>
      </x:c>
      <x:c r="D74" s="30" t="n">
        <x:v>-450</x:v>
      </x:c>
    </x:row>
    <x:row r="75" ht="25" customHeight="1">
      <x:c r="A75" s="3" t="str">
        <x:v>BANK/PAYROLL-M04-P01</x:v>
      </x:c>
      <x:c r="B75" s="39" t="n">
        <x:v>46505</x:v>
      </x:c>
      <x:c r="C75" s="21" t="n">
        <x:v>4</x:v>
      </x:c>
      <x:c r="D75" s="30" t="n">
        <x:v>-5433.75</x:v>
      </x:c>
    </x:row>
    <x:row r="76" ht="25" customHeight="1">
      <x:c r="A76" s="3" t="str">
        <x:v>BANK/PAYROLL-M04-P02</x:v>
      </x:c>
      <x:c r="B76" s="39" t="n">
        <x:v>46505</x:v>
      </x:c>
      <x:c r="C76" s="21" t="n">
        <x:v>4</x:v>
      </x:c>
      <x:c r="D76" s="30" t="n">
        <x:v>-5433.75</x:v>
      </x:c>
    </x:row>
    <x:row r="77" ht="25" customHeight="1">
      <x:c r="A77" s="3" t="str">
        <x:v>BANK/PAYROLL-M04-P03</x:v>
      </x:c>
      <x:c r="B77" s="39" t="n">
        <x:v>46505</x:v>
      </x:c>
      <x:c r="C77" s="21" t="n">
        <x:v>4</x:v>
      </x:c>
      <x:c r="D77" s="30" t="n">
        <x:v>-9496.36</x:v>
      </x:c>
    </x:row>
    <x:row r="78" ht="25" customHeight="1">
      <x:c r="A78" s="3" t="str">
        <x:v>BANK/PAYROLL-M04-P04</x:v>
      </x:c>
      <x:c r="B78" s="39" t="n">
        <x:v>46505</x:v>
      </x:c>
      <x:c r="C78" s="21" t="n">
        <x:v>4</x:v>
      </x:c>
      <x:c r="D78" s="30" t="n">
        <x:v>-9496.36</x:v>
      </x:c>
    </x:row>
    <x:row r="79" ht="25" customHeight="1">
      <x:c r="A79" s="3" t="str">
        <x:v>BANK/PAYROLL-M04-P05</x:v>
      </x:c>
      <x:c r="B79" s="39" t="n">
        <x:v>46505</x:v>
      </x:c>
      <x:c r="C79" s="21" t="n">
        <x:v>4</x:v>
      </x:c>
      <x:c r="D79" s="30" t="n">
        <x:v>-8516.65</x:v>
      </x:c>
    </x:row>
    <x:row r="80" ht="25" customHeight="1">
      <x:c r="A80" s="3" t="str">
        <x:v>BANK/PAYROLL-M04-P06</x:v>
      </x:c>
      <x:c r="B80" s="39" t="n">
        <x:v>46505</x:v>
      </x:c>
      <x:c r="C80" s="21" t="n">
        <x:v>4</x:v>
      </x:c>
      <x:c r="D80" s="30" t="n">
        <x:v>-9496.36</x:v>
      </x:c>
    </x:row>
    <x:row r="81" ht="25" customHeight="1">
      <x:c r="A81" s="3" t="str">
        <x:v>BANK/PAYROLL-M04-P07</x:v>
      </x:c>
      <x:c r="B81" s="39" t="n">
        <x:v>46505</x:v>
      </x:c>
      <x:c r="C81" s="21" t="n">
        <x:v>4</x:v>
      </x:c>
      <x:c r="D81" s="30" t="n">
        <x:v>-7501.01</x:v>
      </x:c>
    </x:row>
    <x:row r="82" ht="25" customHeight="1">
      <x:c r="A82" s="3" t="str">
        <x:v>BANK/BANK-FEE-M04</x:v>
      </x:c>
      <x:c r="B82" s="39" t="n">
        <x:v>46507</x:v>
      </x:c>
      <x:c r="C82" s="21" t="n">
        <x:v>4</x:v>
      </x:c>
      <x:c r="D82" s="30" t="n">
        <x:v>-31.3</x:v>
      </x:c>
    </x:row>
    <x:row r="83" ht="25" customHeight="1">
      <x:c r="A83" s="3" t="str">
        <x:v>BANK/DEPOSIT-INTEREST-M04</x:v>
      </x:c>
      <x:c r="B83" s="39" t="n">
        <x:v>46507</x:v>
      </x:c>
      <x:c r="C83" s="21" t="n">
        <x:v>4</x:v>
      </x:c>
      <x:c r="D83" s="30" t="n">
        <x:v>1128.5</x:v>
      </x:c>
    </x:row>
    <x:row r="84" ht="25" customHeight="1">
      <x:c r="A84" s="3" t="str">
        <x:v>BANK/VAT-REFUND-M05</x:v>
      </x:c>
      <x:c r="B84" s="39" t="n">
        <x:v>46517</x:v>
      </x:c>
      <x:c r="C84" s="21" t="n">
        <x:v>5</x:v>
      </x:c>
      <x:c r="D84" s="30" t="n">
        <x:v>6372.38</x:v>
      </x:c>
    </x:row>
    <x:row r="85" ht="25" customHeight="1">
      <x:c r="A85" s="3" t="str">
        <x:v>BANK/PAY-BOOK-M04</x:v>
      </x:c>
      <x:c r="B85" s="39" t="n">
        <x:v>46527</x:v>
      </x:c>
      <x:c r="C85" s="21" t="n">
        <x:v>5</x:v>
      </x:c>
      <x:c r="D85" s="30" t="n">
        <x:v>-595</x:v>
      </x:c>
    </x:row>
    <x:row r="86" ht="25" customHeight="1">
      <x:c r="A86" s="3" t="str">
        <x:v>BANK/PAY-CHAMBER-M04</x:v>
      </x:c>
      <x:c r="B86" s="39" t="n">
        <x:v>46527</x:v>
      </x:c>
      <x:c r="C86" s="21" t="n">
        <x:v>5</x:v>
      </x:c>
      <x:c r="D86" s="30" t="n">
        <x:v>-9.17</x:v>
      </x:c>
    </x:row>
    <x:row r="87" ht="25" customHeight="1">
      <x:c r="A87" s="3" t="str">
        <x:v>BANK/PAY-CLOUD-M04</x:v>
      </x:c>
      <x:c r="B87" s="39" t="n">
        <x:v>46527</x:v>
      </x:c>
      <x:c r="C87" s="21" t="n">
        <x:v>5</x:v>
      </x:c>
      <x:c r="D87" s="30" t="n">
        <x:v>-1500</x:v>
      </x:c>
    </x:row>
    <x:row r="88" ht="25" customHeight="1">
      <x:c r="A88" s="3" t="str">
        <x:v>BANK/PAY-DATA-M04</x:v>
      </x:c>
      <x:c r="B88" s="39" t="n">
        <x:v>46527</x:v>
      </x:c>
      <x:c r="C88" s="21" t="n">
        <x:v>5</x:v>
      </x:c>
      <x:c r="D88" s="30" t="n">
        <x:v>-433.91</x:v>
      </x:c>
    </x:row>
    <x:row r="89" ht="25" customHeight="1">
      <x:c r="A89" s="3" t="str">
        <x:v>BANK/PAY-DESK-M04</x:v>
      </x:c>
      <x:c r="B89" s="39" t="n">
        <x:v>46527</x:v>
      </x:c>
      <x:c r="C89" s="21" t="n">
        <x:v>5</x:v>
      </x:c>
      <x:c r="D89" s="30" t="n">
        <x:v>-2490.67</x:v>
      </x:c>
    </x:row>
    <x:row r="90" ht="25" customHeight="1">
      <x:c r="A90" s="3" t="str">
        <x:v>BANK/PAY-DORA-M04</x:v>
      </x:c>
      <x:c r="B90" s="39" t="n">
        <x:v>46527</x:v>
      </x:c>
      <x:c r="C90" s="21" t="n">
        <x:v>5</x:v>
      </x:c>
      <x:c r="D90" s="30" t="n">
        <x:v>-13222.22</x:v>
      </x:c>
    </x:row>
    <x:row r="91" ht="25" customHeight="1">
      <x:c r="A91" s="3" t="str">
        <x:v>BANK/PAY-HIRE-P06</x:v>
      </x:c>
      <x:c r="B91" s="39" t="n">
        <x:v>46527</x:v>
      </x:c>
      <x:c r="C91" s="21" t="n">
        <x:v>5</x:v>
      </x:c>
      <x:c r="D91" s="30" t="n">
        <x:v>-595</x:v>
      </x:c>
    </x:row>
    <x:row r="92" ht="25" customHeight="1">
      <x:c r="A92" s="3" t="str">
        <x:v>BANK/PAY-HIRE-P07</x:v>
      </x:c>
      <x:c r="B92" s="39" t="n">
        <x:v>46527</x:v>
      </x:c>
      <x:c r="C92" s="21" t="n">
        <x:v>5</x:v>
      </x:c>
      <x:c r="D92" s="30" t="n">
        <x:v>-595</x:v>
      </x:c>
    </x:row>
    <x:row r="93" ht="25" customHeight="1">
      <x:c r="A93" s="3" t="str">
        <x:v>BANK/PAY-INSURANCE-M04</x:v>
      </x:c>
      <x:c r="B93" s="39" t="n">
        <x:v>46527</x:v>
      </x:c>
      <x:c r="C93" s="21" t="n">
        <x:v>5</x:v>
      </x:c>
      <x:c r="D93" s="30" t="n">
        <x:v>-1250</x:v>
      </x:c>
    </x:row>
    <x:row r="94" ht="25" customHeight="1">
      <x:c r="A94" s="3" t="str">
        <x:v>BANK/PAY-IT-P06</x:v>
      </x:c>
      <x:c r="B94" s="39" t="n">
        <x:v>46527</x:v>
      </x:c>
      <x:c r="C94" s="21" t="n">
        <x:v>5</x:v>
      </x:c>
      <x:c r="D94" s="30" t="n">
        <x:v>-2975</x:v>
      </x:c>
    </x:row>
    <x:row r="95" ht="25" customHeight="1">
      <x:c r="A95" s="3" t="str">
        <x:v>BANK/PAY-IT-P07</x:v>
      </x:c>
      <x:c r="B95" s="39" t="n">
        <x:v>46527</x:v>
      </x:c>
      <x:c r="C95" s="21" t="n">
        <x:v>5</x:v>
      </x:c>
      <x:c r="D95" s="30" t="n">
        <x:v>-2975</x:v>
      </x:c>
    </x:row>
    <x:row r="96" ht="25" customHeight="1">
      <x:c r="A96" s="3" t="str">
        <x:v>BANK/PAY-LEGAL-M04</x:v>
      </x:c>
      <x:c r="B96" s="39" t="n">
        <x:v>46527</x:v>
      </x:c>
      <x:c r="C96" s="21" t="n">
        <x:v>5</x:v>
      </x:c>
      <x:c r="D96" s="30" t="n">
        <x:v>-11900</x:v>
      </x:c>
    </x:row>
    <x:row r="97" ht="25" customHeight="1">
      <x:c r="A97" s="3" t="str">
        <x:v>BANK/PAY-OFFICE-M04</x:v>
      </x:c>
      <x:c r="B97" s="39" t="n">
        <x:v>46527</x:v>
      </x:c>
      <x:c r="C97" s="21" t="n">
        <x:v>5</x:v>
      </x:c>
      <x:c r="D97" s="30" t="n">
        <x:v>-4355.07</x:v>
      </x:c>
    </x:row>
    <x:row r="98" ht="25" customHeight="1">
      <x:c r="A98" s="3" t="str">
        <x:v>BANK/PAY-PAYADMIN-M04</x:v>
      </x:c>
      <x:c r="B98" s="39" t="n">
        <x:v>46527</x:v>
      </x:c>
      <x:c r="C98" s="21" t="n">
        <x:v>5</x:v>
      </x:c>
      <x:c r="D98" s="30" t="n">
        <x:v>-208.25</x:v>
      </x:c>
    </x:row>
    <x:row r="99" ht="25" customHeight="1">
      <x:c r="A99" s="3" t="str">
        <x:v>BANK/PAY-SW-M04-P01</x:v>
      </x:c>
      <x:c r="B99" s="39" t="n">
        <x:v>46527</x:v>
      </x:c>
      <x:c r="C99" s="21" t="n">
        <x:v>5</x:v>
      </x:c>
      <x:c r="D99" s="30" t="n">
        <x:v>-450</x:v>
      </x:c>
    </x:row>
    <x:row r="100" ht="25" customHeight="1">
      <x:c r="A100" s="3" t="str">
        <x:v>BANK/PAY-SW-M04-P02</x:v>
      </x:c>
      <x:c r="B100" s="39" t="n">
        <x:v>46527</x:v>
      </x:c>
      <x:c r="C100" s="21" t="n">
        <x:v>5</x:v>
      </x:c>
      <x:c r="D100" s="30" t="n">
        <x:v>-450</x:v>
      </x:c>
    </x:row>
    <x:row r="101" ht="25" customHeight="1">
      <x:c r="A101" s="3" t="str">
        <x:v>BANK/PAY-SW-M04-P03</x:v>
      </x:c>
      <x:c r="B101" s="39" t="n">
        <x:v>46527</x:v>
      </x:c>
      <x:c r="C101" s="21" t="n">
        <x:v>5</x:v>
      </x:c>
      <x:c r="D101" s="30" t="n">
        <x:v>-450</x:v>
      </x:c>
    </x:row>
    <x:row r="102" ht="25" customHeight="1">
      <x:c r="A102" s="3" t="str">
        <x:v>BANK/PAY-SW-M04-P04</x:v>
      </x:c>
      <x:c r="B102" s="39" t="n">
        <x:v>46527</x:v>
      </x:c>
      <x:c r="C102" s="21" t="n">
        <x:v>5</x:v>
      </x:c>
      <x:c r="D102" s="30" t="n">
        <x:v>-450</x:v>
      </x:c>
    </x:row>
    <x:row r="103" ht="25" customHeight="1">
      <x:c r="A103" s="3" t="str">
        <x:v>BANK/PAY-SW-M04-P05</x:v>
      </x:c>
      <x:c r="B103" s="39" t="n">
        <x:v>46527</x:v>
      </x:c>
      <x:c r="C103" s="21" t="n">
        <x:v>5</x:v>
      </x:c>
      <x:c r="D103" s="30" t="n">
        <x:v>-450</x:v>
      </x:c>
    </x:row>
    <x:row r="104" ht="25" customHeight="1">
      <x:c r="A104" s="3" t="str">
        <x:v>BANK/PAY-SW-M04-P06</x:v>
      </x:c>
      <x:c r="B104" s="39" t="n">
        <x:v>46527</x:v>
      </x:c>
      <x:c r="C104" s="21" t="n">
        <x:v>5</x:v>
      </x:c>
      <x:c r="D104" s="30" t="n">
        <x:v>-450</x:v>
      </x:c>
    </x:row>
    <x:row r="105" ht="25" customHeight="1">
      <x:c r="A105" s="3" t="str">
        <x:v>BANK/PAY-SW-M04-P07</x:v>
      </x:c>
      <x:c r="B105" s="39" t="n">
        <x:v>46527</x:v>
      </x:c>
      <x:c r="C105" s="21" t="n">
        <x:v>5</x:v>
      </x:c>
      <x:c r="D105" s="30" t="n">
        <x:v>-450</x:v>
      </x:c>
    </x:row>
    <x:row r="106" ht="25" customHeight="1">
      <x:c r="A106" s="3" t="str">
        <x:v>BANK/PAYROLL-M05-P01</x:v>
      </x:c>
      <x:c r="B106" s="39" t="n">
        <x:v>46535</x:v>
      </x:c>
      <x:c r="C106" s="21" t="n">
        <x:v>5</x:v>
      </x:c>
      <x:c r="D106" s="30" t="n">
        <x:v>-5433.75</x:v>
      </x:c>
    </x:row>
    <x:row r="107" ht="25" customHeight="1">
      <x:c r="A107" s="3" t="str">
        <x:v>BANK/PAYROLL-M05-P02</x:v>
      </x:c>
      <x:c r="B107" s="39" t="n">
        <x:v>46535</x:v>
      </x:c>
      <x:c r="C107" s="21" t="n">
        <x:v>5</x:v>
      </x:c>
      <x:c r="D107" s="30" t="n">
        <x:v>-5433.75</x:v>
      </x:c>
    </x:row>
    <x:row r="108" ht="25" customHeight="1">
      <x:c r="A108" s="3" t="str">
        <x:v>BANK/PAYROLL-M05-P03</x:v>
      </x:c>
      <x:c r="B108" s="39" t="n">
        <x:v>46535</x:v>
      </x:c>
      <x:c r="C108" s="21" t="n">
        <x:v>5</x:v>
      </x:c>
      <x:c r="D108" s="30" t="n">
        <x:v>-9496.36</x:v>
      </x:c>
    </x:row>
    <x:row r="109" ht="25" customHeight="1">
      <x:c r="A109" s="3" t="str">
        <x:v>BANK/PAYROLL-M05-P04</x:v>
      </x:c>
      <x:c r="B109" s="39" t="n">
        <x:v>46535</x:v>
      </x:c>
      <x:c r="C109" s="21" t="n">
        <x:v>5</x:v>
      </x:c>
      <x:c r="D109" s="30" t="n">
        <x:v>-9496.36</x:v>
      </x:c>
    </x:row>
    <x:row r="110" ht="25" customHeight="1">
      <x:c r="A110" s="3" t="str">
        <x:v>BANK/PAYROLL-M05-P05</x:v>
      </x:c>
      <x:c r="B110" s="39" t="n">
        <x:v>46535</x:v>
      </x:c>
      <x:c r="C110" s="21" t="n">
        <x:v>5</x:v>
      </x:c>
      <x:c r="D110" s="30" t="n">
        <x:v>-8516.65</x:v>
      </x:c>
    </x:row>
    <x:row r="111" ht="25" customHeight="1">
      <x:c r="A111" s="3" t="str">
        <x:v>BANK/PAYROLL-M05-P06</x:v>
      </x:c>
      <x:c r="B111" s="39" t="n">
        <x:v>46535</x:v>
      </x:c>
      <x:c r="C111" s="21" t="n">
        <x:v>5</x:v>
      </x:c>
      <x:c r="D111" s="30" t="n">
        <x:v>-9496.36</x:v>
      </x:c>
    </x:row>
    <x:row r="112" ht="25" customHeight="1">
      <x:c r="A112" s="3" t="str">
        <x:v>BANK/PAYROLL-M05-P07</x:v>
      </x:c>
      <x:c r="B112" s="39" t="n">
        <x:v>46535</x:v>
      </x:c>
      <x:c r="C112" s="21" t="n">
        <x:v>5</x:v>
      </x:c>
      <x:c r="D112" s="30" t="n">
        <x:v>-7501.01</x:v>
      </x:c>
    </x:row>
    <x:row r="113" ht="25" customHeight="1">
      <x:c r="A113" s="3" t="str">
        <x:v>BANK/PAYROLL-M05-P08</x:v>
      </x:c>
      <x:c r="B113" s="39" t="n">
        <x:v>46535</x:v>
      </x:c>
      <x:c r="C113" s="21" t="n">
        <x:v>5</x:v>
      </x:c>
      <x:c r="D113" s="30" t="n">
        <x:v>-8516.65</x:v>
      </x:c>
    </x:row>
    <x:row r="114" ht="25" customHeight="1">
      <x:c r="A114" s="3" t="str">
        <x:v>BANK/BANK-FEE-M05</x:v>
      </x:c>
      <x:c r="B114" s="39" t="n">
        <x:v>46538</x:v>
      </x:c>
      <x:c r="C114" s="21" t="n">
        <x:v>5</x:v>
      </x:c>
      <x:c r="D114" s="30" t="n">
        <x:v>-33.4</x:v>
      </x:c>
    </x:row>
    <x:row r="115" ht="25" customHeight="1">
      <x:c r="A115" s="3" t="str">
        <x:v>BANK/DEPOSIT-INTEREST-M05</x:v>
      </x:c>
      <x:c r="B115" s="39" t="n">
        <x:v>46538</x:v>
      </x:c>
      <x:c r="C115" s="21" t="n">
        <x:v>5</x:v>
      </x:c>
      <x:c r="D115" s="30" t="n">
        <x:v>1000.35</x:v>
      </x:c>
    </x:row>
    <x:row r="116" ht="25" customHeight="1">
      <x:c r="A116" s="3" t="str">
        <x:v>BANK/VAT-REFUND-M06</x:v>
      </x:c>
      <x:c r="B116" s="39" t="n">
        <x:v>46548</x:v>
      </x:c>
      <x:c r="C116" s="21" t="n">
        <x:v>6</x:v>
      </x:c>
      <x:c r="D116" s="30" t="n">
        <x:v>8483.37</x:v>
      </x:c>
    </x:row>
    <x:row r="117" ht="25" customHeight="1">
      <x:c r="A117" s="3" t="str">
        <x:v>BANK/PAY-BOOK-M05</x:v>
      </x:c>
      <x:c r="B117" s="39" t="n">
        <x:v>46557</x:v>
      </x:c>
      <x:c r="C117" s="21" t="n">
        <x:v>6</x:v>
      </x:c>
      <x:c r="D117" s="30" t="n">
        <x:v>-595</x:v>
      </x:c>
    </x:row>
    <x:row r="118" ht="25" customHeight="1">
      <x:c r="A118" s="3" t="str">
        <x:v>BANK/PAY-CHAMBER-M05</x:v>
      </x:c>
      <x:c r="B118" s="39" t="n">
        <x:v>46557</x:v>
      </x:c>
      <x:c r="C118" s="21" t="n">
        <x:v>6</x:v>
      </x:c>
      <x:c r="D118" s="30" t="n">
        <x:v>-9.17</x:v>
      </x:c>
    </x:row>
    <x:row r="119" ht="25" customHeight="1">
      <x:c r="A119" s="3" t="str">
        <x:v>BANK/PAY-CLOUD-M05</x:v>
      </x:c>
      <x:c r="B119" s="39" t="n">
        <x:v>46557</x:v>
      </x:c>
      <x:c r="C119" s="21" t="n">
        <x:v>6</x:v>
      </x:c>
      <x:c r="D119" s="30" t="n">
        <x:v>-1500</x:v>
      </x:c>
    </x:row>
    <x:row r="120" ht="25" customHeight="1">
      <x:c r="A120" s="3" t="str">
        <x:v>BANK/PAY-DATA-M05</x:v>
      </x:c>
      <x:c r="B120" s="39" t="n">
        <x:v>46557</x:v>
      </x:c>
      <x:c r="C120" s="21" t="n">
        <x:v>6</x:v>
      </x:c>
      <x:c r="D120" s="30" t="n">
        <x:v>-433.91</x:v>
      </x:c>
    </x:row>
    <x:row r="121" ht="25" customHeight="1">
      <x:c r="A121" s="3" t="str">
        <x:v>BANK/PAY-DESK-M05</x:v>
      </x:c>
      <x:c r="B121" s="39" t="n">
        <x:v>46557</x:v>
      </x:c>
      <x:c r="C121" s="21" t="n">
        <x:v>6</x:v>
      </x:c>
      <x:c r="D121" s="30" t="n">
        <x:v>-2846.48</x:v>
      </x:c>
    </x:row>
    <x:row r="122" ht="25" customHeight="1">
      <x:c r="A122" s="3" t="str">
        <x:v>BANK/PAY-DORA-M05</x:v>
      </x:c>
      <x:c r="B122" s="39" t="n">
        <x:v>46557</x:v>
      </x:c>
      <x:c r="C122" s="21" t="n">
        <x:v>6</x:v>
      </x:c>
      <x:c r="D122" s="30" t="n">
        <x:v>-13222.22</x:v>
      </x:c>
    </x:row>
    <x:row r="123" ht="25" customHeight="1">
      <x:c r="A123" s="3" t="str">
        <x:v>BANK/PAY-HIRE-P08</x:v>
      </x:c>
      <x:c r="B123" s="39" t="n">
        <x:v>46557</x:v>
      </x:c>
      <x:c r="C123" s="21" t="n">
        <x:v>6</x:v>
      </x:c>
      <x:c r="D123" s="30" t="n">
        <x:v>-595</x:v>
      </x:c>
    </x:row>
    <x:row r="124" ht="25" customHeight="1">
      <x:c r="A124" s="3" t="str">
        <x:v>BANK/PAY-INSURANCE-M05</x:v>
      </x:c>
      <x:c r="B124" s="39" t="n">
        <x:v>46557</x:v>
      </x:c>
      <x:c r="C124" s="21" t="n">
        <x:v>6</x:v>
      </x:c>
      <x:c r="D124" s="30" t="n">
        <x:v>-1250</x:v>
      </x:c>
    </x:row>
    <x:row r="125" ht="25" customHeight="1">
      <x:c r="A125" s="3" t="str">
        <x:v>BANK/PAY-IT-P08</x:v>
      </x:c>
      <x:c r="B125" s="39" t="n">
        <x:v>46557</x:v>
      </x:c>
      <x:c r="C125" s="21" t="n">
        <x:v>6</x:v>
      </x:c>
      <x:c r="D125" s="30" t="n">
        <x:v>-2975</x:v>
      </x:c>
    </x:row>
    <x:row r="126" ht="25" customHeight="1">
      <x:c r="A126" s="3" t="str">
        <x:v>BANK/PAY-LEGAL-M05</x:v>
      </x:c>
      <x:c r="B126" s="39" t="n">
        <x:v>46557</x:v>
      </x:c>
      <x:c r="C126" s="21" t="n">
        <x:v>6</x:v>
      </x:c>
      <x:c r="D126" s="30" t="n">
        <x:v>-11900</x:v>
      </x:c>
    </x:row>
    <x:row r="127" ht="25" customHeight="1">
      <x:c r="A127" s="3" t="str">
        <x:v>BANK/PAY-LEGAL-OVERRUN-M05</x:v>
      </x:c>
      <x:c r="B127" s="39" t="n">
        <x:v>46557</x:v>
      </x:c>
      <x:c r="C127" s="21" t="n">
        <x:v>6</x:v>
      </x:c>
      <x:c r="D127" s="30" t="n">
        <x:v>-16422</x:v>
      </x:c>
    </x:row>
    <x:row r="128" ht="25" customHeight="1">
      <x:c r="A128" s="3" t="str">
        <x:v>BANK/PAY-OFFICE-M05</x:v>
      </x:c>
      <x:c r="B128" s="39" t="n">
        <x:v>46557</x:v>
      </x:c>
      <x:c r="C128" s="21" t="n">
        <x:v>6</x:v>
      </x:c>
      <x:c r="D128" s="30" t="n">
        <x:v>-4338.97</x:v>
      </x:c>
    </x:row>
    <x:row r="129" ht="25" customHeight="1">
      <x:c r="A129" s="3" t="str">
        <x:v>BANK/PAY-PAYADMIN-M05</x:v>
      </x:c>
      <x:c r="B129" s="39" t="n">
        <x:v>46557</x:v>
      </x:c>
      <x:c r="C129" s="21" t="n">
        <x:v>6</x:v>
      </x:c>
      <x:c r="D129" s="30" t="n">
        <x:v>-238</x:v>
      </x:c>
    </x:row>
    <x:row r="130" ht="25" customHeight="1">
      <x:c r="A130" s="3" t="str">
        <x:v>BANK/PAY-SW-M05-P01</x:v>
      </x:c>
      <x:c r="B130" s="39" t="n">
        <x:v>46557</x:v>
      </x:c>
      <x:c r="C130" s="21" t="n">
        <x:v>6</x:v>
      </x:c>
      <x:c r="D130" s="30" t="n">
        <x:v>-450</x:v>
      </x:c>
    </x:row>
    <x:row r="131" ht="25" customHeight="1">
      <x:c r="A131" s="3" t="str">
        <x:v>BANK/PAY-SW-M05-P02</x:v>
      </x:c>
      <x:c r="B131" s="39" t="n">
        <x:v>46557</x:v>
      </x:c>
      <x:c r="C131" s="21" t="n">
        <x:v>6</x:v>
      </x:c>
      <x:c r="D131" s="30" t="n">
        <x:v>-450</x:v>
      </x:c>
    </x:row>
    <x:row r="132" ht="25" customHeight="1">
      <x:c r="A132" s="3" t="str">
        <x:v>BANK/PAY-SW-M05-P03</x:v>
      </x:c>
      <x:c r="B132" s="39" t="n">
        <x:v>46557</x:v>
      </x:c>
      <x:c r="C132" s="21" t="n">
        <x:v>6</x:v>
      </x:c>
      <x:c r="D132" s="30" t="n">
        <x:v>-450</x:v>
      </x:c>
    </x:row>
    <x:row r="133" ht="25" customHeight="1">
      <x:c r="A133" s="3" t="str">
        <x:v>BANK/PAY-SW-M05-P04</x:v>
      </x:c>
      <x:c r="B133" s="39" t="n">
        <x:v>46557</x:v>
      </x:c>
      <x:c r="C133" s="21" t="n">
        <x:v>6</x:v>
      </x:c>
      <x:c r="D133" s="30" t="n">
        <x:v>-450</x:v>
      </x:c>
    </x:row>
    <x:row r="134" ht="25" customHeight="1">
      <x:c r="A134" s="3" t="str">
        <x:v>BANK/PAY-SW-M05-P05</x:v>
      </x:c>
      <x:c r="B134" s="39" t="n">
        <x:v>46557</x:v>
      </x:c>
      <x:c r="C134" s="21" t="n">
        <x:v>6</x:v>
      </x:c>
      <x:c r="D134" s="30" t="n">
        <x:v>-450</x:v>
      </x:c>
    </x:row>
    <x:row r="135" ht="25" customHeight="1">
      <x:c r="A135" s="3" t="str">
        <x:v>BANK/PAY-SW-M05-P06</x:v>
      </x:c>
      <x:c r="B135" s="39" t="n">
        <x:v>46557</x:v>
      </x:c>
      <x:c r="C135" s="21" t="n">
        <x:v>6</x:v>
      </x:c>
      <x:c r="D135" s="30" t="n">
        <x:v>-450</x:v>
      </x:c>
    </x:row>
    <x:row r="136" ht="25" customHeight="1">
      <x:c r="A136" s="3" t="str">
        <x:v>BANK/PAY-SW-M05-P07</x:v>
      </x:c>
      <x:c r="B136" s="39" t="n">
        <x:v>46557</x:v>
      </x:c>
      <x:c r="C136" s="21" t="n">
        <x:v>6</x:v>
      </x:c>
      <x:c r="D136" s="30" t="n">
        <x:v>-450</x:v>
      </x:c>
    </x:row>
    <x:row r="137" ht="25" customHeight="1">
      <x:c r="A137" s="3" t="str">
        <x:v>BANK/PAY-SW-M05-P08</x:v>
      </x:c>
      <x:c r="B137" s="39" t="n">
        <x:v>46557</x:v>
      </x:c>
      <x:c r="C137" s="21" t="n">
        <x:v>6</x:v>
      </x:c>
      <x:c r="D137" s="30" t="n">
        <x:v>-450</x:v>
      </x:c>
    </x:row>
    <x:row r="138" ht="25" customHeight="1">
      <x:c r="A138" s="3" t="str">
        <x:v>BANK/PAYROLL-M06-P01</x:v>
      </x:c>
      <x:c r="B138" s="39" t="n">
        <x:v>46566</x:v>
      </x:c>
      <x:c r="C138" s="21" t="n">
        <x:v>6</x:v>
      </x:c>
      <x:c r="D138" s="30" t="n">
        <x:v>-5433.75</x:v>
      </x:c>
    </x:row>
    <x:row r="139" ht="25" customHeight="1">
      <x:c r="A139" s="3" t="str">
        <x:v>BANK/PAYROLL-M06-P02</x:v>
      </x:c>
      <x:c r="B139" s="39" t="n">
        <x:v>46566</x:v>
      </x:c>
      <x:c r="C139" s="21" t="n">
        <x:v>6</x:v>
      </x:c>
      <x:c r="D139" s="30" t="n">
        <x:v>-5433.75</x:v>
      </x:c>
    </x:row>
    <x:row r="140" ht="25" customHeight="1">
      <x:c r="A140" s="3" t="str">
        <x:v>BANK/PAYROLL-M06-P03</x:v>
      </x:c>
      <x:c r="B140" s="39" t="n">
        <x:v>46566</x:v>
      </x:c>
      <x:c r="C140" s="21" t="n">
        <x:v>6</x:v>
      </x:c>
      <x:c r="D140" s="30" t="n">
        <x:v>-9496.36</x:v>
      </x:c>
    </x:row>
    <x:row r="141" ht="25" customHeight="1">
      <x:c r="A141" s="3" t="str">
        <x:v>BANK/PAYROLL-M06-P04</x:v>
      </x:c>
      <x:c r="B141" s="39" t="n">
        <x:v>46566</x:v>
      </x:c>
      <x:c r="C141" s="21" t="n">
        <x:v>6</x:v>
      </x:c>
      <x:c r="D141" s="30" t="n">
        <x:v>-9496.36</x:v>
      </x:c>
    </x:row>
    <x:row r="142" ht="25" customHeight="1">
      <x:c r="A142" s="3" t="str">
        <x:v>BANK/PAYROLL-M06-P05</x:v>
      </x:c>
      <x:c r="B142" s="39" t="n">
        <x:v>46566</x:v>
      </x:c>
      <x:c r="C142" s="21" t="n">
        <x:v>6</x:v>
      </x:c>
      <x:c r="D142" s="30" t="n">
        <x:v>-8516.65</x:v>
      </x:c>
    </x:row>
    <x:row r="143" ht="25" customHeight="1">
      <x:c r="A143" s="3" t="str">
        <x:v>BANK/PAYROLL-M06-P06</x:v>
      </x:c>
      <x:c r="B143" s="39" t="n">
        <x:v>46566</x:v>
      </x:c>
      <x:c r="C143" s="21" t="n">
        <x:v>6</x:v>
      </x:c>
      <x:c r="D143" s="30" t="n">
        <x:v>-9496.36</x:v>
      </x:c>
    </x:row>
    <x:row r="144" ht="25" customHeight="1">
      <x:c r="A144" s="3" t="str">
        <x:v>BANK/PAYROLL-M06-P07</x:v>
      </x:c>
      <x:c r="B144" s="39" t="n">
        <x:v>46566</x:v>
      </x:c>
      <x:c r="C144" s="21" t="n">
        <x:v>6</x:v>
      </x:c>
      <x:c r="D144" s="30" t="n">
        <x:v>-7501.01</x:v>
      </x:c>
    </x:row>
    <x:row r="145" ht="25" customHeight="1">
      <x:c r="A145" s="3" t="str">
        <x:v>BANK/PAYROLL-M06-P08</x:v>
      </x:c>
      <x:c r="B145" s="39" t="n">
        <x:v>46566</x:v>
      </x:c>
      <x:c r="C145" s="21" t="n">
        <x:v>6</x:v>
      </x:c>
      <x:c r="D145" s="30" t="n">
        <x:v>-8516.65</x:v>
      </x:c>
    </x:row>
    <x:row r="146" ht="25" customHeight="1">
      <x:c r="A146" s="3" t="str">
        <x:v>BANK/PAYROLL-M06-P10</x:v>
      </x:c>
      <x:c r="B146" s="39" t="n">
        <x:v>46566</x:v>
      </x:c>
      <x:c r="C146" s="21" t="n">
        <x:v>6</x:v>
      </x:c>
      <x:c r="D146" s="30" t="n">
        <x:v>-6429.44</x:v>
      </x:c>
    </x:row>
    <x:row r="147" ht="25" customHeight="1">
      <x:c r="A147" s="3" t="str">
        <x:v>BANK/BANK-FEE-M06</x:v>
      </x:c>
      <x:c r="B147" s="39" t="n">
        <x:v>46568</x:v>
      </x:c>
      <x:c r="C147" s="21" t="n">
        <x:v>6</x:v>
      </x:c>
      <x:c r="D147" s="30" t="n">
        <x:v>-35.15</x:v>
      </x:c>
    </x:row>
    <x:row r="148" ht="25" customHeight="1">
      <x:c r="A148" s="3" t="str">
        <x:v>BANK/DEPOSIT-INTEREST-M06</x:v>
      </x:c>
      <x:c r="B148" s="39" t="n">
        <x:v>46568</x:v>
      </x:c>
      <x:c r="C148" s="21" t="n">
        <x:v>6</x:v>
      </x:c>
      <x:c r="D148" s="30" t="n">
        <x:v>871.85</x:v>
      </x:c>
    </x:row>
  </x:sheetData>
  <x:mergeCells>
    <x:mergeCell ref="A7:F8"/>
  </x:mergeCells>
  <x:dataValidations count="1">
    <x:dataValidation type="decimal" operator="between" sqref="D11:D148">
      <x:formula1>-1000000000000</x:formula1>
      <x:formula2>1000000000000</x:formula2>
    </x:dataValidation>
  </x:dataValidations>
  <x:pageMargins left="0.7" right="0.7" top="0.75" bottom="0.75" header="0.3" footer="0.3"/>
  <x:tableParts count="1">
    <x:tablePart xmlns:r="http://schemas.openxmlformats.org/officeDocument/2006/relationships" r:id="R7d435c7953a54d81"/>
  </x:tableParts>
</x:worksheet>
</file>

<file path=xl/worksheets/sheet13.xml><?xml version="1.0" encoding="utf-8"?>
<x:worksheet xmlns:x="http://schemas.openxmlformats.org/spreadsheetml/2006/main">
  <x:sheetPr>
    <x:tabColor rgb="FF6983A9"/>
  </x:sheetPr>
  <x:sheetViews>
    <x:sheetView showGridLines="0" workbookViewId="0">
      <x:pane xSplit="7" ySplit="10" topLeftCell="H11" activePane="bottomRight" state="frozen"/>
    </x:sheetView>
  </x:sheetViews>
  <x:sheetFormatPr defaultRowHeight="15"/>
  <x:cols>
    <x:col min="1" max="1" width="29" hidden="0" customWidth="1"/>
    <x:col min="2" max="2" width="44" hidden="0" customWidth="1"/>
    <x:col min="3" max="3" width="20" hidden="0" customWidth="1"/>
    <x:col min="4" max="4" width="12" hidden="0" customWidth="1"/>
    <x:col min="5" max="5" width="22" hidden="0" customWidth="1"/>
    <x:col min="6" max="6" width="58" hidden="0" customWidth="1"/>
    <x:col min="7" max="7" width="3"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 min="16" max="16" width="17" hidden="0" customWidth="1"/>
    <x:col min="17" max="17" width="17" hidden="0" customWidth="1"/>
    <x:col min="18" max="18" width="17" hidden="0" customWidth="1"/>
    <x:col min="19" max="19" width="17" hidden="0" customWidth="1"/>
    <x:col min="20" max="20" width="17" hidden="0" customWidth="1"/>
    <x:col min="21" max="21" width="17" hidden="0" customWidth="1"/>
    <x:col min="22" max="22" width="17" hidden="0" customWidth="1"/>
    <x:col min="23" max="23" width="17" hidden="0" customWidth="1"/>
    <x:col min="24" max="24" width="17" hidden="0" customWidth="1"/>
    <x:col min="25" max="25" width="17" hidden="0" customWidth="1"/>
    <x:col min="26" max="26" width="17" hidden="0" customWidth="1"/>
    <x:col min="27" max="27" width="17" hidden="0" customWidth="1"/>
    <x:col min="28" max="28" width="17" hidden="0" customWidth="1"/>
    <x:col min="29" max="29" width="17" hidden="0" customWidth="1"/>
    <x:col min="30" max="30" width="17" hidden="0" customWidth="1"/>
    <x:col min="31" max="31" width="17" hidden="0" customWidth="1"/>
    <x:col min="32" max="32" width="17" hidden="0" customWidth="1"/>
    <x:col min="33" max="33" width="17" hidden="0" customWidth="1"/>
    <x:col min="34" max="34" width="17" hidden="0" customWidth="1"/>
    <x:col min="35" max="35" width="17" hidden="0" customWidth="1"/>
    <x:col min="36" max="36" width="17" hidden="0" customWidth="1"/>
    <x:col min="37" max="37" width="17" hidden="0" customWidth="1"/>
    <x:col min="38" max="38" width="17" hidden="0" customWidth="1"/>
    <x:col min="39" max="39" width="17" hidden="0" customWidth="1"/>
    <x:col min="40" max="40" width="17" hidden="0" customWidth="1"/>
    <x:col min="41" max="41" width="17" hidden="0" customWidth="1"/>
    <x:col min="42" max="42" width="17" hidden="0" customWidth="1"/>
    <x:col min="43" max="43" width="17" hidden="0" customWidth="1"/>
    <x:col min="44" max="44" width="17" hidden="0" customWidth="1"/>
    <x:col min="45" max="45" width="17" hidden="0" customWidth="1"/>
    <x:col min="46" max="46" width="17" hidden="0" customWidth="1"/>
    <x:col min="47" max="47" width="17" hidden="0" customWidth="1"/>
    <x:col min="48" max="48" width="17" hidden="0" customWidth="1"/>
    <x:col min="49" max="49" width="17" hidden="0" customWidth="1"/>
    <x:col min="50" max="50" width="17" hidden="0" customWidth="1"/>
    <x:col min="51" max="51" width="17" hidden="0" customWidth="1"/>
    <x:col min="52" max="52" width="17" hidden="0" customWidth="1"/>
    <x:col min="53" max="53" width="17" hidden="0" customWidth="1"/>
    <x:col min="54" max="54" width="17" hidden="0" customWidth="1"/>
    <x:col min="55" max="55" width="17" hidden="0" customWidth="1"/>
    <x:col min="56" max="56" width="17" hidden="0" customWidth="1"/>
    <x:col min="57" max="57" width="17" hidden="0" customWidth="1"/>
    <x:col min="58" max="58" width="17" hidden="0" customWidth="1"/>
    <x:col min="59" max="59" width="17" hidden="0" customWidth="1"/>
    <x:col min="60" max="60" width="17" hidden="0" customWidth="1"/>
    <x:col min="61" max="61" width="17" hidden="0" customWidth="1"/>
    <x:col min="62" max="62" width="17" hidden="0" customWidth="1"/>
    <x:col min="63" max="63" width="17" hidden="0" customWidth="1"/>
    <x:col min="64" max="64" width="17" hidden="0" customWidth="1"/>
    <x:col min="65" max="65" width="17" hidden="0" customWidth="1"/>
    <x:col min="66" max="66" width="17" hidden="0" customWidth="1"/>
    <x:col min="67" max="67" width="17" hidden="0" customWidth="1"/>
  </x:cols>
  <x:sheetData>
    <x:row r="1" ht="25" customHeight="1">
      <x:c r="A1" s="17" t="str">
        <x:v>D10 latest-estimate inputs</x:v>
      </x:c>
      <x:c r="B1" s="2"/>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c r="AI1" s="2"/>
      <x:c r="AJ1" s="2"/>
      <x:c r="AK1" s="2"/>
      <x:c r="AL1" s="2"/>
      <x:c r="AM1" s="2"/>
      <x:c r="AN1" s="2"/>
      <x:c r="AO1" s="2"/>
      <x:c r="AP1" s="2"/>
      <x:c r="AQ1" s="2"/>
      <x:c r="AR1" s="2"/>
      <x:c r="AS1" s="2"/>
      <x:c r="AT1" s="2"/>
      <x:c r="AU1" s="2"/>
      <x:c r="AV1" s="2"/>
      <x:c r="AW1" s="2"/>
      <x:c r="AX1" s="2"/>
      <x:c r="AY1" s="2"/>
      <x:c r="AZ1" s="2"/>
      <x:c r="BA1" s="2"/>
      <x:c r="BB1" s="2"/>
      <x:c r="BC1" s="2"/>
      <x:c r="BD1" s="2"/>
      <x:c r="BE1" s="2"/>
      <x:c r="BF1" s="2"/>
      <x:c r="BG1" s="2"/>
      <x:c r="BH1" s="2"/>
      <x:c r="BI1" s="2"/>
      <x:c r="BJ1" s="2"/>
      <x:c r="BK1" s="2"/>
      <x:c r="BL1" s="2"/>
      <x:c r="BM1" s="2"/>
      <x:c r="BN1" s="2"/>
      <x:c r="BO1" s="2"/>
    </x:row>
    <x:row r="2" ht="25" customHeight="1">
      <x:c r="A2" s="16" t="str">
        <x:v>Mirovest GmbH — fictional</x:v>
      </x:c>
      <x:c r="B2" s="2"/>
      <x:c r="C2" s="2"/>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c r="AI2" s="2"/>
      <x:c r="AJ2" s="2"/>
      <x:c r="AK2" s="2"/>
      <x:c r="AL2" s="2"/>
      <x:c r="AM2" s="2"/>
      <x:c r="AN2" s="2"/>
      <x:c r="AO2" s="2"/>
      <x:c r="AP2" s="2"/>
      <x:c r="AQ2" s="2"/>
      <x:c r="AR2" s="2"/>
      <x:c r="AS2" s="2"/>
      <x:c r="AT2" s="2"/>
      <x:c r="AU2" s="2"/>
      <x:c r="AV2" s="2"/>
      <x:c r="AW2" s="2"/>
      <x:c r="AX2" s="2"/>
      <x:c r="AY2" s="2"/>
      <x:c r="AZ2" s="2"/>
      <x:c r="BA2" s="2"/>
      <x:c r="BB2" s="2"/>
      <x:c r="BC2" s="2"/>
      <x:c r="BD2" s="2"/>
      <x:c r="BE2" s="2"/>
      <x:c r="BF2" s="2"/>
      <x:c r="BG2" s="2"/>
      <x:c r="BH2" s="2"/>
      <x:c r="BI2" s="2"/>
      <x:c r="BJ2" s="2"/>
      <x:c r="BK2" s="2"/>
      <x:c r="BL2" s="2"/>
      <x:c r="BM2" s="2"/>
      <x:c r="BN2" s="2"/>
      <x:c r="BO2" s="2"/>
    </x:row>
    <x:row r="3" ht="25" customHeight="1">
      <x:c r="A3" s="3" t="str">
        <x:v>Selected case</x:v>
      </x:c>
      <x:c r="B3" s="10" t="str">
        <x:f>'Cover'!C29</x:f>
        <x:v>Base</x:v>
      </x:c>
      <x:c r="C3" s="2"/>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c r="AI3" s="2"/>
      <x:c r="AJ3" s="2"/>
      <x:c r="AK3" s="2"/>
      <x:c r="AL3" s="2"/>
      <x:c r="AM3" s="2"/>
      <x:c r="AN3" s="2"/>
      <x:c r="AO3" s="2"/>
      <x:c r="AP3" s="2"/>
      <x:c r="AQ3" s="2"/>
      <x:c r="AR3" s="2"/>
      <x:c r="AS3" s="2"/>
      <x:c r="AT3" s="2"/>
      <x:c r="AU3" s="2"/>
      <x:c r="AV3" s="2"/>
      <x:c r="AW3" s="2"/>
      <x:c r="AX3" s="2"/>
      <x:c r="AY3" s="2"/>
      <x:c r="AZ3" s="2"/>
      <x:c r="BA3" s="2"/>
      <x:c r="BB3" s="2"/>
      <x:c r="BC3" s="2"/>
      <x:c r="BD3" s="2"/>
      <x:c r="BE3" s="2"/>
      <x:c r="BF3" s="2"/>
      <x:c r="BG3" s="2"/>
      <x:c r="BH3" s="2"/>
      <x:c r="BI3" s="2"/>
      <x:c r="BJ3" s="2"/>
      <x:c r="BK3" s="2"/>
      <x:c r="BL3" s="2"/>
      <x:c r="BM3" s="2"/>
      <x:c r="BN3" s="2"/>
      <x:c r="BO3" s="2"/>
    </x:row>
    <x:row r="4" ht="25" customHeight="1">
      <x:c r="A4" s="16" t="str">
        <x:v>EUR. Actual January–June 2027; source versions remain separate.</x:v>
      </x:c>
      <x:c r="B4" s="2"/>
      <x:c r="C4" s="2"/>
      <x:c r="D4" s="2"/>
      <x:c r="E4" s="2"/>
      <x:c r="F4" s="2"/>
      <x:c r="G4" s="2"/>
      <x:c r="H4" s="2"/>
      <x:c r="I4" s="2"/>
      <x:c r="J4" s="2"/>
      <x:c r="K4" s="2"/>
      <x:c r="L4" s="2"/>
      <x:c r="M4" s="2"/>
      <x:c r="N4" s="2"/>
      <x:c r="O4" s="2"/>
      <x:c r="P4" s="2"/>
      <x:c r="Q4" s="2"/>
      <x:c r="R4" s="2"/>
      <x:c r="S4" s="2"/>
      <x:c r="T4" s="2"/>
      <x:c r="U4" s="2"/>
      <x:c r="V4" s="2"/>
      <x:c r="W4" s="2"/>
      <x:c r="X4" s="2"/>
      <x:c r="Y4" s="2"/>
      <x:c r="Z4" s="2"/>
      <x:c r="AA4" s="2"/>
      <x:c r="AB4" s="2"/>
      <x:c r="AC4" s="2"/>
      <x:c r="AD4" s="2"/>
      <x:c r="AE4" s="2"/>
      <x:c r="AF4" s="2"/>
      <x:c r="AG4" s="2"/>
      <x:c r="AH4" s="2"/>
      <x:c r="AI4" s="2"/>
      <x:c r="AJ4" s="2"/>
      <x:c r="AK4" s="2"/>
      <x:c r="AL4" s="2"/>
      <x:c r="AM4" s="2"/>
      <x:c r="AN4" s="2"/>
      <x:c r="AO4" s="2"/>
      <x:c r="AP4" s="2"/>
      <x:c r="AQ4" s="2"/>
      <x:c r="AR4" s="2"/>
      <x:c r="AS4" s="2"/>
      <x:c r="AT4" s="2"/>
      <x:c r="AU4" s="2"/>
      <x:c r="AV4" s="2"/>
      <x:c r="AW4" s="2"/>
      <x:c r="AX4" s="2"/>
      <x:c r="AY4" s="2"/>
      <x:c r="AZ4" s="2"/>
      <x:c r="BA4" s="2"/>
      <x:c r="BB4" s="2"/>
      <x:c r="BC4" s="2"/>
      <x:c r="BD4" s="2"/>
      <x:c r="BE4" s="2"/>
      <x:c r="BF4" s="2"/>
      <x:c r="BG4" s="2"/>
      <x:c r="BH4" s="2"/>
      <x:c r="BI4" s="2"/>
      <x:c r="BJ4" s="2"/>
      <x:c r="BK4" s="2"/>
      <x:c r="BL4" s="2"/>
      <x:c r="BM4" s="2"/>
      <x:c r="BN4" s="2"/>
      <x:c r="BO4" s="2"/>
    </x:row>
    <x:row r="5" ht="25" customHeight="1">
      <x:c r="A5" s="16" t="str">
        <x:v>Release CR02-2026-10-13-v1 · Release bundle / local user copy</x:v>
      </x:c>
      <x:c r="B5" s="2"/>
      <x:c r="C5" s="2"/>
      <x:c r="D5" s="2"/>
      <x:c r="E5" s="2"/>
      <x:c r="F5" s="2"/>
      <x:c r="G5" s="2"/>
      <x:c r="H5" s="2"/>
      <x:c r="I5" s="2"/>
      <x:c r="J5" s="2"/>
      <x:c r="K5" s="2"/>
      <x:c r="L5" s="2"/>
      <x:c r="M5" s="2"/>
      <x:c r="N5" s="2"/>
      <x:c r="O5" s="2"/>
      <x:c r="P5" s="2"/>
      <x:c r="Q5" s="2"/>
      <x:c r="R5" s="2"/>
      <x:c r="S5" s="2"/>
      <x:c r="T5" s="2"/>
      <x:c r="U5" s="2"/>
      <x:c r="V5" s="2"/>
      <x:c r="W5" s="2"/>
      <x:c r="X5" s="2"/>
      <x:c r="Y5" s="2"/>
      <x:c r="Z5" s="2"/>
      <x:c r="AA5" s="2"/>
      <x:c r="AB5" s="2"/>
      <x:c r="AC5" s="2"/>
      <x:c r="AD5" s="2"/>
      <x:c r="AE5" s="2"/>
      <x:c r="AF5" s="2"/>
      <x:c r="AG5" s="2"/>
      <x:c r="AH5" s="2"/>
      <x:c r="AI5" s="2"/>
      <x:c r="AJ5" s="2"/>
      <x:c r="AK5" s="2"/>
      <x:c r="AL5" s="2"/>
      <x:c r="AM5" s="2"/>
      <x:c r="AN5" s="2"/>
      <x:c r="AO5" s="2"/>
      <x:c r="AP5" s="2"/>
      <x:c r="AQ5" s="2"/>
      <x:c r="AR5" s="2"/>
      <x:c r="AS5" s="2"/>
      <x:c r="AT5" s="2"/>
      <x:c r="AU5" s="2"/>
      <x:c r="AV5" s="2"/>
      <x:c r="AW5" s="2"/>
      <x:c r="AX5" s="2"/>
      <x:c r="AY5" s="2"/>
      <x:c r="AZ5" s="2"/>
      <x:c r="BA5" s="2"/>
      <x:c r="BB5" s="2"/>
      <x:c r="BC5" s="2"/>
      <x:c r="BD5" s="2"/>
      <x:c r="BE5" s="2"/>
      <x:c r="BF5" s="2"/>
      <x:c r="BG5" s="2"/>
      <x:c r="BH5" s="2"/>
      <x:c r="BI5" s="2"/>
      <x:c r="BJ5" s="2"/>
      <x:c r="BK5" s="2"/>
      <x:c r="BL5" s="2"/>
      <x:c r="BM5" s="2"/>
      <x:c r="BN5" s="2"/>
      <x:c r="BO5" s="2"/>
    </x:row>
    <x:row r="6" ht="25" customHeight="1">
      <x:c r="A6" s="2"/>
      <x:c r="B6" s="2"/>
      <x:c r="C6" s="2"/>
      <x:c r="D6" s="2"/>
      <x:c r="E6" s="2"/>
      <x:c r="F6" s="2"/>
      <x:c r="G6" s="2"/>
      <x:c r="H6" s="21" t="n">
        <x:v>1</x:v>
      </x:c>
      <x:c r="I6" s="21" t="n">
        <x:v>2</x:v>
      </x:c>
      <x:c r="J6" s="21" t="n">
        <x:v>3</x:v>
      </x:c>
      <x:c r="K6" s="21" t="n">
        <x:v>4</x:v>
      </x:c>
      <x:c r="L6" s="21" t="n">
        <x:v>5</x:v>
      </x:c>
      <x:c r="M6" s="21" t="n">
        <x:v>6</x:v>
      </x:c>
      <x:c r="N6" s="21" t="n">
        <x:v>7</x:v>
      </x:c>
      <x:c r="O6" s="21" t="n">
        <x:v>8</x:v>
      </x:c>
      <x:c r="P6" s="21" t="n">
        <x:v>9</x:v>
      </x:c>
      <x:c r="Q6" s="21" t="n">
        <x:v>10</x:v>
      </x:c>
      <x:c r="R6" s="21" t="n">
        <x:v>11</x:v>
      </x:c>
      <x:c r="S6" s="21" t="n">
        <x:v>12</x:v>
      </x:c>
      <x:c r="T6" s="21" t="n">
        <x:v>13</x:v>
      </x:c>
      <x:c r="U6" s="21" t="n">
        <x:v>14</x:v>
      </x:c>
      <x:c r="V6" s="21" t="n">
        <x:v>15</x:v>
      </x:c>
      <x:c r="W6" s="21" t="n">
        <x:v>16</x:v>
      </x:c>
      <x:c r="X6" s="21" t="n">
        <x:v>17</x:v>
      </x:c>
      <x:c r="Y6" s="21" t="n">
        <x:v>18</x:v>
      </x:c>
      <x:c r="Z6" s="21" t="n">
        <x:v>19</x:v>
      </x:c>
      <x:c r="AA6" s="21" t="n">
        <x:v>20</x:v>
      </x:c>
      <x:c r="AB6" s="21" t="n">
        <x:v>21</x:v>
      </x:c>
      <x:c r="AC6" s="21" t="n">
        <x:v>22</x:v>
      </x:c>
      <x:c r="AD6" s="21" t="n">
        <x:v>23</x:v>
      </x:c>
      <x:c r="AE6" s="21" t="n">
        <x:v>24</x:v>
      </x:c>
      <x:c r="AF6" s="21" t="n">
        <x:v>25</x:v>
      </x:c>
      <x:c r="AG6" s="21" t="n">
        <x:v>26</x:v>
      </x:c>
      <x:c r="AH6" s="21" t="n">
        <x:v>27</x:v>
      </x:c>
      <x:c r="AI6" s="21" t="n">
        <x:v>28</x:v>
      </x:c>
      <x:c r="AJ6" s="21" t="n">
        <x:v>29</x:v>
      </x:c>
      <x:c r="AK6" s="21" t="n">
        <x:v>30</x:v>
      </x:c>
      <x:c r="AL6" s="21" t="n">
        <x:v>31</x:v>
      </x:c>
      <x:c r="AM6" s="21" t="n">
        <x:v>32</x:v>
      </x:c>
      <x:c r="AN6" s="21" t="n">
        <x:v>33</x:v>
      </x:c>
      <x:c r="AO6" s="21" t="n">
        <x:v>34</x:v>
      </x:c>
      <x:c r="AP6" s="21" t="n">
        <x:v>35</x:v>
      </x:c>
      <x:c r="AQ6" s="21" t="n">
        <x:v>36</x:v>
      </x:c>
      <x:c r="AR6" s="21" t="n">
        <x:v>37</x:v>
      </x:c>
      <x:c r="AS6" s="21" t="n">
        <x:v>38</x:v>
      </x:c>
      <x:c r="AT6" s="21" t="n">
        <x:v>39</x:v>
      </x:c>
      <x:c r="AU6" s="21" t="n">
        <x:v>40</x:v>
      </x:c>
      <x:c r="AV6" s="21" t="n">
        <x:v>41</x:v>
      </x:c>
      <x:c r="AW6" s="21" t="n">
        <x:v>42</x:v>
      </x:c>
      <x:c r="AX6" s="21" t="n">
        <x:v>43</x:v>
      </x:c>
      <x:c r="AY6" s="21" t="n">
        <x:v>44</x:v>
      </x:c>
      <x:c r="AZ6" s="21" t="n">
        <x:v>45</x:v>
      </x:c>
      <x:c r="BA6" s="21" t="n">
        <x:v>46</x:v>
      </x:c>
      <x:c r="BB6" s="21" t="n">
        <x:v>47</x:v>
      </x:c>
      <x:c r="BC6" s="21" t="n">
        <x:v>48</x:v>
      </x:c>
      <x:c r="BD6" s="21" t="n">
        <x:v>49</x:v>
      </x:c>
      <x:c r="BE6" s="21" t="n">
        <x:v>50</x:v>
      </x:c>
      <x:c r="BF6" s="21" t="n">
        <x:v>51</x:v>
      </x:c>
      <x:c r="BG6" s="21" t="n">
        <x:v>52</x:v>
      </x:c>
      <x:c r="BH6" s="21" t="n">
        <x:v>53</x:v>
      </x:c>
      <x:c r="BI6" s="21" t="n">
        <x:v>54</x:v>
      </x:c>
      <x:c r="BJ6" s="21" t="n">
        <x:v>55</x:v>
      </x:c>
      <x:c r="BK6" s="21" t="n">
        <x:v>56</x:v>
      </x:c>
      <x:c r="BL6" s="21" t="n">
        <x:v>57</x:v>
      </x:c>
      <x:c r="BM6" s="21" t="n">
        <x:v>58</x:v>
      </x:c>
      <x:c r="BN6" s="21" t="n">
        <x:v>59</x:v>
      </x:c>
      <x:c r="BO6" s="21" t="n">
        <x:v>60</x:v>
      </x:c>
    </x:row>
    <x:row r="7" ht="32" customHeight="1">
      <x:c r="A7" s="3" t="str">
        <x:v>Source: final D10 scenario files at VersionNo 2 (latest estimate). Active selects a case. Case rows are frozen D10 values (not inputs); no external links.</x:v>
      </x:c>
      <x:c r="B7" s="2"/>
      <x:c r="C7" s="2"/>
      <x:c r="D7" s="2"/>
      <x:c r="E7" s="2"/>
      <x:c r="F7" s="2"/>
      <x:c r="G7" s="2"/>
      <x:c r="H7" s="18" t="n">
        <x:f>EDATE('Cover'!$C$35,H6-1)</x:f>
        <x:v>46388</x:v>
      </x:c>
      <x:c r="I7" s="18" t="n">
        <x:f>EDATE('Cover'!$C$35,I6-1)</x:f>
        <x:v>46419</x:v>
      </x:c>
      <x:c r="J7" s="18" t="n">
        <x:f>EDATE('Cover'!$C$35,J6-1)</x:f>
        <x:v>46447</x:v>
      </x:c>
      <x:c r="K7" s="18" t="n">
        <x:f>EDATE('Cover'!$C$35,K6-1)</x:f>
        <x:v>46478</x:v>
      </x:c>
      <x:c r="L7" s="18" t="n">
        <x:f>EDATE('Cover'!$C$35,L6-1)</x:f>
        <x:v>46508</x:v>
      </x:c>
      <x:c r="M7" s="18" t="n">
        <x:f>EDATE('Cover'!$C$35,M6-1)</x:f>
        <x:v>46539</x:v>
      </x:c>
      <x:c r="N7" s="18" t="n">
        <x:f>EDATE('Cover'!$C$35,N6-1)</x:f>
        <x:v>46569</x:v>
      </x:c>
      <x:c r="O7" s="18" t="n">
        <x:f>EDATE('Cover'!$C$35,O6-1)</x:f>
        <x:v>46600</x:v>
      </x:c>
      <x:c r="P7" s="18" t="n">
        <x:f>EDATE('Cover'!$C$35,P6-1)</x:f>
        <x:v>46631</x:v>
      </x:c>
      <x:c r="Q7" s="18" t="n">
        <x:f>EDATE('Cover'!$C$35,Q6-1)</x:f>
        <x:v>46661</x:v>
      </x:c>
      <x:c r="R7" s="18" t="n">
        <x:f>EDATE('Cover'!$C$35,R6-1)</x:f>
        <x:v>46692</x:v>
      </x:c>
      <x:c r="S7" s="18" t="n">
        <x:f>EDATE('Cover'!$C$35,S6-1)</x:f>
        <x:v>46722</x:v>
      </x:c>
      <x:c r="T7" s="18" t="n">
        <x:f>EDATE('Cover'!$C$35,T6-1)</x:f>
        <x:v>46753</x:v>
      </x:c>
      <x:c r="U7" s="18" t="n">
        <x:f>EDATE('Cover'!$C$35,U6-1)</x:f>
        <x:v>46784</x:v>
      </x:c>
      <x:c r="V7" s="18" t="n">
        <x:f>EDATE('Cover'!$C$35,V6-1)</x:f>
        <x:v>46813</x:v>
      </x:c>
      <x:c r="W7" s="18" t="n">
        <x:f>EDATE('Cover'!$C$35,W6-1)</x:f>
        <x:v>46844</x:v>
      </x:c>
      <x:c r="X7" s="18" t="n">
        <x:f>EDATE('Cover'!$C$35,X6-1)</x:f>
        <x:v>46874</x:v>
      </x:c>
      <x:c r="Y7" s="18" t="n">
        <x:f>EDATE('Cover'!$C$35,Y6-1)</x:f>
        <x:v>46905</x:v>
      </x:c>
      <x:c r="Z7" s="18" t="n">
        <x:f>EDATE('Cover'!$C$35,Z6-1)</x:f>
        <x:v>46935</x:v>
      </x:c>
      <x:c r="AA7" s="18" t="n">
        <x:f>EDATE('Cover'!$C$35,AA6-1)</x:f>
        <x:v>46966</x:v>
      </x:c>
      <x:c r="AB7" s="18" t="n">
        <x:f>EDATE('Cover'!$C$35,AB6-1)</x:f>
        <x:v>46997</x:v>
      </x:c>
      <x:c r="AC7" s="18" t="n">
        <x:f>EDATE('Cover'!$C$35,AC6-1)</x:f>
        <x:v>47027</x:v>
      </x:c>
      <x:c r="AD7" s="18" t="n">
        <x:f>EDATE('Cover'!$C$35,AD6-1)</x:f>
        <x:v>47058</x:v>
      </x:c>
      <x:c r="AE7" s="18" t="n">
        <x:f>EDATE('Cover'!$C$35,AE6-1)</x:f>
        <x:v>47088</x:v>
      </x:c>
      <x:c r="AF7" s="18" t="n">
        <x:f>EDATE('Cover'!$C$35,AF6-1)</x:f>
        <x:v>47119</x:v>
      </x:c>
      <x:c r="AG7" s="18" t="n">
        <x:f>EDATE('Cover'!$C$35,AG6-1)</x:f>
        <x:v>47150</x:v>
      </x:c>
      <x:c r="AH7" s="18" t="n">
        <x:f>EDATE('Cover'!$C$35,AH6-1)</x:f>
        <x:v>47178</x:v>
      </x:c>
      <x:c r="AI7" s="18" t="n">
        <x:f>EDATE('Cover'!$C$35,AI6-1)</x:f>
        <x:v>47209</x:v>
      </x:c>
      <x:c r="AJ7" s="18" t="n">
        <x:f>EDATE('Cover'!$C$35,AJ6-1)</x:f>
        <x:v>47239</x:v>
      </x:c>
      <x:c r="AK7" s="18" t="n">
        <x:f>EDATE('Cover'!$C$35,AK6-1)</x:f>
        <x:v>47270</x:v>
      </x:c>
      <x:c r="AL7" s="18" t="n">
        <x:f>EDATE('Cover'!$C$35,AL6-1)</x:f>
        <x:v>47300</x:v>
      </x:c>
      <x:c r="AM7" s="18" t="n">
        <x:f>EDATE('Cover'!$C$35,AM6-1)</x:f>
        <x:v>47331</x:v>
      </x:c>
      <x:c r="AN7" s="18" t="n">
        <x:f>EDATE('Cover'!$C$35,AN6-1)</x:f>
        <x:v>47362</x:v>
      </x:c>
      <x:c r="AO7" s="18" t="n">
        <x:f>EDATE('Cover'!$C$35,AO6-1)</x:f>
        <x:v>47392</x:v>
      </x:c>
      <x:c r="AP7" s="18" t="n">
        <x:f>EDATE('Cover'!$C$35,AP6-1)</x:f>
        <x:v>47423</x:v>
      </x:c>
      <x:c r="AQ7" s="18" t="n">
        <x:f>EDATE('Cover'!$C$35,AQ6-1)</x:f>
        <x:v>47453</x:v>
      </x:c>
      <x:c r="AR7" s="18" t="n">
        <x:f>EDATE('Cover'!$C$35,AR6-1)</x:f>
        <x:v>47484</x:v>
      </x:c>
      <x:c r="AS7" s="18" t="n">
        <x:f>EDATE('Cover'!$C$35,AS6-1)</x:f>
        <x:v>47515</x:v>
      </x:c>
      <x:c r="AT7" s="18" t="n">
        <x:f>EDATE('Cover'!$C$35,AT6-1)</x:f>
        <x:v>47543</x:v>
      </x:c>
      <x:c r="AU7" s="18" t="n">
        <x:f>EDATE('Cover'!$C$35,AU6-1)</x:f>
        <x:v>47574</x:v>
      </x:c>
      <x:c r="AV7" s="18" t="n">
        <x:f>EDATE('Cover'!$C$35,AV6-1)</x:f>
        <x:v>47604</x:v>
      </x:c>
      <x:c r="AW7" s="18" t="n">
        <x:f>EDATE('Cover'!$C$35,AW6-1)</x:f>
        <x:v>47635</x:v>
      </x:c>
      <x:c r="AX7" s="18" t="n">
        <x:f>EDATE('Cover'!$C$35,AX6-1)</x:f>
        <x:v>47665</x:v>
      </x:c>
      <x:c r="AY7" s="18" t="n">
        <x:f>EDATE('Cover'!$C$35,AY6-1)</x:f>
        <x:v>47696</x:v>
      </x:c>
      <x:c r="AZ7" s="18" t="n">
        <x:f>EDATE('Cover'!$C$35,AZ6-1)</x:f>
        <x:v>47727</x:v>
      </x:c>
      <x:c r="BA7" s="18" t="n">
        <x:f>EDATE('Cover'!$C$35,BA6-1)</x:f>
        <x:v>47757</x:v>
      </x:c>
      <x:c r="BB7" s="18" t="n">
        <x:f>EDATE('Cover'!$C$35,BB6-1)</x:f>
        <x:v>47788</x:v>
      </x:c>
      <x:c r="BC7" s="18" t="n">
        <x:f>EDATE('Cover'!$C$35,BC6-1)</x:f>
        <x:v>47818</x:v>
      </x:c>
      <x:c r="BD7" s="18" t="n">
        <x:f>EDATE('Cover'!$C$35,BD6-1)</x:f>
        <x:v>47849</x:v>
      </x:c>
      <x:c r="BE7" s="18" t="n">
        <x:f>EDATE('Cover'!$C$35,BE6-1)</x:f>
        <x:v>47880</x:v>
      </x:c>
      <x:c r="BF7" s="18" t="n">
        <x:f>EDATE('Cover'!$C$35,BF6-1)</x:f>
        <x:v>47908</x:v>
      </x:c>
      <x:c r="BG7" s="18" t="n">
        <x:f>EDATE('Cover'!$C$35,BG6-1)</x:f>
        <x:v>47939</x:v>
      </x:c>
      <x:c r="BH7" s="18" t="n">
        <x:f>EDATE('Cover'!$C$35,BH6-1)</x:f>
        <x:v>47969</x:v>
      </x:c>
      <x:c r="BI7" s="18" t="n">
        <x:f>EDATE('Cover'!$C$35,BI6-1)</x:f>
        <x:v>48000</x:v>
      </x:c>
      <x:c r="BJ7" s="18" t="n">
        <x:f>EDATE('Cover'!$C$35,BJ6-1)</x:f>
        <x:v>48030</x:v>
      </x:c>
      <x:c r="BK7" s="18" t="n">
        <x:f>EDATE('Cover'!$C$35,BK6-1)</x:f>
        <x:v>48061</x:v>
      </x:c>
      <x:c r="BL7" s="18" t="n">
        <x:f>EDATE('Cover'!$C$35,BL6-1)</x:f>
        <x:v>48092</x:v>
      </x:c>
      <x:c r="BM7" s="18" t="n">
        <x:f>EDATE('Cover'!$C$35,BM6-1)</x:f>
        <x:v>48122</x:v>
      </x:c>
      <x:c r="BN7" s="18" t="n">
        <x:f>EDATE('Cover'!$C$35,BN6-1)</x:f>
        <x:v>48153</x:v>
      </x:c>
      <x:c r="BO7" s="18" t="n">
        <x:f>EDATE('Cover'!$C$35,BO6-1)</x:f>
        <x:v>48183</x:v>
      </x:c>
    </x:row>
    <x:row r="8" ht="25" customHeight="1">
      <x:c r="A8" s="2"/>
      <x:c r="B8" s="2"/>
      <x:c r="C8" s="2"/>
      <x:c r="D8" s="2"/>
      <x:c r="E8" s="2"/>
      <x:c r="F8" s="2"/>
      <x:c r="G8" s="2"/>
      <x:c r="H8" s="6" t="n">
        <x:f>YEAR(H7)</x:f>
        <x:v>2027</x:v>
      </x:c>
      <x:c r="I8" s="6" t="n">
        <x:f>YEAR(I7)</x:f>
        <x:v>2027</x:v>
      </x:c>
      <x:c r="J8" s="6" t="n">
        <x:f>YEAR(J7)</x:f>
        <x:v>2027</x:v>
      </x:c>
      <x:c r="K8" s="6" t="n">
        <x:f>YEAR(K7)</x:f>
        <x:v>2027</x:v>
      </x:c>
      <x:c r="L8" s="6" t="n">
        <x:f>YEAR(L7)</x:f>
        <x:v>2027</x:v>
      </x:c>
      <x:c r="M8" s="6" t="n">
        <x:f>YEAR(M7)</x:f>
        <x:v>2027</x:v>
      </x:c>
      <x:c r="N8" s="6" t="n">
        <x:f>YEAR(N7)</x:f>
        <x:v>2027</x:v>
      </x:c>
      <x:c r="O8" s="6" t="n">
        <x:f>YEAR(O7)</x:f>
        <x:v>2027</x:v>
      </x:c>
      <x:c r="P8" s="6" t="n">
        <x:f>YEAR(P7)</x:f>
        <x:v>2027</x:v>
      </x:c>
      <x:c r="Q8" s="6" t="n">
        <x:f>YEAR(Q7)</x:f>
        <x:v>2027</x:v>
      </x:c>
      <x:c r="R8" s="6" t="n">
        <x:f>YEAR(R7)</x:f>
        <x:v>2027</x:v>
      </x:c>
      <x:c r="S8" s="6" t="n">
        <x:f>YEAR(S7)</x:f>
        <x:v>2027</x:v>
      </x:c>
      <x:c r="T8" s="6" t="n">
        <x:f>YEAR(T7)</x:f>
        <x:v>2028</x:v>
      </x:c>
      <x:c r="U8" s="6" t="n">
        <x:f>YEAR(U7)</x:f>
        <x:v>2028</x:v>
      </x:c>
      <x:c r="V8" s="6" t="n">
        <x:f>YEAR(V7)</x:f>
        <x:v>2028</x:v>
      </x:c>
      <x:c r="W8" s="6" t="n">
        <x:f>YEAR(W7)</x:f>
        <x:v>2028</x:v>
      </x:c>
      <x:c r="X8" s="6" t="n">
        <x:f>YEAR(X7)</x:f>
        <x:v>2028</x:v>
      </x:c>
      <x:c r="Y8" s="6" t="n">
        <x:f>YEAR(Y7)</x:f>
        <x:v>2028</x:v>
      </x:c>
      <x:c r="Z8" s="6" t="n">
        <x:f>YEAR(Z7)</x:f>
        <x:v>2028</x:v>
      </x:c>
      <x:c r="AA8" s="6" t="n">
        <x:f>YEAR(AA7)</x:f>
        <x:v>2028</x:v>
      </x:c>
      <x:c r="AB8" s="6" t="n">
        <x:f>YEAR(AB7)</x:f>
        <x:v>2028</x:v>
      </x:c>
      <x:c r="AC8" s="6" t="n">
        <x:f>YEAR(AC7)</x:f>
        <x:v>2028</x:v>
      </x:c>
      <x:c r="AD8" s="6" t="n">
        <x:f>YEAR(AD7)</x:f>
        <x:v>2028</x:v>
      </x:c>
      <x:c r="AE8" s="6" t="n">
        <x:f>YEAR(AE7)</x:f>
        <x:v>2028</x:v>
      </x:c>
      <x:c r="AF8" s="6" t="n">
        <x:f>YEAR(AF7)</x:f>
        <x:v>2029</x:v>
      </x:c>
      <x:c r="AG8" s="6" t="n">
        <x:f>YEAR(AG7)</x:f>
        <x:v>2029</x:v>
      </x:c>
      <x:c r="AH8" s="6" t="n">
        <x:f>YEAR(AH7)</x:f>
        <x:v>2029</x:v>
      </x:c>
      <x:c r="AI8" s="6" t="n">
        <x:f>YEAR(AI7)</x:f>
        <x:v>2029</x:v>
      </x:c>
      <x:c r="AJ8" s="6" t="n">
        <x:f>YEAR(AJ7)</x:f>
        <x:v>2029</x:v>
      </x:c>
      <x:c r="AK8" s="6" t="n">
        <x:f>YEAR(AK7)</x:f>
        <x:v>2029</x:v>
      </x:c>
      <x:c r="AL8" s="6" t="n">
        <x:f>YEAR(AL7)</x:f>
        <x:v>2029</x:v>
      </x:c>
      <x:c r="AM8" s="6" t="n">
        <x:f>YEAR(AM7)</x:f>
        <x:v>2029</x:v>
      </x:c>
      <x:c r="AN8" s="6" t="n">
        <x:f>YEAR(AN7)</x:f>
        <x:v>2029</x:v>
      </x:c>
      <x:c r="AO8" s="6" t="n">
        <x:f>YEAR(AO7)</x:f>
        <x:v>2029</x:v>
      </x:c>
      <x:c r="AP8" s="6" t="n">
        <x:f>YEAR(AP7)</x:f>
        <x:v>2029</x:v>
      </x:c>
      <x:c r="AQ8" s="6" t="n">
        <x:f>YEAR(AQ7)</x:f>
        <x:v>2029</x:v>
      </x:c>
      <x:c r="AR8" s="6" t="n">
        <x:f>YEAR(AR7)</x:f>
        <x:v>2030</x:v>
      </x:c>
      <x:c r="AS8" s="6" t="n">
        <x:f>YEAR(AS7)</x:f>
        <x:v>2030</x:v>
      </x:c>
      <x:c r="AT8" s="6" t="n">
        <x:f>YEAR(AT7)</x:f>
        <x:v>2030</x:v>
      </x:c>
      <x:c r="AU8" s="6" t="n">
        <x:f>YEAR(AU7)</x:f>
        <x:v>2030</x:v>
      </x:c>
      <x:c r="AV8" s="6" t="n">
        <x:f>YEAR(AV7)</x:f>
        <x:v>2030</x:v>
      </x:c>
      <x:c r="AW8" s="6" t="n">
        <x:f>YEAR(AW7)</x:f>
        <x:v>2030</x:v>
      </x:c>
      <x:c r="AX8" s="6" t="n">
        <x:f>YEAR(AX7)</x:f>
        <x:v>2030</x:v>
      </x:c>
      <x:c r="AY8" s="6" t="n">
        <x:f>YEAR(AY7)</x:f>
        <x:v>2030</x:v>
      </x:c>
      <x:c r="AZ8" s="6" t="n">
        <x:f>YEAR(AZ7)</x:f>
        <x:v>2030</x:v>
      </x:c>
      <x:c r="BA8" s="6" t="n">
        <x:f>YEAR(BA7)</x:f>
        <x:v>2030</x:v>
      </x:c>
      <x:c r="BB8" s="6" t="n">
        <x:f>YEAR(BB7)</x:f>
        <x:v>2030</x:v>
      </x:c>
      <x:c r="BC8" s="6" t="n">
        <x:f>YEAR(BC7)</x:f>
        <x:v>2030</x:v>
      </x:c>
      <x:c r="BD8" s="6" t="n">
        <x:f>YEAR(BD7)</x:f>
        <x:v>2031</x:v>
      </x:c>
      <x:c r="BE8" s="6" t="n">
        <x:f>YEAR(BE7)</x:f>
        <x:v>2031</x:v>
      </x:c>
      <x:c r="BF8" s="6" t="n">
        <x:f>YEAR(BF7)</x:f>
        <x:v>2031</x:v>
      </x:c>
      <x:c r="BG8" s="6" t="n">
        <x:f>YEAR(BG7)</x:f>
        <x:v>2031</x:v>
      </x:c>
      <x:c r="BH8" s="6" t="n">
        <x:f>YEAR(BH7)</x:f>
        <x:v>2031</x:v>
      </x:c>
      <x:c r="BI8" s="6" t="n">
        <x:f>YEAR(BI7)</x:f>
        <x:v>2031</x:v>
      </x:c>
      <x:c r="BJ8" s="6" t="n">
        <x:f>YEAR(BJ7)</x:f>
        <x:v>2031</x:v>
      </x:c>
      <x:c r="BK8" s="6" t="n">
        <x:f>YEAR(BK7)</x:f>
        <x:v>2031</x:v>
      </x:c>
      <x:c r="BL8" s="6" t="n">
        <x:f>YEAR(BL7)</x:f>
        <x:v>2031</x:v>
      </x:c>
      <x:c r="BM8" s="6" t="n">
        <x:f>YEAR(BM7)</x:f>
        <x:v>2031</x:v>
      </x:c>
      <x:c r="BN8" s="6" t="n">
        <x:f>YEAR(BN7)</x:f>
        <x:v>2031</x:v>
      </x:c>
      <x:c r="BO8" s="6" t="n">
        <x:f>YEAR(BO7)</x:f>
        <x:v>2031</x:v>
      </x:c>
    </x:row>
    <x:row r="9" ht="25" customHeight="1">
      <x:c r="A9" s="2"/>
      <x:c r="B9" s="2"/>
      <x:c r="C9" s="2"/>
      <x:c r="D9" s="2"/>
      <x:c r="E9" s="2"/>
      <x:c r="F9" s="2"/>
      <x:c r="G9" s="2"/>
      <x:c r="H9" s="22" t="n">
        <x:f>ROUND((MONTH(H7)+1)/'Cover'!$C$36,0)</x:f>
        <x:v>1</x:v>
      </x:c>
      <x:c r="I9" s="22" t="n">
        <x:f>ROUND((MONTH(I7)+1)/'Cover'!$C$36,0)</x:f>
        <x:v>1</x:v>
      </x:c>
      <x:c r="J9" s="22" t="n">
        <x:f>ROUND((MONTH(J7)+1)/'Cover'!$C$36,0)</x:f>
        <x:v>1</x:v>
      </x:c>
      <x:c r="K9" s="22" t="n">
        <x:f>ROUND((MONTH(K7)+1)/'Cover'!$C$36,0)</x:f>
        <x:v>2</x:v>
      </x:c>
      <x:c r="L9" s="22" t="n">
        <x:f>ROUND((MONTH(L7)+1)/'Cover'!$C$36,0)</x:f>
        <x:v>2</x:v>
      </x:c>
      <x:c r="M9" s="22" t="n">
        <x:f>ROUND((MONTH(M7)+1)/'Cover'!$C$36,0)</x:f>
        <x:v>2</x:v>
      </x:c>
      <x:c r="N9" s="22" t="n">
        <x:f>ROUND((MONTH(N7)+1)/'Cover'!$C$36,0)</x:f>
        <x:v>3</x:v>
      </x:c>
      <x:c r="O9" s="22" t="n">
        <x:f>ROUND((MONTH(O7)+1)/'Cover'!$C$36,0)</x:f>
        <x:v>3</x:v>
      </x:c>
      <x:c r="P9" s="22" t="n">
        <x:f>ROUND((MONTH(P7)+1)/'Cover'!$C$36,0)</x:f>
        <x:v>3</x:v>
      </x:c>
      <x:c r="Q9" s="22" t="n">
        <x:f>ROUND((MONTH(Q7)+1)/'Cover'!$C$36,0)</x:f>
        <x:v>4</x:v>
      </x:c>
      <x:c r="R9" s="22" t="n">
        <x:f>ROUND((MONTH(R7)+1)/'Cover'!$C$36,0)</x:f>
        <x:v>4</x:v>
      </x:c>
      <x:c r="S9" s="22" t="n">
        <x:f>ROUND((MONTH(S7)+1)/'Cover'!$C$36,0)</x:f>
        <x:v>4</x:v>
      </x:c>
      <x:c r="T9" s="22" t="n">
        <x:f>ROUND((MONTH(T7)+1)/'Cover'!$C$36,0)</x:f>
        <x:v>1</x:v>
      </x:c>
      <x:c r="U9" s="22" t="n">
        <x:f>ROUND((MONTH(U7)+1)/'Cover'!$C$36,0)</x:f>
        <x:v>1</x:v>
      </x:c>
      <x:c r="V9" s="22" t="n">
        <x:f>ROUND((MONTH(V7)+1)/'Cover'!$C$36,0)</x:f>
        <x:v>1</x:v>
      </x:c>
      <x:c r="W9" s="22" t="n">
        <x:f>ROUND((MONTH(W7)+1)/'Cover'!$C$36,0)</x:f>
        <x:v>2</x:v>
      </x:c>
      <x:c r="X9" s="22" t="n">
        <x:f>ROUND((MONTH(X7)+1)/'Cover'!$C$36,0)</x:f>
        <x:v>2</x:v>
      </x:c>
      <x:c r="Y9" s="22" t="n">
        <x:f>ROUND((MONTH(Y7)+1)/'Cover'!$C$36,0)</x:f>
        <x:v>2</x:v>
      </x:c>
      <x:c r="Z9" s="22" t="n">
        <x:f>ROUND((MONTH(Z7)+1)/'Cover'!$C$36,0)</x:f>
        <x:v>3</x:v>
      </x:c>
      <x:c r="AA9" s="22" t="n">
        <x:f>ROUND((MONTH(AA7)+1)/'Cover'!$C$36,0)</x:f>
        <x:v>3</x:v>
      </x:c>
      <x:c r="AB9" s="22" t="n">
        <x:f>ROUND((MONTH(AB7)+1)/'Cover'!$C$36,0)</x:f>
        <x:v>3</x:v>
      </x:c>
      <x:c r="AC9" s="22" t="n">
        <x:f>ROUND((MONTH(AC7)+1)/'Cover'!$C$36,0)</x:f>
        <x:v>4</x:v>
      </x:c>
      <x:c r="AD9" s="22" t="n">
        <x:f>ROUND((MONTH(AD7)+1)/'Cover'!$C$36,0)</x:f>
        <x:v>4</x:v>
      </x:c>
      <x:c r="AE9" s="22" t="n">
        <x:f>ROUND((MONTH(AE7)+1)/'Cover'!$C$36,0)</x:f>
        <x:v>4</x:v>
      </x:c>
      <x:c r="AF9" s="22" t="n">
        <x:f>ROUND((MONTH(AF7)+1)/'Cover'!$C$36,0)</x:f>
        <x:v>1</x:v>
      </x:c>
      <x:c r="AG9" s="22" t="n">
        <x:f>ROUND((MONTH(AG7)+1)/'Cover'!$C$36,0)</x:f>
        <x:v>1</x:v>
      </x:c>
      <x:c r="AH9" s="22" t="n">
        <x:f>ROUND((MONTH(AH7)+1)/'Cover'!$C$36,0)</x:f>
        <x:v>1</x:v>
      </x:c>
      <x:c r="AI9" s="22" t="n">
        <x:f>ROUND((MONTH(AI7)+1)/'Cover'!$C$36,0)</x:f>
        <x:v>2</x:v>
      </x:c>
      <x:c r="AJ9" s="22" t="n">
        <x:f>ROUND((MONTH(AJ7)+1)/'Cover'!$C$36,0)</x:f>
        <x:v>2</x:v>
      </x:c>
      <x:c r="AK9" s="22" t="n">
        <x:f>ROUND((MONTH(AK7)+1)/'Cover'!$C$36,0)</x:f>
        <x:v>2</x:v>
      </x:c>
      <x:c r="AL9" s="22" t="n">
        <x:f>ROUND((MONTH(AL7)+1)/'Cover'!$C$36,0)</x:f>
        <x:v>3</x:v>
      </x:c>
      <x:c r="AM9" s="22" t="n">
        <x:f>ROUND((MONTH(AM7)+1)/'Cover'!$C$36,0)</x:f>
        <x:v>3</x:v>
      </x:c>
      <x:c r="AN9" s="22" t="n">
        <x:f>ROUND((MONTH(AN7)+1)/'Cover'!$C$36,0)</x:f>
        <x:v>3</x:v>
      </x:c>
      <x:c r="AO9" s="22" t="n">
        <x:f>ROUND((MONTH(AO7)+1)/'Cover'!$C$36,0)</x:f>
        <x:v>4</x:v>
      </x:c>
      <x:c r="AP9" s="22" t="n">
        <x:f>ROUND((MONTH(AP7)+1)/'Cover'!$C$36,0)</x:f>
        <x:v>4</x:v>
      </x:c>
      <x:c r="AQ9" s="22" t="n">
        <x:f>ROUND((MONTH(AQ7)+1)/'Cover'!$C$36,0)</x:f>
        <x:v>4</x:v>
      </x:c>
      <x:c r="AR9" s="22" t="n">
        <x:f>ROUND((MONTH(AR7)+1)/'Cover'!$C$36,0)</x:f>
        <x:v>1</x:v>
      </x:c>
      <x:c r="AS9" s="22" t="n">
        <x:f>ROUND((MONTH(AS7)+1)/'Cover'!$C$36,0)</x:f>
        <x:v>1</x:v>
      </x:c>
      <x:c r="AT9" s="22" t="n">
        <x:f>ROUND((MONTH(AT7)+1)/'Cover'!$C$36,0)</x:f>
        <x:v>1</x:v>
      </x:c>
      <x:c r="AU9" s="22" t="n">
        <x:f>ROUND((MONTH(AU7)+1)/'Cover'!$C$36,0)</x:f>
        <x:v>2</x:v>
      </x:c>
      <x:c r="AV9" s="22" t="n">
        <x:f>ROUND((MONTH(AV7)+1)/'Cover'!$C$36,0)</x:f>
        <x:v>2</x:v>
      </x:c>
      <x:c r="AW9" s="22" t="n">
        <x:f>ROUND((MONTH(AW7)+1)/'Cover'!$C$36,0)</x:f>
        <x:v>2</x:v>
      </x:c>
      <x:c r="AX9" s="22" t="n">
        <x:f>ROUND((MONTH(AX7)+1)/'Cover'!$C$36,0)</x:f>
        <x:v>3</x:v>
      </x:c>
      <x:c r="AY9" s="22" t="n">
        <x:f>ROUND((MONTH(AY7)+1)/'Cover'!$C$36,0)</x:f>
        <x:v>3</x:v>
      </x:c>
      <x:c r="AZ9" s="22" t="n">
        <x:f>ROUND((MONTH(AZ7)+1)/'Cover'!$C$36,0)</x:f>
        <x:v>3</x:v>
      </x:c>
      <x:c r="BA9" s="22" t="n">
        <x:f>ROUND((MONTH(BA7)+1)/'Cover'!$C$36,0)</x:f>
        <x:v>4</x:v>
      </x:c>
      <x:c r="BB9" s="22" t="n">
        <x:f>ROUND((MONTH(BB7)+1)/'Cover'!$C$36,0)</x:f>
        <x:v>4</x:v>
      </x:c>
      <x:c r="BC9" s="22" t="n">
        <x:f>ROUND((MONTH(BC7)+1)/'Cover'!$C$36,0)</x:f>
        <x:v>4</x:v>
      </x:c>
      <x:c r="BD9" s="22" t="n">
        <x:f>ROUND((MONTH(BD7)+1)/'Cover'!$C$36,0)</x:f>
        <x:v>1</x:v>
      </x:c>
      <x:c r="BE9" s="22" t="n">
        <x:f>ROUND((MONTH(BE7)+1)/'Cover'!$C$36,0)</x:f>
        <x:v>1</x:v>
      </x:c>
      <x:c r="BF9" s="22" t="n">
        <x:f>ROUND((MONTH(BF7)+1)/'Cover'!$C$36,0)</x:f>
        <x:v>1</x:v>
      </x:c>
      <x:c r="BG9" s="22" t="n">
        <x:f>ROUND((MONTH(BG7)+1)/'Cover'!$C$36,0)</x:f>
        <x:v>2</x:v>
      </x:c>
      <x:c r="BH9" s="22" t="n">
        <x:f>ROUND((MONTH(BH7)+1)/'Cover'!$C$36,0)</x:f>
        <x:v>2</x:v>
      </x:c>
      <x:c r="BI9" s="22" t="n">
        <x:f>ROUND((MONTH(BI7)+1)/'Cover'!$C$36,0)</x:f>
        <x:v>2</x:v>
      </x:c>
      <x:c r="BJ9" s="22" t="n">
        <x:f>ROUND((MONTH(BJ7)+1)/'Cover'!$C$36,0)</x:f>
        <x:v>3</x:v>
      </x:c>
      <x:c r="BK9" s="22" t="n">
        <x:f>ROUND((MONTH(BK7)+1)/'Cover'!$C$36,0)</x:f>
        <x:v>3</x:v>
      </x:c>
      <x:c r="BL9" s="22" t="n">
        <x:f>ROUND((MONTH(BL7)+1)/'Cover'!$C$36,0)</x:f>
        <x:v>3</x:v>
      </x:c>
      <x:c r="BM9" s="22" t="n">
        <x:f>ROUND((MONTH(BM7)+1)/'Cover'!$C$36,0)</x:f>
        <x:v>4</x:v>
      </x:c>
      <x:c r="BN9" s="22" t="n">
        <x:f>ROUND((MONTH(BN7)+1)/'Cover'!$C$36,0)</x:f>
        <x:v>4</x:v>
      </x:c>
      <x:c r="BO9" s="22" t="n">
        <x:f>ROUND((MONTH(BO7)+1)/'Cover'!$C$36,0)</x:f>
        <x:v>4</x:v>
      </x:c>
    </x:row>
    <x:row r="10" ht="35" customHeight="1">
      <x:c r="A10" s="15" t="str">
        <x:v>Row ID</x:v>
      </x:c>
      <x:c r="B10" s="15" t="str">
        <x:v>Metric</x:v>
      </x:c>
      <x:c r="C10" s="15" t="str">
        <x:v>Unit</x:v>
      </x:c>
      <x:c r="D10" s="15" t="str">
        <x:v>Reducer</x:v>
      </x:c>
      <x:c r="E10" s="15" t="str">
        <x:v>Horizon total / ending</x:v>
      </x:c>
      <x:c r="F10" s="15" t="str">
        <x:v>Definition / source</x:v>
      </x:c>
      <x:c r="G10" s="2"/>
      <x:c r="H10" s="27" t="n">
        <x:f>H7</x:f>
        <x:v>46388</x:v>
      </x:c>
      <x:c r="I10" s="27" t="n">
        <x:f>I7</x:f>
        <x:v>46419</x:v>
      </x:c>
      <x:c r="J10" s="27" t="n">
        <x:f>J7</x:f>
        <x:v>46447</x:v>
      </x:c>
      <x:c r="K10" s="27" t="n">
        <x:f>K7</x:f>
        <x:v>46478</x:v>
      </x:c>
      <x:c r="L10" s="27" t="n">
        <x:f>L7</x:f>
        <x:v>46508</x:v>
      </x:c>
      <x:c r="M10" s="27" t="n">
        <x:f>M7</x:f>
        <x:v>46539</x:v>
      </x:c>
      <x:c r="N10" s="27" t="n">
        <x:f>N7</x:f>
        <x:v>46569</x:v>
      </x:c>
      <x:c r="O10" s="27" t="n">
        <x:f>O7</x:f>
        <x:v>46600</x:v>
      </x:c>
      <x:c r="P10" s="27" t="n">
        <x:f>P7</x:f>
        <x:v>46631</x:v>
      </x:c>
      <x:c r="Q10" s="27" t="n">
        <x:f>Q7</x:f>
        <x:v>46661</x:v>
      </x:c>
      <x:c r="R10" s="27" t="n">
        <x:f>R7</x:f>
        <x:v>46692</x:v>
      </x:c>
      <x:c r="S10" s="27" t="n">
        <x:f>S7</x:f>
        <x:v>46722</x:v>
      </x:c>
      <x:c r="T10" s="27" t="n">
        <x:f>T7</x:f>
        <x:v>46753</x:v>
      </x:c>
      <x:c r="U10" s="27" t="n">
        <x:f>U7</x:f>
        <x:v>46784</x:v>
      </x:c>
      <x:c r="V10" s="27" t="n">
        <x:f>V7</x:f>
        <x:v>46813</x:v>
      </x:c>
      <x:c r="W10" s="27" t="n">
        <x:f>W7</x:f>
        <x:v>46844</x:v>
      </x:c>
      <x:c r="X10" s="27" t="n">
        <x:f>X7</x:f>
        <x:v>46874</x:v>
      </x:c>
      <x:c r="Y10" s="27" t="n">
        <x:f>Y7</x:f>
        <x:v>46905</x:v>
      </x:c>
      <x:c r="Z10" s="27" t="n">
        <x:f>Z7</x:f>
        <x:v>46935</x:v>
      </x:c>
      <x:c r="AA10" s="27" t="n">
        <x:f>AA7</x:f>
        <x:v>46966</x:v>
      </x:c>
      <x:c r="AB10" s="27" t="n">
        <x:f>AB7</x:f>
        <x:v>46997</x:v>
      </x:c>
      <x:c r="AC10" s="27" t="n">
        <x:f>AC7</x:f>
        <x:v>47027</x:v>
      </x:c>
      <x:c r="AD10" s="27" t="n">
        <x:f>AD7</x:f>
        <x:v>47058</x:v>
      </x:c>
      <x:c r="AE10" s="27" t="n">
        <x:f>AE7</x:f>
        <x:v>47088</x:v>
      </x:c>
      <x:c r="AF10" s="27" t="n">
        <x:f>AF7</x:f>
        <x:v>47119</x:v>
      </x:c>
      <x:c r="AG10" s="27" t="n">
        <x:f>AG7</x:f>
        <x:v>47150</x:v>
      </x:c>
      <x:c r="AH10" s="27" t="n">
        <x:f>AH7</x:f>
        <x:v>47178</x:v>
      </x:c>
      <x:c r="AI10" s="27" t="n">
        <x:f>AI7</x:f>
        <x:v>47209</x:v>
      </x:c>
      <x:c r="AJ10" s="27" t="n">
        <x:f>AJ7</x:f>
        <x:v>47239</x:v>
      </x:c>
      <x:c r="AK10" s="27" t="n">
        <x:f>AK7</x:f>
        <x:v>47270</x:v>
      </x:c>
      <x:c r="AL10" s="27" t="n">
        <x:f>AL7</x:f>
        <x:v>47300</x:v>
      </x:c>
      <x:c r="AM10" s="27" t="n">
        <x:f>AM7</x:f>
        <x:v>47331</x:v>
      </x:c>
      <x:c r="AN10" s="27" t="n">
        <x:f>AN7</x:f>
        <x:v>47362</x:v>
      </x:c>
      <x:c r="AO10" s="27" t="n">
        <x:f>AO7</x:f>
        <x:v>47392</x:v>
      </x:c>
      <x:c r="AP10" s="27" t="n">
        <x:f>AP7</x:f>
        <x:v>47423</x:v>
      </x:c>
      <x:c r="AQ10" s="27" t="n">
        <x:f>AQ7</x:f>
        <x:v>47453</x:v>
      </x:c>
      <x:c r="AR10" s="27" t="n">
        <x:f>AR7</x:f>
        <x:v>47484</x:v>
      </x:c>
      <x:c r="AS10" s="27" t="n">
        <x:f>AS7</x:f>
        <x:v>47515</x:v>
      </x:c>
      <x:c r="AT10" s="27" t="n">
        <x:f>AT7</x:f>
        <x:v>47543</x:v>
      </x:c>
      <x:c r="AU10" s="27" t="n">
        <x:f>AU7</x:f>
        <x:v>47574</x:v>
      </x:c>
      <x:c r="AV10" s="27" t="n">
        <x:f>AV7</x:f>
        <x:v>47604</x:v>
      </x:c>
      <x:c r="AW10" s="27" t="n">
        <x:f>AW7</x:f>
        <x:v>47635</x:v>
      </x:c>
      <x:c r="AX10" s="27" t="n">
        <x:f>AX7</x:f>
        <x:v>47665</x:v>
      </x:c>
      <x:c r="AY10" s="27" t="n">
        <x:f>AY7</x:f>
        <x:v>47696</x:v>
      </x:c>
      <x:c r="AZ10" s="27" t="n">
        <x:f>AZ7</x:f>
        <x:v>47727</x:v>
      </x:c>
      <x:c r="BA10" s="27" t="n">
        <x:f>BA7</x:f>
        <x:v>47757</x:v>
      </x:c>
      <x:c r="BB10" s="27" t="n">
        <x:f>BB7</x:f>
        <x:v>47788</x:v>
      </x:c>
      <x:c r="BC10" s="27" t="n">
        <x:f>BC7</x:f>
        <x:v>47818</x:v>
      </x:c>
      <x:c r="BD10" s="27" t="n">
        <x:f>BD7</x:f>
        <x:v>47849</x:v>
      </x:c>
      <x:c r="BE10" s="27" t="n">
        <x:f>BE7</x:f>
        <x:v>47880</x:v>
      </x:c>
      <x:c r="BF10" s="27" t="n">
        <x:f>BF7</x:f>
        <x:v>47908</x:v>
      </x:c>
      <x:c r="BG10" s="27" t="n">
        <x:f>BG7</x:f>
        <x:v>47939</x:v>
      </x:c>
      <x:c r="BH10" s="27" t="n">
        <x:f>BH7</x:f>
        <x:v>47969</x:v>
      </x:c>
      <x:c r="BI10" s="27" t="n">
        <x:f>BI7</x:f>
        <x:v>48000</x:v>
      </x:c>
      <x:c r="BJ10" s="27" t="n">
        <x:f>BJ7</x:f>
        <x:v>48030</x:v>
      </x:c>
      <x:c r="BK10" s="27" t="n">
        <x:f>BK7</x:f>
        <x:v>48061</x:v>
      </x:c>
      <x:c r="BL10" s="27" t="n">
        <x:f>BL7</x:f>
        <x:v>48092</x:v>
      </x:c>
      <x:c r="BM10" s="27" t="n">
        <x:f>BM7</x:f>
        <x:v>48122</x:v>
      </x:c>
      <x:c r="BN10" s="27" t="n">
        <x:f>BN7</x:f>
        <x:v>48153</x:v>
      </x:c>
      <x:c r="BO10" s="27" t="n">
        <x:f>BO7</x:f>
        <x:v>48183</x:v>
      </x:c>
    </x:row>
    <x:row r="11" ht="42" customHeight="1">
      <x:c r="A11" s="3" t="str">
        <x:v>CF.OPEN_CASH</x:v>
      </x:c>
      <x:c r="B11" s="3" t="str">
        <x:v>Opening cash</x:v>
      </x:c>
      <x:c r="C11" s="3" t="str">
        <x:v>EUR</x:v>
      </x:c>
      <x:c r="D11" s="3" t="str">
        <x:v>OPEN</x:v>
      </x:c>
      <x:c r="E11" s="19" t="n">
        <x:f>H11</x:f>
        <x:v>0</x:v>
      </x:c>
      <x:c r="F11" s="3" t="str">
        <x:v>D10 CashFlow row 11; latest estimate</x:v>
      </x:c>
      <x:c r="G11" s="2"/>
      <x:c r="H11" s="20" t="n">
        <x:f>INDEX(H12:H14,'Cover'!$C$28,1)</x:f>
        <x:v>0</x:v>
      </x:c>
      <x:c r="I11" s="20" t="n">
        <x:f>INDEX(I12:I14,'Cover'!$C$28,1)</x:f>
        <x:v>1004604.1399999999</x:v>
      </x:c>
      <x:c r="J11" s="20" t="n">
        <x:f>INDEX(J12:J14,'Cover'!$C$28,1)</x:f>
        <x:v>958098.6999999998</x:v>
      </x:c>
      <x:c r="K11" s="20" t="n">
        <x:f>INDEX(K12:K14,'Cover'!$C$28,1)</x:f>
        <x:v>902797.1499999998</x:v>
      </x:c>
      <x:c r="L11" s="20" t="n">
        <x:f>INDEX(L12:L14,'Cover'!$C$28,1)</x:f>
        <x:v>800282.2899999998</x:v>
      </x:c>
      <x:c r="M11" s="20" t="n">
        <x:f>INDEX(M12:M14,'Cover'!$C$28,1)</x:f>
        <x:v>697476.4399999998</x:v>
      </x:c>
      <x:c r="N11" s="20" t="n">
        <x:f>INDEX(N12:N14,'Cover'!$C$28,1)</x:f>
        <x:v>576550.43</x:v>
      </x:c>
      <x:c r="O11" s="20" t="n">
        <x:f>INDEX(O12:O14,'Cover'!$C$28,1)</x:f>
        <x:v>468673.01928750006</x:v>
      </x:c>
      <x:c r="P11" s="20" t="n">
        <x:f>INDEX(P12:P14,'Cover'!$C$28,1)</x:f>
        <x:v>4307564.27265702</x:v>
      </x:c>
      <x:c r="Q11" s="20" t="n">
        <x:f>INDEX(Q12:Q14,'Cover'!$C$28,1)</x:f>
        <x:v>4170188.738593252</x:v>
      </x:c>
      <x:c r="R11" s="20" t="n">
        <x:f>INDEX(R12:R14,'Cover'!$C$28,1)</x:f>
        <x:v>4007453.5376407783</x:v>
      </x:c>
      <x:c r="S11" s="20" t="n">
        <x:f>INDEX(S12:S14,'Cover'!$C$28,1)</x:f>
        <x:v>3806259.3059398597</x:v>
      </x:c>
      <x:c r="T11" s="20" t="n">
        <x:f>INDEX(T12:T14,'Cover'!$C$28,1)</x:f>
        <x:v>3612900.6962790797</x:v>
      </x:c>
      <x:c r="U11" s="20" t="n">
        <x:f>INDEX(U12:U14,'Cover'!$C$28,1)</x:f>
        <x:v>3385829.904497584</x:v>
      </x:c>
      <x:c r="V11" s="20" t="n">
        <x:f>INDEX(V12:V14,'Cover'!$C$28,1)</x:f>
        <x:v>3130925.5721130725</x:v>
      </x:c>
      <x:c r="W11" s="20" t="n">
        <x:f>INDEX(W12:W14,'Cover'!$C$28,1)</x:f>
        <x:v>2883024.984674343</x:v>
      </x:c>
      <x:c r="X11" s="20" t="n">
        <x:f>INDEX(X12:X14,'Cover'!$C$28,1)</x:f>
        <x:v>2642579.7684223447</x:v>
      </x:c>
      <x:c r="Y11" s="20" t="n">
        <x:f>INDEX(Y12:Y14,'Cover'!$C$28,1)</x:f>
        <x:v>2403480.946493165</x:v>
      </x:c>
      <x:c r="Z11" s="20" t="n">
        <x:f>INDEX(Z12:Z14,'Cover'!$C$28,1)</x:f>
        <x:v>2166148.4846548047</x:v>
      </x:c>
      <x:c r="AA11" s="20" t="n">
        <x:f>INDEX(AA12:AA14,'Cover'!$C$28,1)</x:f>
        <x:v>13779389.26634444</x:v>
      </x:c>
      <x:c r="AB11" s="20" t="n">
        <x:f>INDEX(AB12:AB14,'Cover'!$C$28,1)</x:f>
        <x:v>13542865.694368586</x:v>
      </x:c>
      <x:c r="AC11" s="20" t="n">
        <x:f>INDEX(AC12:AC14,'Cover'!$C$28,1)</x:f>
        <x:v>13305724.809884492</x:v>
      </x:c>
      <x:c r="AD11" s="20" t="n">
        <x:f>INDEX(AD12:AD14,'Cover'!$C$28,1)</x:f>
        <x:v>13069553.535502233</x:v>
      </x:c>
      <x:c r="AE11" s="20" t="n">
        <x:f>INDEX(AE12:AE14,'Cover'!$C$28,1)</x:f>
        <x:v>12837124.229667583</x:v>
      </x:c>
      <x:c r="AF11" s="20" t="n">
        <x:f>INDEX(AF12:AF14,'Cover'!$C$28,1)</x:f>
        <x:v>12599405.265568541</x:v>
      </x:c>
      <x:c r="AG11" s="20" t="n">
        <x:f>INDEX(AG12:AG14,'Cover'!$C$28,1)</x:f>
        <x:v>12349401.911451416</x:v>
      </x:c>
      <x:c r="AH11" s="20" t="n">
        <x:f>INDEX(AH12:AH14,'Cover'!$C$28,1)</x:f>
        <x:v>12070410.035322515</x:v>
      </x:c>
      <x:c r="AI11" s="20" t="n">
        <x:f>INDEX(AI12:AI14,'Cover'!$C$28,1)</x:f>
        <x:v>11786503.31119292</x:v>
      </x:c>
      <x:c r="AJ11" s="20" t="n">
        <x:f>INDEX(AJ12:AJ14,'Cover'!$C$28,1)</x:f>
        <x:v>11517677.428945983</x:v>
      </x:c>
      <x:c r="AK11" s="20" t="n">
        <x:f>INDEX(AK12:AK14,'Cover'!$C$28,1)</x:f>
        <x:v>11256517.384436542</x:v>
      </x:c>
      <x:c r="AL11" s="20" t="n">
        <x:f>INDEX(AL12:AL14,'Cover'!$C$28,1)</x:f>
        <x:v>11001500.809093233</x:v>
      </x:c>
      <x:c r="AM11" s="20" t="n">
        <x:f>INDEX(AM12:AM14,'Cover'!$C$28,1)</x:f>
        <x:v>10748262.206774222</x:v>
      </x:c>
      <x:c r="AN11" s="20" t="n">
        <x:f>INDEX(AN12:AN14,'Cover'!$C$28,1)</x:f>
        <x:v>10505763.149727058</x:v>
      </x:c>
      <x:c r="AO11" s="20" t="n">
        <x:f>INDEX(AO12:AO14,'Cover'!$C$28,1)</x:f>
        <x:v>10269595.557070944</x:v>
      </x:c>
      <x:c r="AP11" s="20" t="n">
        <x:f>INDEX(AP12:AP14,'Cover'!$C$28,1)</x:f>
        <x:v>10034361.165530069</x:v>
      </x:c>
      <x:c r="AQ11" s="20" t="n">
        <x:f>INDEX(AQ12:AQ14,'Cover'!$C$28,1)</x:f>
        <x:v>9811310.343226956</x:v>
      </x:c>
      <x:c r="AR11" s="20" t="n">
        <x:f>INDEX(AR12:AR14,'Cover'!$C$28,1)</x:f>
        <x:v>9594732.98842977</x:v>
      </x:c>
      <x:c r="AS11" s="20" t="n">
        <x:f>INDEX(AS12:AS14,'Cover'!$C$28,1)</x:f>
        <x:v>9375204.043880716</x:v>
      </x:c>
      <x:c r="AT11" s="20" t="n">
        <x:f>INDEX(AT12:AT14,'Cover'!$C$28,1)</x:f>
        <x:v>9140534.596223682</x:v>
      </x:c>
      <x:c r="AU11" s="20" t="n">
        <x:f>INDEX(AU12:AU14,'Cover'!$C$28,1)</x:f>
        <x:v>8904832.442796756</x:v>
      </x:c>
      <x:c r="AV11" s="20" t="n">
        <x:f>INDEX(AV12:AV14,'Cover'!$C$28,1)</x:f>
        <x:v>8682671.718498252</x:v>
      </x:c>
      <x:c r="AW11" s="20" t="n">
        <x:f>INDEX(AW12:AW14,'Cover'!$C$28,1)</x:f>
        <x:v>8477218.44660883</x:v>
      </x:c>
      <x:c r="AX11" s="20" t="n">
        <x:f>INDEX(AX12:AX14,'Cover'!$C$28,1)</x:f>
        <x:v>8281597.141503382</x:v>
      </x:c>
      <x:c r="AY11" s="20" t="n">
        <x:f>INDEX(AY12:AY14,'Cover'!$C$28,1)</x:f>
        <x:v>8085534.815027276</x:v>
      </x:c>
      <x:c r="AZ11" s="20" t="n">
        <x:f>INDEX(AZ12:AZ14,'Cover'!$C$28,1)</x:f>
        <x:v>7909670.93216834</x:v>
      </x:c>
      <x:c r="BA11" s="20" t="n">
        <x:f>INDEX(BA12:BA14,'Cover'!$C$28,1)</x:f>
        <x:v>7743720.012411222</x:v>
      </x:c>
      <x:c r="BB11" s="20" t="n">
        <x:f>INDEX(BB12:BB14,'Cover'!$C$28,1)</x:f>
        <x:v>7575700.438108443</x:v>
      </x:c>
      <x:c r="BC11" s="20" t="n">
        <x:f>INDEX(BC12:BC14,'Cover'!$C$28,1)</x:f>
        <x:v>7429739.726346482</x:v>
      </x:c>
      <x:c r="BD11" s="20" t="n">
        <x:f>INDEX(BD12:BD14,'Cover'!$C$28,1)</x:f>
        <x:v>7293765.578225888</x:v>
      </x:c>
      <x:c r="BE11" s="20" t="n">
        <x:f>INDEX(BE12:BE14,'Cover'!$C$28,1)</x:f>
        <x:v>7148902.228505451</x:v>
      </x:c>
      <x:c r="BF11" s="20" t="n">
        <x:f>INDEX(BF12:BF14,'Cover'!$C$28,1)</x:f>
        <x:v>7025486.399830108</x:v>
      </x:c>
      <x:c r="BG11" s="20" t="n">
        <x:f>INDEX(BG12:BG14,'Cover'!$C$28,1)</x:f>
        <x:v>6911154.864915251</x:v>
      </x:c>
      <x:c r="BH11" s="20" t="n">
        <x:f>INDEX(BH12:BH14,'Cover'!$C$28,1)</x:f>
        <x:v>6800598.897952879</x:v>
      </x:c>
      <x:c r="BI11" s="20" t="n">
        <x:f>INDEX(BI12:BI14,'Cover'!$C$28,1)</x:f>
        <x:v>6716453.765772469</x:v>
      </x:c>
      <x:c r="BJ11" s="20" t="n">
        <x:f>INDEX(BJ12:BJ14,'Cover'!$C$28,1)</x:f>
        <x:v>6647036.871898298</x:v>
      </x:c>
      <x:c r="BK11" s="20" t="n">
        <x:f>INDEX(BK12:BK14,'Cover'!$C$28,1)</x:f>
        <x:v>6571944.736726712</x:v>
      </x:c>
      <x:c r="BL11" s="20" t="n">
        <x:f>INDEX(BL12:BL14,'Cover'!$C$28,1)</x:f>
        <x:v>6529415.5402144</x:v>
      </x:c>
      <x:c r="BM11" s="20" t="n">
        <x:f>INDEX(BM12:BM14,'Cover'!$C$28,1)</x:f>
        <x:v>6496570.355778951</x:v>
      </x:c>
      <x:c r="BN11" s="20" t="n">
        <x:f>INDEX(BN12:BN14,'Cover'!$C$28,1)</x:f>
        <x:v>6453499.294333233</x:v>
      </x:c>
      <x:c r="BO11" s="20" t="n">
        <x:f>INDEX(BO12:BO14,'Cover'!$C$28,1)</x:f>
        <x:v>6444983.995433731</x:v>
      </x:c>
    </x:row>
    <x:row r="12" ht="42" customHeight="1">
      <x:c r="A12" s="3" t="str">
        <x:v>CF.OPEN_CASH.1</x:v>
      </x:c>
      <x:c r="B12" s="3" t="str">
        <x:v>Opening cash / Base</x:v>
      </x:c>
      <x:c r="C12" s="3" t="str">
        <x:v>EUR</x:v>
      </x:c>
      <x:c r="D12" s="3" t="str">
        <x:v>OPEN</x:v>
      </x:c>
      <x:c r="E12" s="19" t="n">
        <x:f>H12</x:f>
        <x:v>0</x:v>
      </x:c>
      <x:c r="F12" s="3" t="str"/>
      <x:c r="G12" s="2"/>
      <x:c r="H12" s="19" t="n">
        <x:v>0</x:v>
      </x:c>
      <x:c r="I12" s="19" t="n">
        <x:v>1004604.1399999999</x:v>
      </x:c>
      <x:c r="J12" s="19" t="n">
        <x:v>958098.6999999998</x:v>
      </x:c>
      <x:c r="K12" s="19" t="n">
        <x:v>902797.1499999998</x:v>
      </x:c>
      <x:c r="L12" s="19" t="n">
        <x:v>800282.2899999998</x:v>
      </x:c>
      <x:c r="M12" s="19" t="n">
        <x:v>697476.4399999998</x:v>
      </x:c>
      <x:c r="N12" s="19" t="n">
        <x:v>576550.43</x:v>
      </x:c>
      <x:c r="O12" s="19" t="n">
        <x:v>468673.01928750006</x:v>
      </x:c>
      <x:c r="P12" s="19" t="n">
        <x:v>4307564.27265702</x:v>
      </x:c>
      <x:c r="Q12" s="19" t="n">
        <x:v>4170188.738593252</x:v>
      </x:c>
      <x:c r="R12" s="19" t="n">
        <x:v>4007453.5376407783</x:v>
      </x:c>
      <x:c r="S12" s="19" t="n">
        <x:v>3806259.3059398597</x:v>
      </x:c>
      <x:c r="T12" s="19" t="n">
        <x:v>3612900.6962790797</x:v>
      </x:c>
      <x:c r="U12" s="19" t="n">
        <x:v>3385829.904497584</x:v>
      </x:c>
      <x:c r="V12" s="19" t="n">
        <x:v>3130925.5721130725</x:v>
      </x:c>
      <x:c r="W12" s="19" t="n">
        <x:v>2883024.984674343</x:v>
      </x:c>
      <x:c r="X12" s="19" t="n">
        <x:v>2642579.7684223447</x:v>
      </x:c>
      <x:c r="Y12" s="19" t="n">
        <x:v>2403480.946493165</x:v>
      </x:c>
      <x:c r="Z12" s="19" t="n">
        <x:v>2166148.4846548047</x:v>
      </x:c>
      <x:c r="AA12" s="19" t="n">
        <x:v>13779389.26634444</x:v>
      </x:c>
      <x:c r="AB12" s="19" t="n">
        <x:v>13542865.694368586</x:v>
      </x:c>
      <x:c r="AC12" s="19" t="n">
        <x:v>13305724.809884492</x:v>
      </x:c>
      <x:c r="AD12" s="19" t="n">
        <x:v>13069553.535502233</x:v>
      </x:c>
      <x:c r="AE12" s="19" t="n">
        <x:v>12837124.229667583</x:v>
      </x:c>
      <x:c r="AF12" s="19" t="n">
        <x:v>12599405.265568541</x:v>
      </x:c>
      <x:c r="AG12" s="19" t="n">
        <x:v>12349401.911451416</x:v>
      </x:c>
      <x:c r="AH12" s="19" t="n">
        <x:v>12070410.035322515</x:v>
      </x:c>
      <x:c r="AI12" s="19" t="n">
        <x:v>11786503.31119292</x:v>
      </x:c>
      <x:c r="AJ12" s="19" t="n">
        <x:v>11517677.428945983</x:v>
      </x:c>
      <x:c r="AK12" s="19" t="n">
        <x:v>11256517.384436542</x:v>
      </x:c>
      <x:c r="AL12" s="19" t="n">
        <x:v>11001500.809093233</x:v>
      </x:c>
      <x:c r="AM12" s="19" t="n">
        <x:v>10748262.206774222</x:v>
      </x:c>
      <x:c r="AN12" s="19" t="n">
        <x:v>10505763.149727058</x:v>
      </x:c>
      <x:c r="AO12" s="19" t="n">
        <x:v>10269595.557070944</x:v>
      </x:c>
      <x:c r="AP12" s="19" t="n">
        <x:v>10034361.165530069</x:v>
      </x:c>
      <x:c r="AQ12" s="19" t="n">
        <x:v>9811310.343226956</x:v>
      </x:c>
      <x:c r="AR12" s="19" t="n">
        <x:v>9594732.98842977</x:v>
      </x:c>
      <x:c r="AS12" s="19" t="n">
        <x:v>9375204.043880716</x:v>
      </x:c>
      <x:c r="AT12" s="19" t="n">
        <x:v>9140534.596223682</x:v>
      </x:c>
      <x:c r="AU12" s="19" t="n">
        <x:v>8904832.442796756</x:v>
      </x:c>
      <x:c r="AV12" s="19" t="n">
        <x:v>8682671.718498252</x:v>
      </x:c>
      <x:c r="AW12" s="19" t="n">
        <x:v>8477218.44660883</x:v>
      </x:c>
      <x:c r="AX12" s="19" t="n">
        <x:v>8281597.141503382</x:v>
      </x:c>
      <x:c r="AY12" s="19" t="n">
        <x:v>8085534.815027276</x:v>
      </x:c>
      <x:c r="AZ12" s="19" t="n">
        <x:v>7909670.93216834</x:v>
      </x:c>
      <x:c r="BA12" s="19" t="n">
        <x:v>7743720.012411222</x:v>
      </x:c>
      <x:c r="BB12" s="19" t="n">
        <x:v>7575700.438108443</x:v>
      </x:c>
      <x:c r="BC12" s="19" t="n">
        <x:v>7429739.726346482</x:v>
      </x:c>
      <x:c r="BD12" s="19" t="n">
        <x:v>7293765.578225888</x:v>
      </x:c>
      <x:c r="BE12" s="19" t="n">
        <x:v>7148902.228505451</x:v>
      </x:c>
      <x:c r="BF12" s="19" t="n">
        <x:v>7025486.399830108</x:v>
      </x:c>
      <x:c r="BG12" s="19" t="n">
        <x:v>6911154.864915251</x:v>
      </x:c>
      <x:c r="BH12" s="19" t="n">
        <x:v>6800598.897952879</x:v>
      </x:c>
      <x:c r="BI12" s="19" t="n">
        <x:v>6716453.765772469</x:v>
      </x:c>
      <x:c r="BJ12" s="19" t="n">
        <x:v>6647036.871898298</x:v>
      </x:c>
      <x:c r="BK12" s="19" t="n">
        <x:v>6571944.736726712</x:v>
      </x:c>
      <x:c r="BL12" s="19" t="n">
        <x:v>6529415.5402144</x:v>
      </x:c>
      <x:c r="BM12" s="19" t="n">
        <x:v>6496570.355778951</x:v>
      </x:c>
      <x:c r="BN12" s="19" t="n">
        <x:v>6453499.294333233</x:v>
      </x:c>
      <x:c r="BO12" s="19" t="n">
        <x:v>6444983.995433731</x:v>
      </x:c>
    </x:row>
    <x:row r="13" ht="42" customHeight="1">
      <x:c r="A13" s="3" t="str">
        <x:v>CF.OPEN_CASH.2</x:v>
      </x:c>
      <x:c r="B13" s="3" t="str">
        <x:v>Opening cash / Upside</x:v>
      </x:c>
      <x:c r="C13" s="3" t="str">
        <x:v>EUR</x:v>
      </x:c>
      <x:c r="D13" s="3" t="str">
        <x:v>OPEN</x:v>
      </x:c>
      <x:c r="E13" s="19" t="n">
        <x:f>H13</x:f>
        <x:v>0</x:v>
      </x:c>
      <x:c r="F13" s="3" t="str"/>
      <x:c r="G13" s="2"/>
      <x:c r="H13" s="19" t="n">
        <x:v>0</x:v>
      </x:c>
      <x:c r="I13" s="19" t="n">
        <x:v>1004604.1399999999</x:v>
      </x:c>
      <x:c r="J13" s="19" t="n">
        <x:v>958098.6999999998</x:v>
      </x:c>
      <x:c r="K13" s="19" t="n">
        <x:v>902797.1499999998</x:v>
      </x:c>
      <x:c r="L13" s="19" t="n">
        <x:v>800282.2899999998</x:v>
      </x:c>
      <x:c r="M13" s="19" t="n">
        <x:v>697476.4399999998</x:v>
      </x:c>
      <x:c r="N13" s="19" t="n">
        <x:v>576550.43</x:v>
      </x:c>
      <x:c r="O13" s="19" t="n">
        <x:v>468673.01928750006</x:v>
      </x:c>
      <x:c r="P13" s="19" t="n">
        <x:v>4307564.27265702</x:v>
      </x:c>
      <x:c r="Q13" s="19" t="n">
        <x:v>4170188.738593252</x:v>
      </x:c>
      <x:c r="R13" s="19" t="n">
        <x:v>4010615.7891936577</x:v>
      </x:c>
      <x:c r="S13" s="19" t="n">
        <x:v>3813868.9048093962</x:v>
      </x:c>
      <x:c r="T13" s="19" t="n">
        <x:v>3625535.9891873263</x:v>
      </x:c>
      <x:c r="U13" s="19" t="n">
        <x:v>3423677.7381131854</x:v>
      </x:c>
      <x:c r="V13" s="19" t="n">
        <x:v>3186239.043321768</x:v>
      </x:c>
      <x:c r="W13" s="19" t="n">
        <x:v>2959219.2102045296</x:v>
      </x:c>
      <x:c r="X13" s="19" t="n">
        <x:v>2742553.282747994</x:v>
      </x:c>
      <x:c r="Y13" s="19" t="n">
        <x:v>2531517.2116344552</x:v>
      </x:c>
      <x:c r="Z13" s="19" t="n">
        <x:v>2326035.475273301</x:v>
      </x:c>
      <x:c r="AA13" s="19" t="n">
        <x:v>13973447.976116484</x:v>
      </x:c>
      <x:c r="AB13" s="19" t="n">
        <x:v>13776760.51718116</x:v>
      </x:c>
      <x:c r="AC13" s="19" t="n">
        <x:v>13583628.157707516</x:v>
      </x:c>
      <x:c r="AD13" s="19" t="n">
        <x:v>13394180.544116797</x:v>
      </x:c>
      <x:c r="AE13" s="19" t="n">
        <x:v>13215879.406993568</x:v>
      </x:c>
      <x:c r="AF13" s="19" t="n">
        <x:v>13036899.861853287</x:v>
      </x:c>
      <x:c r="AG13" s="19" t="n">
        <x:v>12851953.849574815</x:v>
      </x:c>
      <x:c r="AH13" s="19" t="n">
        <x:v>12651830.008885844</x:v>
      </x:c>
      <x:c r="AI13" s="19" t="n">
        <x:v>12455333.41195045</x:v>
      </x:c>
      <x:c r="AJ13" s="19" t="n">
        <x:v>12277197.244173935</x:v>
      </x:c>
      <x:c r="AK13" s="19" t="n">
        <x:v>12121584.772514418</x:v>
      </x:c>
      <x:c r="AL13" s="19" t="n">
        <x:v>11981610.370380923</x:v>
      </x:c>
      <x:c r="AM13" s="19" t="n">
        <x:v>11845426.630692836</x:v>
      </x:c>
      <x:c r="AN13" s="19" t="n">
        <x:v>11737784.533415781</x:v>
      </x:c>
      <x:c r="AO13" s="19" t="n">
        <x:v>11646722.299580572</x:v>
      </x:c>
      <x:c r="AP13" s="19" t="n">
        <x:v>11557339.034304854</x:v>
      </x:c>
      <x:c r="AQ13" s="19" t="n">
        <x:v>11501127.781236392</x:v>
      </x:c>
      <x:c r="AR13" s="19" t="n">
        <x:v>11462302.889551468</x:v>
      </x:c>
      <x:c r="AS13" s="19" t="n">
        <x:v>11422959.418382913</x:v>
      </x:c>
      <x:c r="AT13" s="19" t="n">
        <x:v>11396538.048454784</x:v>
      </x:c>
      <x:c r="AU13" s="19" t="n">
        <x:v>11383149.291322466</x:v>
      </x:c>
      <x:c r="AV13" s="19" t="n">
        <x:v>11381685.641049981</x:v>
      </x:c>
      <x:c r="AW13" s="19" t="n">
        <x:v>11427618.389173431</x:v>
      </x:c>
      <x:c r="AX13" s="19" t="n">
        <x:v>11498361.512463566</x:v>
      </x:c>
      <x:c r="AY13" s="19" t="n">
        <x:v>11564444.185008384</x:v>
      </x:c>
      <x:c r="AZ13" s="19" t="n">
        <x:v>11685739.510454927</x:v>
      </x:c>
      <x:c r="BA13" s="19" t="n">
        <x:v>11832744.809892453</x:v>
      </x:c>
      <x:c r="BB13" s="19" t="n">
        <x:v>11970668.335077392</x:v>
      </x:c>
      <x:c r="BC13" s="19" t="n">
        <x:v>12170269.489363104</x:v>
      </x:c>
      <x:c r="BD13" s="19" t="n">
        <x:v>12396453.464325108</x:v>
      </x:c>
      <x:c r="BE13" s="19" t="n">
        <x:v>12604658.687268546</x:v>
      </x:c>
      <x:c r="BF13" s="19" t="n">
        <x:v>12880721.45334484</x:v>
      </x:c>
      <x:c r="BG13" s="19" t="n">
        <x:v>13184338.281918474</x:v>
      </x:c>
      <x:c r="BH13" s="19" t="n">
        <x:v>13478725.796615036</x:v>
      </x:c>
      <x:c r="BI13" s="19" t="n">
        <x:v>13850099.586040676</x:v>
      </x:c>
      <x:c r="BJ13" s="19" t="n">
        <x:v>14255378.75170449</x:v>
      </x:c>
      <x:c r="BK13" s="19" t="n">
        <x:v>14638120.548037153</x:v>
      </x:c>
      <x:c r="BL13" s="19" t="n">
        <x:v>15109325.01729019</x:v>
      </x:c>
      <x:c r="BM13" s="19" t="n">
        <x:v>15610123.703154417</x:v>
      </x:c>
      <x:c r="BN13" s="19" t="n">
        <x:v>16079835.566760814</x:v>
      </x:c>
      <x:c r="BO13" s="19" t="n">
        <x:v>16645587.490701906</x:v>
      </x:c>
    </x:row>
    <x:row r="14" ht="42" customHeight="1">
      <x:c r="A14" s="3" t="str">
        <x:v>CF.OPEN_CASH.3</x:v>
      </x:c>
      <x:c r="B14" s="3" t="str">
        <x:v>Opening cash / Downside</x:v>
      </x:c>
      <x:c r="C14" s="3" t="str">
        <x:v>EUR</x:v>
      </x:c>
      <x:c r="D14" s="3" t="str">
        <x:v>OPEN</x:v>
      </x:c>
      <x:c r="E14" s="19" t="n">
        <x:f>H14</x:f>
        <x:v>0</x:v>
      </x:c>
      <x:c r="F14" s="3" t="str"/>
      <x:c r="G14" s="2"/>
      <x:c r="H14" s="19" t="n">
        <x:v>0</x:v>
      </x:c>
      <x:c r="I14" s="19" t="n">
        <x:v>1004604.1399999999</x:v>
      </x:c>
      <x:c r="J14" s="19" t="n">
        <x:v>958098.6999999998</x:v>
      </x:c>
      <x:c r="K14" s="19" t="n">
        <x:v>902797.1499999998</x:v>
      </x:c>
      <x:c r="L14" s="19" t="n">
        <x:v>800282.2899999998</x:v>
      </x:c>
      <x:c r="M14" s="19" t="n">
        <x:v>697476.4399999998</x:v>
      </x:c>
      <x:c r="N14" s="19" t="n">
        <x:v>576550.43</x:v>
      </x:c>
      <x:c r="O14" s="19" t="n">
        <x:v>468673.01928750006</x:v>
      </x:c>
      <x:c r="P14" s="19" t="n">
        <x:v>4307564.27265702</x:v>
      </x:c>
      <x:c r="Q14" s="19" t="n">
        <x:v>4170188.738593252</x:v>
      </x:c>
      <x:c r="R14" s="19" t="n">
        <x:v>4005576.488058432</x:v>
      </x:c>
      <x:c r="S14" s="19" t="n">
        <x:v>3801819.618337515</x:v>
      </x:c>
      <x:c r="T14" s="19" t="n">
        <x:v>3605612.867452196</x:v>
      </x:c>
      <x:c r="U14" s="19" t="n">
        <x:v>3397555.2906655064</x:v>
      </x:c>
      <x:c r="V14" s="19" t="n">
        <x:v>3160344.126134492</x:v>
      </x:c>
      <x:c r="W14" s="19" t="n">
        <x:v>2928380.480529192</x:v>
      </x:c>
      <x:c r="X14" s="19" t="n">
        <x:v>2702444.515329754</x:v>
      </x:c>
      <x:c r="Y14" s="19" t="n">
        <x:v>2475664.8804883473</x:v>
      </x:c>
      <x:c r="Z14" s="19" t="n">
        <x:v>2248787.486260286</x:v>
      </x:c>
      <x:c r="AA14" s="19" t="n">
        <x:v>13812654.729675442</x:v>
      </x:c>
      <x:c r="AB14" s="19" t="n">
        <x:v>13529827.423443701</x:v>
      </x:c>
      <x:c r="AC14" s="19" t="n">
        <x:v>13244790.746865237</x:v>
      </x:c>
      <x:c r="AD14" s="19" t="n">
        <x:v>12959898.368527044</x:v>
      </x:c>
      <x:c r="AE14" s="19" t="n">
        <x:v>12675493.890699925</x:v>
      </x:c>
      <x:c r="AF14" s="19" t="n">
        <x:v>12384045.11204689</x:v>
      </x:c>
      <x:c r="AG14" s="19" t="n">
        <x:v>12077247.967642736</x:v>
      </x:c>
      <x:c r="AH14" s="19" t="n">
        <x:v>11751549.574527983</x:v>
      </x:c>
      <x:c r="AI14" s="19" t="n">
        <x:v>11416573.463545088</x:v>
      </x:c>
      <x:c r="AJ14" s="19" t="n">
        <x:v>11094697.191807257</x:v>
      </x:c>
      <x:c r="AK14" s="19" t="n">
        <x:v>10773305.671520492</x:v>
      </x:c>
      <x:c r="AL14" s="19" t="n">
        <x:v>10453362.956214786</x:v>
      </x:c>
      <x:c r="AM14" s="19" t="n">
        <x:v>10133832.759060325</x:v>
      </x:c>
      <x:c r="AN14" s="19" t="n">
        <x:v>9816820.119626474</x:v>
      </x:c>
      <x:c r="AO14" s="19" t="n">
        <x:v>9501269.283370404</x:v>
      </x:c>
      <x:c r="AP14" s="19" t="n">
        <x:v>9185865.972740924</x:v>
      </x:c>
      <x:c r="AQ14" s="19" t="n">
        <x:v>8873271.578128116</x:v>
      </x:c>
      <x:c r="AR14" s="19" t="n">
        <x:v>8562130.379855257</x:v>
      </x:c>
      <x:c r="AS14" s="19" t="n">
        <x:v>8246043.664488113</x:v>
      </x:c>
      <x:c r="AT14" s="19" t="n">
        <x:v>7900803.861719121</x:v>
      </x:c>
      <x:c r="AU14" s="19" t="n">
        <x:v>7547347.140247891</x:v>
      </x:c>
      <x:c r="AV14" s="19" t="n">
        <x:v>7206775.03015915</x:v>
      </x:c>
      <x:c r="AW14" s="19" t="n">
        <x:v>6869005.577767719</x:v>
      </x:c>
      <x:c r="AX14" s="19" t="n">
        <x:v>6533714.813627574</x:v>
      </x:c>
      <x:c r="AY14" s="19" t="n">
        <x:v>6198493.692492651</x:v>
      </x:c>
      <x:c r="AZ14" s="19" t="n">
        <x:v>5868130.528621585</x:v>
      </x:c>
      <x:c r="BA14" s="19" t="n">
        <x:v>5540210.264669215</x:v>
      </x:c>
      <x:c r="BB14" s="19" t="n">
        <x:v>5211940.980068523</x:v>
      </x:c>
      <x:c r="BC14" s="19" t="n">
        <x:v>4888873.749254866</x:v>
      </x:c>
      <x:c r="BD14" s="19" t="n">
        <x:v>4568211.397036944</x:v>
      </x:c>
      <x:c r="BE14" s="19" t="n">
        <x:v>4241134.309153317</x:v>
      </x:c>
      <x:c r="BF14" s="19" t="n">
        <x:v>3914502.337189804</x:v>
      </x:c>
      <x:c r="BG14" s="19" t="n">
        <x:v>3587895.566510848</x:v>
      </x:c>
      <x:c r="BH14" s="19" t="n">
        <x:v>3268326.67793658</x:v>
      </x:c>
      <x:c r="BI14" s="19" t="n">
        <x:v>2953807.948168961</x:v>
      </x:c>
      <x:c r="BJ14" s="19" t="n">
        <x:v>2644944.8378767967</x:v>
      </x:c>
      <x:c r="BK14" s="19" t="n">
        <x:v>2335229.760475333</x:v>
      </x:c>
      <x:c r="BL14" s="19" t="n">
        <x:v>2035103.126428113</x:v>
      </x:c>
      <x:c r="BM14" s="19" t="n">
        <x:v>1735562.6987177278</x:v>
      </x:c>
      <x:c r="BN14" s="19" t="n">
        <x:v>1432195.217551779</x:v>
      </x:c>
      <x:c r="BO14" s="19" t="n">
        <x:v>1138741.9525456398</x:v>
      </x:c>
    </x:row>
    <x:row r="15" ht="42" customHeight="1">
      <x:c r="A15" s="3" t="str">
        <x:v>CF.CFO</x:v>
      </x:c>
      <x:c r="B15" s="3" t="str">
        <x:v>Operating cash flow</x:v>
      </x:c>
      <x:c r="C15" s="3" t="str">
        <x:v>EUR</x:v>
      </x:c>
      <x:c r="D15" s="3" t="str">
        <x:v>SUM</x:v>
      </x:c>
      <x:c r="E15" s="19" t="n">
        <x:f>SUM(H15:BO15)</x:f>
        <x:v>-10310902.375963606</x:v>
      </x:c>
      <x:c r="F15" s="3" t="str">
        <x:v>D10 CashFlow row 12; latest estimate</x:v>
      </x:c>
      <x:c r="G15" s="2"/>
      <x:c r="H15" s="20" t="n">
        <x:f>INDEX(H16:H18,'Cover'!$C$28,1)</x:f>
        <x:v>-20395.859999999997</x:v>
      </x:c>
      <x:c r="I15" s="20" t="n">
        <x:f>INDEX(I16:I18,'Cover'!$C$28,1)</x:f>
        <x:v>-37580.44000000002</x:v>
      </x:c>
      <x:c r="J15" s="20" t="n">
        <x:f>INDEX(J16:J18,'Cover'!$C$28,1)</x:f>
        <x:v>-55301.550000000025</x:v>
      </x:c>
      <x:c r="K15" s="20" t="n">
        <x:f>INDEX(K16:K18,'Cover'!$C$28,1)</x:f>
        <x:v>-96564.86000000003</x:v>
      </x:c>
      <x:c r="L15" s="20" t="n">
        <x:f>INDEX(L16:L18,'Cover'!$C$28,1)</x:f>
        <x:v>-96855.85000000002</x:v>
      </x:c>
      <x:c r="M15" s="20" t="n">
        <x:f>INDEX(M16:M18,'Cover'!$C$28,1)</x:f>
        <x:v>-117951.00999999998</x:v>
      </x:c>
      <x:c r="N15" s="20" t="n">
        <x:f>INDEX(N16:N18,'Cover'!$C$28,1)</x:f>
        <x:v>-104902.4107125</x:v>
      </x:c>
      <x:c r="O15" s="20" t="n">
        <x:f>INDEX(O16:O18,'Cover'!$C$28,1)</x:f>
        <x:v>-115293.74663048</x:v>
      </x:c>
      <x:c r="P15" s="20" t="n">
        <x:f>INDEX(P16:P18,'Cover'!$C$28,1)</x:f>
        <x:v>-134400.53406376814</x:v>
      </x:c>
      <x:c r="Q15" s="20" t="n">
        <x:f>INDEX(Q16:Q18,'Cover'!$C$28,1)</x:f>
        <x:v>-156785.2009524733</x:v>
      </x:c>
      <x:c r="R15" s="20" t="n">
        <x:f>INDEX(R16:R18,'Cover'!$C$28,1)</x:f>
        <x:v>-198219.23170091872</x:v>
      </x:c>
      <x:c r="S15" s="20" t="n">
        <x:f>INDEX(S16:S18,'Cover'!$C$28,1)</x:f>
        <x:v>-193358.6096607802</x:v>
      </x:c>
      <x:c r="T15" s="20" t="n">
        <x:f>INDEX(T16:T18,'Cover'!$C$28,1)</x:f>
        <x:v>-227070.79178149585</x:v>
      </x:c>
      <x:c r="U15" s="20" t="n">
        <x:f>INDEX(U16:U18,'Cover'!$C$28,1)</x:f>
        <x:v>-251929.3323845112</x:v>
      </x:c>
      <x:c r="V15" s="20" t="n">
        <x:f>INDEX(V16:V18,'Cover'!$C$28,1)</x:f>
        <x:v>-247900.5874387298</x:v>
      </x:c>
      <x:c r="W15" s="20" t="n">
        <x:f>INDEX(W16:W18,'Cover'!$C$28,1)</x:f>
        <x:v>-240445.21625199838</x:v>
      </x:c>
      <x:c r="X15" s="20" t="n">
        <x:f>INDEX(X16:X18,'Cover'!$C$28,1)</x:f>
        <x:v>-239098.8219291795</x:v>
      </x:c>
      <x:c r="Y15" s="20" t="n">
        <x:f>INDEX(Y16:Y18,'Cover'!$C$28,1)</x:f>
        <x:v>-237332.4618383602</x:v>
      </x:c>
      <x:c r="Z15" s="20" t="n">
        <x:f>INDEX(Z16:Z18,'Cover'!$C$28,1)</x:f>
        <x:v>-255859.2183103655</x:v>
      </x:c>
      <x:c r="AA15" s="20" t="n">
        <x:f>INDEX(AA16:AA18,'Cover'!$C$28,1)</x:f>
        <x:v>-233548.57197585382</x:v>
      </x:c>
      <x:c r="AB15" s="20" t="n">
        <x:f>INDEX(AB16:AB18,'Cover'!$C$28,1)</x:f>
        <x:v>-237140.88448409448</x:v>
      </x:c>
      <x:c r="AC15" s="20" t="n">
        <x:f>INDEX(AC16:AC18,'Cover'!$C$28,1)</x:f>
        <x:v>-236171.27438225996</x:v>
      </x:c>
      <x:c r="AD15" s="20" t="n">
        <x:f>INDEX(AD16:AD18,'Cover'!$C$28,1)</x:f>
        <x:v>-232429.3058346489</x:v>
      </x:c>
      <x:c r="AE15" s="20" t="n">
        <x:f>INDEX(AE16:AE18,'Cover'!$C$28,1)</x:f>
        <x:v>-237718.96409904142</x:v>
      </x:c>
      <x:c r="AF15" s="20" t="n">
        <x:f>INDEX(AF16:AF18,'Cover'!$C$28,1)</x:f>
        <x:v>-247028.35411712495</x:v>
      </x:c>
      <x:c r="AG15" s="20" t="n">
        <x:f>INDEX(AG16:AG18,'Cover'!$C$28,1)</x:f>
        <x:v>-278991.87612890097</x:v>
      </x:c>
      <x:c r="AH15" s="20" t="n">
        <x:f>INDEX(AH16:AH18,'Cover'!$C$28,1)</x:f>
        <x:v>-283906.7241295948</x:v>
      </x:c>
      <x:c r="AI15" s="20" t="n">
        <x:f>INDEX(AI16:AI18,'Cover'!$C$28,1)</x:f>
        <x:v>-268825.8822469376</x:v>
      </x:c>
      <x:c r="AJ15" s="20" t="n">
        <x:f>INDEX(AJ16:AJ18,'Cover'!$C$28,1)</x:f>
        <x:v>-261160.0445094414</x:v>
      </x:c>
      <x:c r="AK15" s="20" t="n">
        <x:f>INDEX(AK16:AK18,'Cover'!$C$28,1)</x:f>
        <x:v>-255016.57534330888</x:v>
      </x:c>
      <x:c r="AL15" s="20" t="n">
        <x:f>INDEX(AL16:AL18,'Cover'!$C$28,1)</x:f>
        <x:v>-253238.60231901088</x:v>
      </x:c>
      <x:c r="AM15" s="20" t="n">
        <x:f>INDEX(AM16:AM18,'Cover'!$C$28,1)</x:f>
        <x:v>-242499.05704716375</x:v>
      </x:c>
      <x:c r="AN15" s="20" t="n">
        <x:f>INDEX(AN16:AN18,'Cover'!$C$28,1)</x:f>
        <x:v>-236167.5926561123</x:v>
      </x:c>
      <x:c r="AO15" s="20" t="n">
        <x:f>INDEX(AO16:AO18,'Cover'!$C$28,1)</x:f>
        <x:v>-235234.3915408753</x:v>
      </x:c>
      <x:c r="AP15" s="20" t="n">
        <x:f>INDEX(AP16:AP18,'Cover'!$C$28,1)</x:f>
        <x:v>-223050.82230311204</x:v>
      </x:c>
      <x:c r="AQ15" s="20" t="n">
        <x:f>INDEX(AQ16:AQ18,'Cover'!$C$28,1)</x:f>
        <x:v>-216577.35479718552</x:v>
      </x:c>
      <x:c r="AR15" s="20" t="n">
        <x:f>INDEX(AR16:AR18,'Cover'!$C$28,1)</x:f>
        <x:v>-219528.9445490549</x:v>
      </x:c>
      <x:c r="AS15" s="20" t="n">
        <x:f>INDEX(AS16:AS18,'Cover'!$C$28,1)</x:f>
        <x:v>-234669.44765703363</x:v>
      </x:c>
      <x:c r="AT15" s="20" t="n">
        <x:f>INDEX(AT16:AT18,'Cover'!$C$28,1)</x:f>
        <x:v>-235702.15342692655</x:v>
      </x:c>
      <x:c r="AU15" s="20" t="n">
        <x:f>INDEX(AU16:AU18,'Cover'!$C$28,1)</x:f>
        <x:v>-222160.72429850302</x:v>
      </x:c>
      <x:c r="AV15" s="20" t="n">
        <x:f>INDEX(AV16:AV18,'Cover'!$C$28,1)</x:f>
        <x:v>-205453.27188942142</x:v>
      </x:c>
      <x:c r="AW15" s="20" t="n">
        <x:f>INDEX(AW16:AW18,'Cover'!$C$28,1)</x:f>
        <x:v>-195621.30510544885</x:v>
      </x:c>
      <x:c r="AX15" s="20" t="n">
        <x:f>INDEX(AX16:AX18,'Cover'!$C$28,1)</x:f>
        <x:v>-196062.32647610546</x:v>
      </x:c>
      <x:c r="AY15" s="20" t="n">
        <x:f>INDEX(AY16:AY18,'Cover'!$C$28,1)</x:f>
        <x:v>-175863.88285893545</x:v>
      </x:c>
      <x:c r="AZ15" s="20" t="n">
        <x:f>INDEX(AZ16:AZ18,'Cover'!$C$28,1)</x:f>
        <x:v>-165950.91975711792</x:v>
      </x:c>
      <x:c r="BA15" s="20" t="n">
        <x:f>INDEX(BA16:BA18,'Cover'!$C$28,1)</x:f>
        <x:v>-168019.5743027782</x:v>
      </x:c>
      <x:c r="BB15" s="20" t="n">
        <x:f>INDEX(BB16:BB18,'Cover'!$C$28,1)</x:f>
        <x:v>-145960.71176196137</x:v>
      </x:c>
      <x:c r="BC15" s="20" t="n">
        <x:f>INDEX(BC16:BC18,'Cover'!$C$28,1)</x:f>
        <x:v>-135974.14812059308</x:v>
      </x:c>
      <x:c r="BD15" s="20" t="n">
        <x:f>INDEX(BD16:BD18,'Cover'!$C$28,1)</x:f>
        <x:v>-144863.3497204375</x:v>
      </x:c>
      <x:c r="BE15" s="20" t="n">
        <x:f>INDEX(BE16:BE18,'Cover'!$C$28,1)</x:f>
        <x:v>-114490.82867534338</x:v>
      </x:c>
      <x:c r="BF15" s="20" t="n">
        <x:f>INDEX(BF16:BF18,'Cover'!$C$28,1)</x:f>
        <x:v>-114331.53491485707</x:v>
      </x:c>
      <x:c r="BG15" s="20" t="n">
        <x:f>INDEX(BG16:BG18,'Cover'!$C$28,1)</x:f>
        <x:v>-104605.96696237192</x:v>
      </x:c>
      <x:c r="BH15" s="20" t="n">
        <x:f>INDEX(BH16:BH18,'Cover'!$C$28,1)</x:f>
        <x:v>-78195.13218040999</x:v>
      </x:c>
      <x:c r="BI15" s="20" t="n">
        <x:f>INDEX(BI16:BI18,'Cover'!$C$28,1)</x:f>
        <x:v>-66441.89387417134</x:v>
      </x:c>
      <x:c r="BJ15" s="20" t="n">
        <x:f>INDEX(BJ16:BJ18,'Cover'!$C$28,1)</x:f>
        <x:v>-72117.1351715858</x:v>
      </x:c>
      <x:c r="BK15" s="20" t="n">
        <x:f>INDEX(BK16:BK18,'Cover'!$C$28,1)</x:f>
        <x:v>-42529.19651231216</x:v>
      </x:c>
      <x:c r="BL15" s="20" t="n">
        <x:f>INDEX(BL16:BL18,'Cover'!$C$28,1)</x:f>
        <x:v>-29870.184435448933</x:v>
      </x:c>
      <x:c r="BM15" s="20" t="n">
        <x:f>INDEX(BM16:BM18,'Cover'!$C$28,1)</x:f>
        <x:v>-37121.06144571893</x:v>
      </x:c>
      <x:c r="BN15" s="20" t="n">
        <x:f>INDEX(BN16:BN18,'Cover'!$C$28,1)</x:f>
        <x:v>-5540.2988995019</x:v>
      </x:c>
      <x:c r="BO15" s="20" t="n">
        <x:f>INDEX(BO16:BO18,'Cover'!$C$28,1)</x:f>
        <x:v>6123.628602659599</x:v>
      </x:c>
    </x:row>
    <x:row r="16" ht="42" customHeight="1">
      <x:c r="A16" s="3" t="str">
        <x:v>CF.CFO.1</x:v>
      </x:c>
      <x:c r="B16" s="3" t="str">
        <x:v>Operating cash flow / Base</x:v>
      </x:c>
      <x:c r="C16" s="3" t="str">
        <x:v>EUR</x:v>
      </x:c>
      <x:c r="D16" s="3" t="str">
        <x:v>SUM</x:v>
      </x:c>
      <x:c r="E16" s="19" t="n">
        <x:f>SUM(H16:BO16)</x:f>
        <x:v>-10310902.375963606</x:v>
      </x:c>
      <x:c r="F16" s="3" t="str"/>
      <x:c r="G16" s="2"/>
      <x:c r="H16" s="19" t="n">
        <x:v>-20395.859999999997</x:v>
      </x:c>
      <x:c r="I16" s="19" t="n">
        <x:v>-37580.44000000002</x:v>
      </x:c>
      <x:c r="J16" s="19" t="n">
        <x:v>-55301.550000000025</x:v>
      </x:c>
      <x:c r="K16" s="19" t="n">
        <x:v>-96564.86000000003</x:v>
      </x:c>
      <x:c r="L16" s="19" t="n">
        <x:v>-96855.85000000002</x:v>
      </x:c>
      <x:c r="M16" s="19" t="n">
        <x:v>-117951.00999999998</x:v>
      </x:c>
      <x:c r="N16" s="19" t="n">
        <x:v>-104902.4107125</x:v>
      </x:c>
      <x:c r="O16" s="19" t="n">
        <x:v>-115293.74663048</x:v>
      </x:c>
      <x:c r="P16" s="19" t="n">
        <x:v>-134400.53406376814</x:v>
      </x:c>
      <x:c r="Q16" s="19" t="n">
        <x:v>-156785.2009524733</x:v>
      </x:c>
      <x:c r="R16" s="19" t="n">
        <x:v>-198219.23170091872</x:v>
      </x:c>
      <x:c r="S16" s="19" t="n">
        <x:v>-193358.6096607802</x:v>
      </x:c>
      <x:c r="T16" s="19" t="n">
        <x:v>-227070.79178149585</x:v>
      </x:c>
      <x:c r="U16" s="19" t="n">
        <x:v>-251929.3323845112</x:v>
      </x:c>
      <x:c r="V16" s="19" t="n">
        <x:v>-247900.5874387298</x:v>
      </x:c>
      <x:c r="W16" s="19" t="n">
        <x:v>-240445.21625199838</x:v>
      </x:c>
      <x:c r="X16" s="19" t="n">
        <x:v>-239098.8219291795</x:v>
      </x:c>
      <x:c r="Y16" s="19" t="n">
        <x:v>-237332.4618383602</x:v>
      </x:c>
      <x:c r="Z16" s="19" t="n">
        <x:v>-255859.2183103655</x:v>
      </x:c>
      <x:c r="AA16" s="19" t="n">
        <x:v>-233548.57197585382</x:v>
      </x:c>
      <x:c r="AB16" s="19" t="n">
        <x:v>-237140.88448409448</x:v>
      </x:c>
      <x:c r="AC16" s="19" t="n">
        <x:v>-236171.27438225996</x:v>
      </x:c>
      <x:c r="AD16" s="19" t="n">
        <x:v>-232429.3058346489</x:v>
      </x:c>
      <x:c r="AE16" s="19" t="n">
        <x:v>-237718.96409904142</x:v>
      </x:c>
      <x:c r="AF16" s="19" t="n">
        <x:v>-247028.35411712495</x:v>
      </x:c>
      <x:c r="AG16" s="19" t="n">
        <x:v>-278991.87612890097</x:v>
      </x:c>
      <x:c r="AH16" s="19" t="n">
        <x:v>-283906.7241295948</x:v>
      </x:c>
      <x:c r="AI16" s="19" t="n">
        <x:v>-268825.8822469376</x:v>
      </x:c>
      <x:c r="AJ16" s="19" t="n">
        <x:v>-261160.0445094414</x:v>
      </x:c>
      <x:c r="AK16" s="19" t="n">
        <x:v>-255016.57534330888</x:v>
      </x:c>
      <x:c r="AL16" s="19" t="n">
        <x:v>-253238.60231901088</x:v>
      </x:c>
      <x:c r="AM16" s="19" t="n">
        <x:v>-242499.05704716375</x:v>
      </x:c>
      <x:c r="AN16" s="19" t="n">
        <x:v>-236167.5926561123</x:v>
      </x:c>
      <x:c r="AO16" s="19" t="n">
        <x:v>-235234.3915408753</x:v>
      </x:c>
      <x:c r="AP16" s="19" t="n">
        <x:v>-223050.82230311204</x:v>
      </x:c>
      <x:c r="AQ16" s="19" t="n">
        <x:v>-216577.35479718552</x:v>
      </x:c>
      <x:c r="AR16" s="19" t="n">
        <x:v>-219528.9445490549</x:v>
      </x:c>
      <x:c r="AS16" s="19" t="n">
        <x:v>-234669.44765703363</x:v>
      </x:c>
      <x:c r="AT16" s="19" t="n">
        <x:v>-235702.15342692655</x:v>
      </x:c>
      <x:c r="AU16" s="19" t="n">
        <x:v>-222160.72429850302</x:v>
      </x:c>
      <x:c r="AV16" s="19" t="n">
        <x:v>-205453.27188942142</x:v>
      </x:c>
      <x:c r="AW16" s="19" t="n">
        <x:v>-195621.30510544885</x:v>
      </x:c>
      <x:c r="AX16" s="19" t="n">
        <x:v>-196062.32647610546</x:v>
      </x:c>
      <x:c r="AY16" s="19" t="n">
        <x:v>-175863.88285893545</x:v>
      </x:c>
      <x:c r="AZ16" s="19" t="n">
        <x:v>-165950.91975711792</x:v>
      </x:c>
      <x:c r="BA16" s="19" t="n">
        <x:v>-168019.5743027782</x:v>
      </x:c>
      <x:c r="BB16" s="19" t="n">
        <x:v>-145960.71176196137</x:v>
      </x:c>
      <x:c r="BC16" s="19" t="n">
        <x:v>-135974.14812059308</x:v>
      </x:c>
      <x:c r="BD16" s="19" t="n">
        <x:v>-144863.3497204375</x:v>
      </x:c>
      <x:c r="BE16" s="19" t="n">
        <x:v>-114490.82867534338</x:v>
      </x:c>
      <x:c r="BF16" s="19" t="n">
        <x:v>-114331.53491485707</x:v>
      </x:c>
      <x:c r="BG16" s="19" t="n">
        <x:v>-104605.96696237192</x:v>
      </x:c>
      <x:c r="BH16" s="19" t="n">
        <x:v>-78195.13218040999</x:v>
      </x:c>
      <x:c r="BI16" s="19" t="n">
        <x:v>-66441.89387417134</x:v>
      </x:c>
      <x:c r="BJ16" s="19" t="n">
        <x:v>-72117.1351715858</x:v>
      </x:c>
      <x:c r="BK16" s="19" t="n">
        <x:v>-42529.19651231216</x:v>
      </x:c>
      <x:c r="BL16" s="19" t="n">
        <x:v>-29870.184435448933</x:v>
      </x:c>
      <x:c r="BM16" s="19" t="n">
        <x:v>-37121.06144571893</x:v>
      </x:c>
      <x:c r="BN16" s="19" t="n">
        <x:v>-5540.2988995019</x:v>
      </x:c>
      <x:c r="BO16" s="19" t="n">
        <x:v>6123.628602659599</x:v>
      </x:c>
    </x:row>
    <x:row r="17" ht="42" customHeight="1">
      <x:c r="A17" s="3" t="str">
        <x:v>CF.CFO.2</x:v>
      </x:c>
      <x:c r="B17" s="3" t="str">
        <x:v>Operating cash flow / Upside</x:v>
      </x:c>
      <x:c r="C17" s="3" t="str">
        <x:v>EUR</x:v>
      </x:c>
      <x:c r="D17" s="3" t="str">
        <x:v>SUM</x:v>
      </x:c>
      <x:c r="E17" s="19" t="n">
        <x:f>SUM(H17:BO17)</x:f>
        <x:v>484629.16987975244</x:v>
      </x:c>
      <x:c r="F17" s="3" t="str"/>
      <x:c r="G17" s="2"/>
      <x:c r="H17" s="19" t="n">
        <x:v>-20395.859999999997</x:v>
      </x:c>
      <x:c r="I17" s="19" t="n">
        <x:v>-37580.44000000002</x:v>
      </x:c>
      <x:c r="J17" s="19" t="n">
        <x:v>-55301.550000000025</x:v>
      </x:c>
      <x:c r="K17" s="19" t="n">
        <x:v>-96564.86000000003</x:v>
      </x:c>
      <x:c r="L17" s="19" t="n">
        <x:v>-96855.85000000002</x:v>
      </x:c>
      <x:c r="M17" s="19" t="n">
        <x:v>-117951.00999999998</x:v>
      </x:c>
      <x:c r="N17" s="19" t="n">
        <x:v>-104902.4107125</x:v>
      </x:c>
      <x:c r="O17" s="19" t="n">
        <x:v>-115293.74663048</x:v>
      </x:c>
      <x:c r="P17" s="19" t="n">
        <x:v>-134400.53406376814</x:v>
      </x:c>
      <x:c r="Q17" s="19" t="n">
        <x:v>-153622.94939959413</x:v>
      </x:c>
      <x:c r="R17" s="19" t="n">
        <x:v>-193771.88438426153</x:v>
      </x:c>
      <x:c r="S17" s="19" t="n">
        <x:v>-188332.9156220698</x:v>
      </x:c>
      <x:c r="T17" s="19" t="n">
        <x:v>-201858.25107414112</x:v>
      </x:c>
      <x:c r="U17" s="19" t="n">
        <x:v>-234463.6947914174</x:v>
      </x:c>
      <x:c r="V17" s="19" t="n">
        <x:v>-227019.83311723854</x:v>
      </x:c>
      <x:c r="W17" s="19" t="n">
        <x:v>-216665.92745653534</x:v>
      </x:c>
      <x:c r="X17" s="19" t="n">
        <x:v>-211036.07111353867</x:v>
      </x:c>
      <x:c r="Y17" s="19" t="n">
        <x:v>-205481.73636115418</x:v>
      </x:c>
      <x:c r="Z17" s="19" t="n">
        <x:v>-221687.49915681637</x:v>
      </x:c>
      <x:c r="AA17" s="19" t="n">
        <x:v>-193712.45893532378</x:v>
      </x:c>
      <x:c r="AB17" s="19" t="n">
        <x:v>-193132.35947364444</x:v>
      </x:c>
      <x:c r="AC17" s="19" t="n">
        <x:v>-189447.61359071912</x:v>
      </x:c>
      <x:c r="AD17" s="19" t="n">
        <x:v>-178301.13712322945</x:v>
      </x:c>
      <x:c r="AE17" s="19" t="n">
        <x:v>-178979.54514028062</x:v>
      </x:c>
      <x:c r="AF17" s="19" t="n">
        <x:v>-181971.0122784718</x:v>
      </x:c>
      <x:c r="AG17" s="19" t="n">
        <x:v>-200123.84068897122</x:v>
      </x:c>
      <x:c r="AH17" s="19" t="n">
        <x:v>-196496.5969353936</x:v>
      </x:c>
      <x:c r="AI17" s="19" t="n">
        <x:v>-178136.16777651603</x:v>
      </x:c>
      <x:c r="AJ17" s="19" t="n">
        <x:v>-155612.47165951697</x:v>
      </x:c>
      <x:c r="AK17" s="19" t="n">
        <x:v>-139974.4021334953</x:v>
      </x:c>
      <x:c r="AL17" s="19" t="n">
        <x:v>-136183.7396880866</x:v>
      </x:c>
      <x:c r="AM17" s="19" t="n">
        <x:v>-107642.097277055</x:v>
      </x:c>
      <x:c r="AN17" s="19" t="n">
        <x:v>-91062.23383520832</x:v>
      </x:c>
      <x:c r="AO17" s="19" t="n">
        <x:v>-89383.26527571952</x:v>
      </x:c>
      <x:c r="AP17" s="19" t="n">
        <x:v>-56211.253068461316</x:v>
      </x:c>
      <x:c r="AQ17" s="19" t="n">
        <x:v>-38824.891684922375</x:v>
      </x:c>
      <x:c r="AR17" s="19" t="n">
        <x:v>-39343.47116855494</x:v>
      </x:c>
      <x:c r="AS17" s="19" t="n">
        <x:v>-26421.369928128253</x:v>
      </x:c>
      <x:c r="AT17" s="19" t="n">
        <x:v>-13388.757132317942</x:v>
      </x:c>
      <x:c r="AU17" s="19" t="n">
        <x:v>-1463.6502724841157</x:v>
      </x:c>
      <x:c r="AV17" s="19" t="n">
        <x:v>45932.74812345002</x:v>
      </x:c>
      <x:c r="AW17" s="19" t="n">
        <x:v>70743.12329013374</x:v>
      </x:c>
      <x:c r="AX17" s="19" t="n">
        <x:v>66082.67254481812</x:v>
      </x:c>
      <x:c r="AY17" s="19" t="n">
        <x:v>121295.32544654189</x:v>
      </x:c>
      <x:c r="AZ17" s="19" t="n">
        <x:v>147005.29943752754</x:v>
      </x:c>
      <x:c r="BA17" s="19" t="n">
        <x:v>137923.52518493903</x:v>
      </x:c>
      <x:c r="BB17" s="19" t="n">
        <x:v>199601.1542857118</x:v>
      </x:c>
      <x:c r="BC17" s="19" t="n">
        <x:v>226183.97496200362</x:v>
      </x:c>
      <x:c r="BD17" s="19" t="n">
        <x:v>208205.22294343886</x:v>
      </x:c>
      <x:c r="BE17" s="19" t="n">
        <x:v>284987.7660762948</x:v>
      </x:c>
      <x:c r="BF17" s="19" t="n">
        <x:v>303616.8285736332</x:v>
      </x:c>
      <x:c r="BG17" s="19" t="n">
        <x:v>300337.5146965625</x:v>
      </x:c>
      <x:c r="BH17" s="19" t="n">
        <x:v>377323.7894256398</x:v>
      </x:c>
      <x:c r="BI17" s="19" t="n">
        <x:v>408254.1656638141</x:v>
      </x:c>
      <x:c r="BJ17" s="19" t="n">
        <x:v>385716.79633266217</x:v>
      </x:c>
      <x:c r="BK17" s="19" t="n">
        <x:v>471204.46925303654</x:v>
      </x:c>
      <x:c r="BL17" s="19" t="n">
        <x:v>503773.68586422596</x:v>
      </x:c>
      <x:c r="BM17" s="19" t="n">
        <x:v>475661.86360639735</x:v>
      </x:c>
      <x:c r="BN17" s="19" t="n">
        <x:v>568726.9239410919</x:v>
      </x:c>
      <x:c r="BO17" s="19" t="n">
        <x:v>601051.6791778428</x:v>
      </x:c>
    </x:row>
    <x:row r="18" ht="42" customHeight="1">
      <x:c r="A18" s="3" t="str">
        <x:v>CF.CFO.3</x:v>
      </x:c>
      <x:c r="B18" s="3" t="str">
        <x:v>Operating cash flow / Downside</x:v>
      </x:c>
      <x:c r="C18" s="3" t="str">
        <x:v>EUR</x:v>
      </x:c>
      <x:c r="D18" s="3" t="str">
        <x:v>SUM</x:v>
      </x:c>
      <x:c r="E18" s="19" t="n">
        <x:f>SUM(H18:BO18)</x:f>
        <x:v>-15911210.544915926</x:v>
      </x:c>
      <x:c r="F18" s="3" t="str"/>
      <x:c r="G18" s="2"/>
      <x:c r="H18" s="19" t="n">
        <x:v>-20395.859999999997</x:v>
      </x:c>
      <x:c r="I18" s="19" t="n">
        <x:v>-37580.44000000002</x:v>
      </x:c>
      <x:c r="J18" s="19" t="n">
        <x:v>-55301.550000000025</x:v>
      </x:c>
      <x:c r="K18" s="19" t="n">
        <x:v>-96564.86000000003</x:v>
      </x:c>
      <x:c r="L18" s="19" t="n">
        <x:v>-96855.85000000002</x:v>
      </x:c>
      <x:c r="M18" s="19" t="n">
        <x:v>-117951.00999999998</x:v>
      </x:c>
      <x:c r="N18" s="19" t="n">
        <x:v>-104902.4107125</x:v>
      </x:c>
      <x:c r="O18" s="19" t="n">
        <x:v>-115293.74663048</x:v>
      </x:c>
      <x:c r="P18" s="19" t="n">
        <x:v>-134400.53406376814</x:v>
      </x:c>
      <x:c r="Q18" s="19" t="n">
        <x:v>-158662.25053481993</x:v>
      </x:c>
      <x:c r="R18" s="19" t="n">
        <x:v>-200781.8697209174</x:v>
      </x:c>
      <x:c r="S18" s="19" t="n">
        <x:v>-196206.75088531888</x:v>
      </x:c>
      <x:c r="T18" s="19" t="n">
        <x:v>-208057.57678668923</x:v>
      </x:c>
      <x:c r="U18" s="19" t="n">
        <x:v>-234236.16453101454</x:v>
      </x:c>
      <x:c r="V18" s="19" t="n">
        <x:v>-231963.64560530023</x:v>
      </x:c>
      <x:c r="W18" s="19" t="n">
        <x:v>-225935.96519943784</x:v>
      </x:c>
      <x:c r="X18" s="19" t="n">
        <x:v>-226779.63484140663</x:v>
      </x:c>
      <x:c r="Y18" s="19" t="n">
        <x:v>-226877.39422806137</x:v>
      </x:c>
      <x:c r="Z18" s="19" t="n">
        <x:v>-305232.7565848439</x:v>
      </x:c>
      <x:c r="AA18" s="19" t="n">
        <x:v>-279852.30623174045</x:v>
      </x:c>
      <x:c r="AB18" s="19" t="n">
        <x:v>-285036.67657846375</x:v>
      </x:c>
      <x:c r="AC18" s="19" t="n">
        <x:v>-284892.3783381942</x:v>
      </x:c>
      <x:c r="AD18" s="19" t="n">
        <x:v>-284404.4778271184</x:v>
      </x:c>
      <x:c r="AE18" s="19" t="n">
        <x:v>-291448.7786530358</x:v>
      </x:c>
      <x:c r="AF18" s="19" t="n">
        <x:v>-303822.1444041542</x:v>
      </x:c>
      <x:c r="AG18" s="19" t="n">
        <x:v>-325698.3931147526</x:v>
      </x:c>
      <x:c r="AH18" s="19" t="n">
        <x:v>-334976.1109828949</x:v>
      </x:c>
      <x:c r="AI18" s="19" t="n">
        <x:v>-321876.27173783083</x:v>
      </x:c>
      <x:c r="AJ18" s="19" t="n">
        <x:v>-321391.5202867648</x:v>
      </x:c>
      <x:c r="AK18" s="19" t="n">
        <x:v>-319942.7153057066</x:v>
      </x:c>
      <x:c r="AL18" s="19" t="n">
        <x:v>-319530.19715445983</x:v>
      </x:c>
      <x:c r="AM18" s="19" t="n">
        <x:v>-317012.63943385147</x:v>
      </x:c>
      <x:c r="AN18" s="19" t="n">
        <x:v>-315550.8362560695</x:v>
      </x:c>
      <x:c r="AO18" s="19" t="n">
        <x:v>-315403.3106294789</x:v>
      </x:c>
      <x:c r="AP18" s="19" t="n">
        <x:v>-312594.3946128087</x:v>
      </x:c>
      <x:c r="AQ18" s="19" t="n">
        <x:v>-311141.1982728601</x:v>
      </x:c>
      <x:c r="AR18" s="19" t="n">
        <x:v>-316086.71536714426</x:v>
      </x:c>
      <x:c r="AS18" s="19" t="n">
        <x:v>-345239.80276899145</x:v>
      </x:c>
      <x:c r="AT18" s="19" t="n">
        <x:v>-353456.72147123056</x:v>
      </x:c>
      <x:c r="AU18" s="19" t="n">
        <x:v>-340572.1100887401</x:v>
      </x:c>
      <x:c r="AV18" s="19" t="n">
        <x:v>-337769.4523914313</x:v>
      </x:c>
      <x:c r="AW18" s="19" t="n">
        <x:v>-335290.7641401447</x:v>
      </x:c>
      <x:c r="AX18" s="19" t="n">
        <x:v>-335221.12113492336</x:v>
      </x:c>
      <x:c r="AY18" s="19" t="n">
        <x:v>-330363.16387106566</x:v>
      </x:c>
      <x:c r="AZ18" s="19" t="n">
        <x:v>-327920.26395236957</x:v>
      </x:c>
      <x:c r="BA18" s="19" t="n">
        <x:v>-328269.2846006918</x:v>
      </x:c>
      <x:c r="BB18" s="19" t="n">
        <x:v>-323067.2308136582</x:v>
      </x:c>
      <x:c r="BC18" s="19" t="n">
        <x:v>-320662.3522179217</x:v>
      </x:c>
      <x:c r="BD18" s="19" t="n">
        <x:v>-327077.0878836274</x:v>
      </x:c>
      <x:c r="BE18" s="19" t="n">
        <x:v>-317706.9719635127</x:v>
      </x:c>
      <x:c r="BF18" s="19" t="n">
        <x:v>-326606.77067895624</x:v>
      </x:c>
      <x:c r="BG18" s="19" t="n">
        <x:v>-313618.88857426774</x:v>
      </x:c>
      <x:c r="BH18" s="19" t="n">
        <x:v>-308568.729767619</x:v>
      </x:c>
      <x:c r="BI18" s="19" t="n">
        <x:v>-305888.1102921641</x:v>
      </x:c>
      <x:c r="BJ18" s="19" t="n">
        <x:v>-306740.07740146405</x:v>
      </x:c>
      <x:c r="BK18" s="19" t="n">
        <x:v>-300126.63404721994</x:v>
      </x:c>
      <x:c r="BL18" s="19" t="n">
        <x:v>-296565.4277103855</x:v>
      </x:c>
      <x:c r="BM18" s="19" t="n">
        <x:v>-297417.4811659489</x:v>
      </x:c>
      <x:c r="BN18" s="19" t="n">
        <x:v>-290478.2650061394</x:v>
      </x:c>
      <x:c r="BO18" s="19" t="n">
        <x:v>-287942.49746156734</x:v>
      </x:c>
    </x:row>
    <x:row r="19" ht="42" customHeight="1">
      <x:c r="A19" s="3" t="str">
        <x:v>CF.CFI</x:v>
      </x:c>
      <x:c r="B19" s="3" t="str">
        <x:v>Investing cash flow</x:v>
      </x:c>
      <x:c r="C19" s="3" t="str">
        <x:v>EUR</x:v>
      </x:c>
      <x:c r="D19" s="3" t="str">
        <x:v>SUM</x:v>
      </x:c>
      <x:c r="E19" s="19" t="n">
        <x:f>SUM(H19:BO19)</x:f>
        <x:v>-86275</x:v>
      </x:c>
      <x:c r="F19" s="3" t="str">
        <x:v>D10 CashFlow row 13; latest estimate</x:v>
      </x:c>
      <x:c r="G19" s="2"/>
      <x:c r="H19" s="20" t="n">
        <x:f>INDEX(H20:H22,'Cover'!$C$28,1)</x:f>
        <x:v>0</x:v>
      </x:c>
      <x:c r="I19" s="20" t="n">
        <x:f>INDEX(I20:I22,'Cover'!$C$28,1)</x:f>
        <x:v>-8925</x:v>
      </x:c>
      <x:c r="J19" s="20" t="n">
        <x:f>INDEX(J20:J22,'Cover'!$C$28,1)</x:f>
        <x:v>0</x:v>
      </x:c>
      <x:c r="K19" s="20" t="n">
        <x:f>INDEX(K20:K22,'Cover'!$C$28,1)</x:f>
        <x:v>-5950</x:v>
      </x:c>
      <x:c r="L19" s="20" t="n">
        <x:f>INDEX(L20:L22,'Cover'!$C$28,1)</x:f>
        <x:v>-5950</x:v>
      </x:c>
      <x:c r="M19" s="20" t="n">
        <x:f>INDEX(M20:M22,'Cover'!$C$28,1)</x:f>
        <x:v>-2975</x:v>
      </x:c>
      <x:c r="N19" s="20" t="n">
        <x:f>INDEX(N20:N22,'Cover'!$C$28,1)</x:f>
        <x:v>-2975</x:v>
      </x:c>
      <x:c r="O19" s="20" t="n">
        <x:f>INDEX(O20:O22,'Cover'!$C$28,1)</x:f>
        <x:v>0</x:v>
      </x:c>
      <x:c r="P19" s="20" t="n">
        <x:f>INDEX(P20:P22,'Cover'!$C$28,1)</x:f>
        <x:v>-2975</x:v>
      </x:c>
      <x:c r="Q19" s="20" t="n">
        <x:f>INDEX(Q20:Q22,'Cover'!$C$28,1)</x:f>
        <x:v>-5950</x:v>
      </x:c>
      <x:c r="R19" s="20" t="n">
        <x:f>INDEX(R20:R22,'Cover'!$C$28,1)</x:f>
        <x:v>-2975</x:v>
      </x:c>
      <x:c r="S19" s="20" t="n">
        <x:f>INDEX(S20:S22,'Cover'!$C$28,1)</x:f>
        <x:v>0</x:v>
      </x:c>
      <x:c r="T19" s="20" t="n">
        <x:f>INDEX(T20:T22,'Cover'!$C$28,1)</x:f>
        <x:v>0</x:v>
      </x:c>
      <x:c r="U19" s="20" t="n">
        <x:f>INDEX(U20:U22,'Cover'!$C$28,1)</x:f>
        <x:v>-2975</x:v>
      </x:c>
      <x:c r="V19" s="20" t="n">
        <x:f>INDEX(V20:V22,'Cover'!$C$28,1)</x:f>
        <x:v>0</x:v>
      </x:c>
      <x:c r="W19" s="20" t="n">
        <x:f>INDEX(W20:W22,'Cover'!$C$28,1)</x:f>
        <x:v>0</x:v>
      </x:c>
      <x:c r="X19" s="20" t="n">
        <x:f>INDEX(X20:X22,'Cover'!$C$28,1)</x:f>
        <x:v>0</x:v>
      </x:c>
      <x:c r="Y19" s="20" t="n">
        <x:f>INDEX(Y20:Y22,'Cover'!$C$28,1)</x:f>
        <x:v>0</x:v>
      </x:c>
      <x:c r="Z19" s="20" t="n">
        <x:f>INDEX(Z20:Z22,'Cover'!$C$28,1)</x:f>
        <x:v>0</x:v>
      </x:c>
      <x:c r="AA19" s="20" t="n">
        <x:f>INDEX(AA20:AA22,'Cover'!$C$28,1)</x:f>
        <x:v>-2975</x:v>
      </x:c>
      <x:c r="AB19" s="20" t="n">
        <x:f>INDEX(AB20:AB22,'Cover'!$C$28,1)</x:f>
        <x:v>0</x:v>
      </x:c>
      <x:c r="AC19" s="20" t="n">
        <x:f>INDEX(AC20:AC22,'Cover'!$C$28,1)</x:f>
        <x:v>0</x:v>
      </x:c>
      <x:c r="AD19" s="20" t="n">
        <x:f>INDEX(AD20:AD22,'Cover'!$C$28,1)</x:f>
        <x:v>0</x:v>
      </x:c>
      <x:c r="AE19" s="20" t="n">
        <x:f>INDEX(AE20:AE22,'Cover'!$C$28,1)</x:f>
        <x:v>0</x:v>
      </x:c>
      <x:c r="AF19" s="20" t="n">
        <x:f>INDEX(AF20:AF22,'Cover'!$C$28,1)</x:f>
        <x:v>-2975</x:v>
      </x:c>
      <x:c r="AG19" s="20" t="n">
        <x:f>INDEX(AG20:AG22,'Cover'!$C$28,1)</x:f>
        <x:v>0</x:v>
      </x:c>
      <x:c r="AH19" s="20" t="n">
        <x:f>INDEX(AH20:AH22,'Cover'!$C$28,1)</x:f>
        <x:v>0</x:v>
      </x:c>
      <x:c r="AI19" s="20" t="n">
        <x:f>INDEX(AI20:AI22,'Cover'!$C$28,1)</x:f>
        <x:v>0</x:v>
      </x:c>
      <x:c r="AJ19" s="20" t="n">
        <x:f>INDEX(AJ20:AJ22,'Cover'!$C$28,1)</x:f>
        <x:v>0</x:v>
      </x:c>
      <x:c r="AK19" s="20" t="n">
        <x:f>INDEX(AK20:AK22,'Cover'!$C$28,1)</x:f>
        <x:v>0</x:v>
      </x:c>
      <x:c r="AL19" s="20" t="n">
        <x:f>INDEX(AL20:AL22,'Cover'!$C$28,1)</x:f>
        <x:v>0</x:v>
      </x:c>
      <x:c r="AM19" s="20" t="n">
        <x:f>INDEX(AM20:AM22,'Cover'!$C$28,1)</x:f>
        <x:v>0</x:v>
      </x:c>
      <x:c r="AN19" s="20" t="n">
        <x:f>INDEX(AN20:AN22,'Cover'!$C$28,1)</x:f>
        <x:v>0</x:v>
      </x:c>
      <x:c r="AO19" s="20" t="n">
        <x:f>INDEX(AO20:AO22,'Cover'!$C$28,1)</x:f>
        <x:v>0</x:v>
      </x:c>
      <x:c r="AP19" s="20" t="n">
        <x:f>INDEX(AP20:AP22,'Cover'!$C$28,1)</x:f>
        <x:v>0</x:v>
      </x:c>
      <x:c r="AQ19" s="20" t="n">
        <x:f>INDEX(AQ20:AQ22,'Cover'!$C$28,1)</x:f>
        <x:v>0</x:v>
      </x:c>
      <x:c r="AR19" s="20" t="n">
        <x:f>INDEX(AR20:AR22,'Cover'!$C$28,1)</x:f>
        <x:v>0</x:v>
      </x:c>
      <x:c r="AS19" s="20" t="n">
        <x:f>INDEX(AS20:AS22,'Cover'!$C$28,1)</x:f>
        <x:v>0</x:v>
      </x:c>
      <x:c r="AT19" s="20" t="n">
        <x:f>INDEX(AT20:AT22,'Cover'!$C$28,1)</x:f>
        <x:v>0</x:v>
      </x:c>
      <x:c r="AU19" s="20" t="n">
        <x:f>INDEX(AU20:AU22,'Cover'!$C$28,1)</x:f>
        <x:v>0</x:v>
      </x:c>
      <x:c r="AV19" s="20" t="n">
        <x:f>INDEX(AV20:AV22,'Cover'!$C$28,1)</x:f>
        <x:v>0</x:v>
      </x:c>
      <x:c r="AW19" s="20" t="n">
        <x:f>INDEX(AW20:AW22,'Cover'!$C$28,1)</x:f>
        <x:v>0</x:v>
      </x:c>
      <x:c r="AX19" s="20" t="n">
        <x:f>INDEX(AX20:AX22,'Cover'!$C$28,1)</x:f>
        <x:v>0</x:v>
      </x:c>
      <x:c r="AY19" s="20" t="n">
        <x:f>INDEX(AY20:AY22,'Cover'!$C$28,1)</x:f>
        <x:v>0</x:v>
      </x:c>
      <x:c r="AZ19" s="20" t="n">
        <x:f>INDEX(AZ20:AZ22,'Cover'!$C$28,1)</x:f>
        <x:v>0</x:v>
      </x:c>
      <x:c r="BA19" s="20" t="n">
        <x:f>INDEX(BA20:BA22,'Cover'!$C$28,1)</x:f>
        <x:v>0</x:v>
      </x:c>
      <x:c r="BB19" s="20" t="n">
        <x:f>INDEX(BB20:BB22,'Cover'!$C$28,1)</x:f>
        <x:v>0</x:v>
      </x:c>
      <x:c r="BC19" s="20" t="n">
        <x:f>INDEX(BC20:BC22,'Cover'!$C$28,1)</x:f>
        <x:v>0</x:v>
      </x:c>
      <x:c r="BD19" s="20" t="n">
        <x:f>INDEX(BD20:BD22,'Cover'!$C$28,1)</x:f>
        <x:v>0</x:v>
      </x:c>
      <x:c r="BE19" s="20" t="n">
        <x:f>INDEX(BE20:BE22,'Cover'!$C$28,1)</x:f>
        <x:v>-8925</x:v>
      </x:c>
      <x:c r="BF19" s="20" t="n">
        <x:f>INDEX(BF20:BF22,'Cover'!$C$28,1)</x:f>
        <x:v>0</x:v>
      </x:c>
      <x:c r="BG19" s="20" t="n">
        <x:f>INDEX(BG20:BG22,'Cover'!$C$28,1)</x:f>
        <x:v>-5950</x:v>
      </x:c>
      <x:c r="BH19" s="20" t="n">
        <x:f>INDEX(BH20:BH22,'Cover'!$C$28,1)</x:f>
        <x:v>-5950</x:v>
      </x:c>
      <x:c r="BI19" s="20" t="n">
        <x:f>INDEX(BI20:BI22,'Cover'!$C$28,1)</x:f>
        <x:v>-2975</x:v>
      </x:c>
      <x:c r="BJ19" s="20" t="n">
        <x:f>INDEX(BJ20:BJ22,'Cover'!$C$28,1)</x:f>
        <x:v>-2975</x:v>
      </x:c>
      <x:c r="BK19" s="20" t="n">
        <x:f>INDEX(BK20:BK22,'Cover'!$C$28,1)</x:f>
        <x:v>0</x:v>
      </x:c>
      <x:c r="BL19" s="20" t="n">
        <x:f>INDEX(BL20:BL22,'Cover'!$C$28,1)</x:f>
        <x:v>-2975</x:v>
      </x:c>
      <x:c r="BM19" s="20" t="n">
        <x:f>INDEX(BM20:BM22,'Cover'!$C$28,1)</x:f>
        <x:v>-5950</x:v>
      </x:c>
      <x:c r="BN19" s="20" t="n">
        <x:f>INDEX(BN20:BN22,'Cover'!$C$28,1)</x:f>
        <x:v>-2975</x:v>
      </x:c>
      <x:c r="BO19" s="20" t="n">
        <x:f>INDEX(BO20:BO22,'Cover'!$C$28,1)</x:f>
        <x:v>0</x:v>
      </x:c>
    </x:row>
    <x:row r="20" ht="42" customHeight="1">
      <x:c r="A20" s="3" t="str">
        <x:v>CF.CFI.1</x:v>
      </x:c>
      <x:c r="B20" s="3" t="str">
        <x:v>Investing cash flow / Base</x:v>
      </x:c>
      <x:c r="C20" s="3" t="str">
        <x:v>EUR</x:v>
      </x:c>
      <x:c r="D20" s="3" t="str">
        <x:v>SUM</x:v>
      </x:c>
      <x:c r="E20" s="19" t="n">
        <x:f>SUM(H20:BO20)</x:f>
        <x:v>-86275</x:v>
      </x:c>
      <x:c r="F20" s="3" t="str"/>
      <x:c r="G20" s="2"/>
      <x:c r="H20" s="19" t="n">
        <x:v>0</x:v>
      </x:c>
      <x:c r="I20" s="19" t="n">
        <x:v>-8925</x:v>
      </x:c>
      <x:c r="J20" s="19" t="n">
        <x:v>0</x:v>
      </x:c>
      <x:c r="K20" s="19" t="n">
        <x:v>-5950</x:v>
      </x:c>
      <x:c r="L20" s="19" t="n">
        <x:v>-5950</x:v>
      </x:c>
      <x:c r="M20" s="19" t="n">
        <x:v>-2975</x:v>
      </x:c>
      <x:c r="N20" s="19" t="n">
        <x:v>-2975</x:v>
      </x:c>
      <x:c r="O20" s="19" t="n">
        <x:v>0</x:v>
      </x:c>
      <x:c r="P20" s="19" t="n">
        <x:v>-2975</x:v>
      </x:c>
      <x:c r="Q20" s="19" t="n">
        <x:v>-5950</x:v>
      </x:c>
      <x:c r="R20" s="19" t="n">
        <x:v>-2975</x:v>
      </x:c>
      <x:c r="S20" s="19" t="n">
        <x:v>0</x:v>
      </x:c>
      <x:c r="T20" s="19" t="n">
        <x:v>0</x:v>
      </x:c>
      <x:c r="U20" s="19" t="n">
        <x:v>-2975</x:v>
      </x:c>
      <x:c r="V20" s="19" t="n">
        <x:v>0</x:v>
      </x:c>
      <x:c r="W20" s="19" t="n">
        <x:v>0</x:v>
      </x:c>
      <x:c r="X20" s="19" t="n">
        <x:v>0</x:v>
      </x:c>
      <x:c r="Y20" s="19" t="n">
        <x:v>0</x:v>
      </x:c>
      <x:c r="Z20" s="19" t="n">
        <x:v>0</x:v>
      </x:c>
      <x:c r="AA20" s="19" t="n">
        <x:v>-2975</x:v>
      </x:c>
      <x:c r="AB20" s="19" t="n">
        <x:v>0</x:v>
      </x:c>
      <x:c r="AC20" s="19" t="n">
        <x:v>0</x:v>
      </x:c>
      <x:c r="AD20" s="19" t="n">
        <x:v>0</x:v>
      </x:c>
      <x:c r="AE20" s="19" t="n">
        <x:v>0</x:v>
      </x:c>
      <x:c r="AF20" s="19" t="n">
        <x:v>-2975</x:v>
      </x:c>
      <x:c r="AG20" s="19" t="n">
        <x:v>0</x:v>
      </x:c>
      <x:c r="AH20" s="19" t="n">
        <x:v>0</x:v>
      </x:c>
      <x:c r="AI20" s="19" t="n">
        <x:v>0</x:v>
      </x:c>
      <x:c r="AJ20" s="19" t="n">
        <x:v>0</x:v>
      </x:c>
      <x:c r="AK20" s="19" t="n">
        <x:v>0</x:v>
      </x:c>
      <x:c r="AL20" s="19" t="n">
        <x:v>0</x:v>
      </x:c>
      <x:c r="AM20" s="19" t="n">
        <x:v>0</x:v>
      </x:c>
      <x:c r="AN20" s="19" t="n">
        <x:v>0</x:v>
      </x:c>
      <x:c r="AO20" s="19" t="n">
        <x:v>0</x:v>
      </x:c>
      <x:c r="AP20" s="19" t="n">
        <x:v>0</x:v>
      </x:c>
      <x:c r="AQ20" s="19" t="n">
        <x:v>0</x:v>
      </x:c>
      <x:c r="AR20" s="19" t="n">
        <x:v>0</x:v>
      </x:c>
      <x:c r="AS20" s="19" t="n">
        <x:v>0</x:v>
      </x:c>
      <x:c r="AT20" s="19" t="n">
        <x:v>0</x:v>
      </x:c>
      <x:c r="AU20" s="19" t="n">
        <x:v>0</x:v>
      </x:c>
      <x:c r="AV20" s="19" t="n">
        <x:v>0</x:v>
      </x:c>
      <x:c r="AW20" s="19" t="n">
        <x:v>0</x:v>
      </x:c>
      <x:c r="AX20" s="19" t="n">
        <x:v>0</x:v>
      </x:c>
      <x:c r="AY20" s="19" t="n">
        <x:v>0</x:v>
      </x:c>
      <x:c r="AZ20" s="19" t="n">
        <x:v>0</x:v>
      </x:c>
      <x:c r="BA20" s="19" t="n">
        <x:v>0</x:v>
      </x:c>
      <x:c r="BB20" s="19" t="n">
        <x:v>0</x:v>
      </x:c>
      <x:c r="BC20" s="19" t="n">
        <x:v>0</x:v>
      </x:c>
      <x:c r="BD20" s="19" t="n">
        <x:v>0</x:v>
      </x:c>
      <x:c r="BE20" s="19" t="n">
        <x:v>-8925</x:v>
      </x:c>
      <x:c r="BF20" s="19" t="n">
        <x:v>0</x:v>
      </x:c>
      <x:c r="BG20" s="19" t="n">
        <x:v>-5950</x:v>
      </x:c>
      <x:c r="BH20" s="19" t="n">
        <x:v>-5950</x:v>
      </x:c>
      <x:c r="BI20" s="19" t="n">
        <x:v>-2975</x:v>
      </x:c>
      <x:c r="BJ20" s="19" t="n">
        <x:v>-2975</x:v>
      </x:c>
      <x:c r="BK20" s="19" t="n">
        <x:v>0</x:v>
      </x:c>
      <x:c r="BL20" s="19" t="n">
        <x:v>-2975</x:v>
      </x:c>
      <x:c r="BM20" s="19" t="n">
        <x:v>-5950</x:v>
      </x:c>
      <x:c r="BN20" s="19" t="n">
        <x:v>-2975</x:v>
      </x:c>
      <x:c r="BO20" s="19" t="n">
        <x:v>0</x:v>
      </x:c>
    </x:row>
    <x:row r="21" ht="42" customHeight="1">
      <x:c r="A21" s="3" t="str">
        <x:v>CF.CFI.2</x:v>
      </x:c>
      <x:c r="B21" s="3" t="str">
        <x:v>Investing cash flow / Upside</x:v>
      </x:c>
      <x:c r="C21" s="3" t="str">
        <x:v>EUR</x:v>
      </x:c>
      <x:c r="D21" s="3" t="str">
        <x:v>SUM</x:v>
      </x:c>
      <x:c r="E21" s="19" t="n">
        <x:f>SUM(H21:BO21)</x:f>
        <x:v>-86275</x:v>
      </x:c>
      <x:c r="F21" s="3" t="str"/>
      <x:c r="G21" s="2"/>
      <x:c r="H21" s="19" t="n">
        <x:v>0</x:v>
      </x:c>
      <x:c r="I21" s="19" t="n">
        <x:v>-8925</x:v>
      </x:c>
      <x:c r="J21" s="19" t="n">
        <x:v>0</x:v>
      </x:c>
      <x:c r="K21" s="19" t="n">
        <x:v>-5950</x:v>
      </x:c>
      <x:c r="L21" s="19" t="n">
        <x:v>-5950</x:v>
      </x:c>
      <x:c r="M21" s="19" t="n">
        <x:v>-2975</x:v>
      </x:c>
      <x:c r="N21" s="19" t="n">
        <x:v>-2975</x:v>
      </x:c>
      <x:c r="O21" s="19" t="n">
        <x:v>0</x:v>
      </x:c>
      <x:c r="P21" s="19" t="n">
        <x:v>-2975</x:v>
      </x:c>
      <x:c r="Q21" s="19" t="n">
        <x:v>-5950</x:v>
      </x:c>
      <x:c r="R21" s="19" t="n">
        <x:v>-2975</x:v>
      </x:c>
      <x:c r="S21" s="19" t="n">
        <x:v>0</x:v>
      </x:c>
      <x:c r="T21" s="19" t="n">
        <x:v>0</x:v>
      </x:c>
      <x:c r="U21" s="19" t="n">
        <x:v>-2975</x:v>
      </x:c>
      <x:c r="V21" s="19" t="n">
        <x:v>0</x:v>
      </x:c>
      <x:c r="W21" s="19" t="n">
        <x:v>0</x:v>
      </x:c>
      <x:c r="X21" s="19" t="n">
        <x:v>0</x:v>
      </x:c>
      <x:c r="Y21" s="19" t="n">
        <x:v>0</x:v>
      </x:c>
      <x:c r="Z21" s="19" t="n">
        <x:v>0</x:v>
      </x:c>
      <x:c r="AA21" s="19" t="n">
        <x:v>-2975</x:v>
      </x:c>
      <x:c r="AB21" s="19" t="n">
        <x:v>0</x:v>
      </x:c>
      <x:c r="AC21" s="19" t="n">
        <x:v>0</x:v>
      </x:c>
      <x:c r="AD21" s="19" t="n">
        <x:v>0</x:v>
      </x:c>
      <x:c r="AE21" s="19" t="n">
        <x:v>0</x:v>
      </x:c>
      <x:c r="AF21" s="19" t="n">
        <x:v>-2975</x:v>
      </x:c>
      <x:c r="AG21" s="19" t="n">
        <x:v>0</x:v>
      </x:c>
      <x:c r="AH21" s="19" t="n">
        <x:v>0</x:v>
      </x:c>
      <x:c r="AI21" s="19" t="n">
        <x:v>0</x:v>
      </x:c>
      <x:c r="AJ21" s="19" t="n">
        <x:v>0</x:v>
      </x:c>
      <x:c r="AK21" s="19" t="n">
        <x:v>0</x:v>
      </x:c>
      <x:c r="AL21" s="19" t="n">
        <x:v>0</x:v>
      </x:c>
      <x:c r="AM21" s="19" t="n">
        <x:v>0</x:v>
      </x:c>
      <x:c r="AN21" s="19" t="n">
        <x:v>0</x:v>
      </x:c>
      <x:c r="AO21" s="19" t="n">
        <x:v>0</x:v>
      </x:c>
      <x:c r="AP21" s="19" t="n">
        <x:v>0</x:v>
      </x:c>
      <x:c r="AQ21" s="19" t="n">
        <x:v>0</x:v>
      </x:c>
      <x:c r="AR21" s="19" t="n">
        <x:v>0</x:v>
      </x:c>
      <x:c r="AS21" s="19" t="n">
        <x:v>0</x:v>
      </x:c>
      <x:c r="AT21" s="19" t="n">
        <x:v>0</x:v>
      </x:c>
      <x:c r="AU21" s="19" t="n">
        <x:v>0</x:v>
      </x:c>
      <x:c r="AV21" s="19" t="n">
        <x:v>0</x:v>
      </x:c>
      <x:c r="AW21" s="19" t="n">
        <x:v>0</x:v>
      </x:c>
      <x:c r="AX21" s="19" t="n">
        <x:v>0</x:v>
      </x:c>
      <x:c r="AY21" s="19" t="n">
        <x:v>0</x:v>
      </x:c>
      <x:c r="AZ21" s="19" t="n">
        <x:v>0</x:v>
      </x:c>
      <x:c r="BA21" s="19" t="n">
        <x:v>0</x:v>
      </x:c>
      <x:c r="BB21" s="19" t="n">
        <x:v>0</x:v>
      </x:c>
      <x:c r="BC21" s="19" t="n">
        <x:v>0</x:v>
      </x:c>
      <x:c r="BD21" s="19" t="n">
        <x:v>0</x:v>
      </x:c>
      <x:c r="BE21" s="19" t="n">
        <x:v>-8925</x:v>
      </x:c>
      <x:c r="BF21" s="19" t="n">
        <x:v>0</x:v>
      </x:c>
      <x:c r="BG21" s="19" t="n">
        <x:v>-5950</x:v>
      </x:c>
      <x:c r="BH21" s="19" t="n">
        <x:v>-5950</x:v>
      </x:c>
      <x:c r="BI21" s="19" t="n">
        <x:v>-2975</x:v>
      </x:c>
      <x:c r="BJ21" s="19" t="n">
        <x:v>-2975</x:v>
      </x:c>
      <x:c r="BK21" s="19" t="n">
        <x:v>0</x:v>
      </x:c>
      <x:c r="BL21" s="19" t="n">
        <x:v>-2975</x:v>
      </x:c>
      <x:c r="BM21" s="19" t="n">
        <x:v>-5950</x:v>
      </x:c>
      <x:c r="BN21" s="19" t="n">
        <x:v>-2975</x:v>
      </x:c>
      <x:c r="BO21" s="19" t="n">
        <x:v>0</x:v>
      </x:c>
    </x:row>
    <x:row r="22" ht="42" customHeight="1">
      <x:c r="A22" s="3" t="str">
        <x:v>CF.CFI.3</x:v>
      </x:c>
      <x:c r="B22" s="3" t="str">
        <x:v>Investing cash flow / Downside</x:v>
      </x:c>
      <x:c r="C22" s="3" t="str">
        <x:v>EUR</x:v>
      </x:c>
      <x:c r="D22" s="3" t="str">
        <x:v>SUM</x:v>
      </x:c>
      <x:c r="E22" s="19" t="n">
        <x:f>SUM(H22:BO22)</x:f>
        <x:v>-86275</x:v>
      </x:c>
      <x:c r="F22" s="3" t="str"/>
      <x:c r="G22" s="2"/>
      <x:c r="H22" s="19" t="n">
        <x:v>0</x:v>
      </x:c>
      <x:c r="I22" s="19" t="n">
        <x:v>-8925</x:v>
      </x:c>
      <x:c r="J22" s="19" t="n">
        <x:v>0</x:v>
      </x:c>
      <x:c r="K22" s="19" t="n">
        <x:v>-5950</x:v>
      </x:c>
      <x:c r="L22" s="19" t="n">
        <x:v>-5950</x:v>
      </x:c>
      <x:c r="M22" s="19" t="n">
        <x:v>-2975</x:v>
      </x:c>
      <x:c r="N22" s="19" t="n">
        <x:v>-2975</x:v>
      </x:c>
      <x:c r="O22" s="19" t="n">
        <x:v>0</x:v>
      </x:c>
      <x:c r="P22" s="19" t="n">
        <x:v>-2975</x:v>
      </x:c>
      <x:c r="Q22" s="19" t="n">
        <x:v>-5950</x:v>
      </x:c>
      <x:c r="R22" s="19" t="n">
        <x:v>-2975</x:v>
      </x:c>
      <x:c r="S22" s="19" t="n">
        <x:v>0</x:v>
      </x:c>
      <x:c r="T22" s="19" t="n">
        <x:v>0</x:v>
      </x:c>
      <x:c r="U22" s="19" t="n">
        <x:v>-2975</x:v>
      </x:c>
      <x:c r="V22" s="19" t="n">
        <x:v>0</x:v>
      </x:c>
      <x:c r="W22" s="19" t="n">
        <x:v>0</x:v>
      </x:c>
      <x:c r="X22" s="19" t="n">
        <x:v>0</x:v>
      </x:c>
      <x:c r="Y22" s="19" t="n">
        <x:v>0</x:v>
      </x:c>
      <x:c r="Z22" s="19" t="n">
        <x:v>0</x:v>
      </x:c>
      <x:c r="AA22" s="19" t="n">
        <x:v>-2975</x:v>
      </x:c>
      <x:c r="AB22" s="19" t="n">
        <x:v>0</x:v>
      </x:c>
      <x:c r="AC22" s="19" t="n">
        <x:v>0</x:v>
      </x:c>
      <x:c r="AD22" s="19" t="n">
        <x:v>0</x:v>
      </x:c>
      <x:c r="AE22" s="19" t="n">
        <x:v>0</x:v>
      </x:c>
      <x:c r="AF22" s="19" t="n">
        <x:v>-2975</x:v>
      </x:c>
      <x:c r="AG22" s="19" t="n">
        <x:v>0</x:v>
      </x:c>
      <x:c r="AH22" s="19" t="n">
        <x:v>0</x:v>
      </x:c>
      <x:c r="AI22" s="19" t="n">
        <x:v>0</x:v>
      </x:c>
      <x:c r="AJ22" s="19" t="n">
        <x:v>0</x:v>
      </x:c>
      <x:c r="AK22" s="19" t="n">
        <x:v>0</x:v>
      </x:c>
      <x:c r="AL22" s="19" t="n">
        <x:v>0</x:v>
      </x:c>
      <x:c r="AM22" s="19" t="n">
        <x:v>0</x:v>
      </x:c>
      <x:c r="AN22" s="19" t="n">
        <x:v>0</x:v>
      </x:c>
      <x:c r="AO22" s="19" t="n">
        <x:v>0</x:v>
      </x:c>
      <x:c r="AP22" s="19" t="n">
        <x:v>0</x:v>
      </x:c>
      <x:c r="AQ22" s="19" t="n">
        <x:v>0</x:v>
      </x:c>
      <x:c r="AR22" s="19" t="n">
        <x:v>0</x:v>
      </x:c>
      <x:c r="AS22" s="19" t="n">
        <x:v>0</x:v>
      </x:c>
      <x:c r="AT22" s="19" t="n">
        <x:v>0</x:v>
      </x:c>
      <x:c r="AU22" s="19" t="n">
        <x:v>0</x:v>
      </x:c>
      <x:c r="AV22" s="19" t="n">
        <x:v>0</x:v>
      </x:c>
      <x:c r="AW22" s="19" t="n">
        <x:v>0</x:v>
      </x:c>
      <x:c r="AX22" s="19" t="n">
        <x:v>0</x:v>
      </x:c>
      <x:c r="AY22" s="19" t="n">
        <x:v>0</x:v>
      </x:c>
      <x:c r="AZ22" s="19" t="n">
        <x:v>0</x:v>
      </x:c>
      <x:c r="BA22" s="19" t="n">
        <x:v>0</x:v>
      </x:c>
      <x:c r="BB22" s="19" t="n">
        <x:v>0</x:v>
      </x:c>
      <x:c r="BC22" s="19" t="n">
        <x:v>0</x:v>
      </x:c>
      <x:c r="BD22" s="19" t="n">
        <x:v>0</x:v>
      </x:c>
      <x:c r="BE22" s="19" t="n">
        <x:v>-8925</x:v>
      </x:c>
      <x:c r="BF22" s="19" t="n">
        <x:v>0</x:v>
      </x:c>
      <x:c r="BG22" s="19" t="n">
        <x:v>-5950</x:v>
      </x:c>
      <x:c r="BH22" s="19" t="n">
        <x:v>-5950</x:v>
      </x:c>
      <x:c r="BI22" s="19" t="n">
        <x:v>-2975</x:v>
      </x:c>
      <x:c r="BJ22" s="19" t="n">
        <x:v>-2975</x:v>
      </x:c>
      <x:c r="BK22" s="19" t="n">
        <x:v>0</x:v>
      </x:c>
      <x:c r="BL22" s="19" t="n">
        <x:v>-2975</x:v>
      </x:c>
      <x:c r="BM22" s="19" t="n">
        <x:v>-5950</x:v>
      </x:c>
      <x:c r="BN22" s="19" t="n">
        <x:v>-2975</x:v>
      </x:c>
      <x:c r="BO22" s="19" t="n">
        <x:v>0</x:v>
      </x:c>
    </x:row>
    <x:row r="23" ht="42" customHeight="1">
      <x:c r="A23" s="3" t="str">
        <x:v>CF.CFF</x:v>
      </x:c>
      <x:c r="B23" s="3" t="str">
        <x:v>Financing cash flow</x:v>
      </x:c>
      <x:c r="C23" s="3" t="str">
        <x:v>EUR</x:v>
      </x:c>
      <x:c r="D23" s="3" t="str">
        <x:v>SUM</x:v>
      </x:c>
      <x:c r="E23" s="19" t="n">
        <x:f>SUM(H23:BO23)</x:f>
        <x:v>16848285</x:v>
      </x:c>
      <x:c r="F23" s="3" t="str">
        <x:v>D10 CashFlow row 14; latest estimate</x:v>
      </x:c>
      <x:c r="G23" s="2"/>
      <x:c r="H23" s="20" t="n">
        <x:f>INDEX(H24:H26,'Cover'!$C$28,1)</x:f>
        <x:v>1025000</x:v>
      </x:c>
      <x:c r="I23" s="20" t="n">
        <x:f>INDEX(I24:I26,'Cover'!$C$28,1)</x:f>
        <x:v>0</x:v>
      </x:c>
      <x:c r="J23" s="20" t="n">
        <x:f>INDEX(J24:J26,'Cover'!$C$28,1)</x:f>
        <x:v>0</x:v>
      </x:c>
      <x:c r="K23" s="20" t="n">
        <x:f>INDEX(K24:K26,'Cover'!$C$28,1)</x:f>
        <x:v>0</x:v>
      </x:c>
      <x:c r="L23" s="20" t="n">
        <x:f>INDEX(L24:L26,'Cover'!$C$28,1)</x:f>
        <x:v>0</x:v>
      </x:c>
      <x:c r="M23" s="20" t="n">
        <x:f>INDEX(M24:M26,'Cover'!$C$28,1)</x:f>
        <x:v>0</x:v>
      </x:c>
      <x:c r="N23" s="20" t="n">
        <x:f>INDEX(N24:N26,'Cover'!$C$28,1)</x:f>
        <x:v>0</x:v>
      </x:c>
      <x:c r="O23" s="20" t="n">
        <x:f>INDEX(O24:O26,'Cover'!$C$28,1)</x:f>
        <x:v>3954185</x:v>
      </x:c>
      <x:c r="P23" s="20" t="n">
        <x:f>INDEX(P24:P26,'Cover'!$C$28,1)</x:f>
        <x:v>0</x:v>
      </x:c>
      <x:c r="Q23" s="20" t="n">
        <x:f>INDEX(Q24:Q26,'Cover'!$C$28,1)</x:f>
        <x:v>0</x:v>
      </x:c>
      <x:c r="R23" s="20" t="n">
        <x:f>INDEX(R24:R26,'Cover'!$C$28,1)</x:f>
        <x:v>0</x:v>
      </x:c>
      <x:c r="S23" s="20" t="n">
        <x:f>INDEX(S24:S26,'Cover'!$C$28,1)</x:f>
        <x:v>0</x:v>
      </x:c>
      <x:c r="T23" s="20" t="n">
        <x:f>INDEX(T24:T26,'Cover'!$C$28,1)</x:f>
        <x:v>0</x:v>
      </x:c>
      <x:c r="U23" s="20" t="n">
        <x:f>INDEX(U24:U26,'Cover'!$C$28,1)</x:f>
        <x:v>0</x:v>
      </x:c>
      <x:c r="V23" s="20" t="n">
        <x:f>INDEX(V24:V26,'Cover'!$C$28,1)</x:f>
        <x:v>0</x:v>
      </x:c>
      <x:c r="W23" s="20" t="n">
        <x:f>INDEX(W24:W26,'Cover'!$C$28,1)</x:f>
        <x:v>0</x:v>
      </x:c>
      <x:c r="X23" s="20" t="n">
        <x:f>INDEX(X24:X26,'Cover'!$C$28,1)</x:f>
        <x:v>0</x:v>
      </x:c>
      <x:c r="Y23" s="20" t="n">
        <x:f>INDEX(Y24:Y26,'Cover'!$C$28,1)</x:f>
        <x:v>0</x:v>
      </x:c>
      <x:c r="Z23" s="20" t="n">
        <x:f>INDEX(Z24:Z26,'Cover'!$C$28,1)</x:f>
        <x:v>11869100</x:v>
      </x:c>
      <x:c r="AA23" s="20" t="n">
        <x:f>INDEX(AA24:AA26,'Cover'!$C$28,1)</x:f>
        <x:v>0</x:v>
      </x:c>
      <x:c r="AB23" s="20" t="n">
        <x:f>INDEX(AB24:AB26,'Cover'!$C$28,1)</x:f>
        <x:v>0</x:v>
      </x:c>
      <x:c r="AC23" s="20" t="n">
        <x:f>INDEX(AC24:AC26,'Cover'!$C$28,1)</x:f>
        <x:v>0</x:v>
      </x:c>
      <x:c r="AD23" s="20" t="n">
        <x:f>INDEX(AD24:AD26,'Cover'!$C$28,1)</x:f>
        <x:v>0</x:v>
      </x:c>
      <x:c r="AE23" s="20" t="n">
        <x:f>INDEX(AE24:AE26,'Cover'!$C$28,1)</x:f>
        <x:v>0</x:v>
      </x:c>
      <x:c r="AF23" s="20" t="n">
        <x:f>INDEX(AF24:AF26,'Cover'!$C$28,1)</x:f>
        <x:v>0</x:v>
      </x:c>
      <x:c r="AG23" s="20" t="n">
        <x:f>INDEX(AG24:AG26,'Cover'!$C$28,1)</x:f>
        <x:v>0</x:v>
      </x:c>
      <x:c r="AH23" s="20" t="n">
        <x:f>INDEX(AH24:AH26,'Cover'!$C$28,1)</x:f>
        <x:v>0</x:v>
      </x:c>
      <x:c r="AI23" s="20" t="n">
        <x:f>INDEX(AI24:AI26,'Cover'!$C$28,1)</x:f>
        <x:v>0</x:v>
      </x:c>
      <x:c r="AJ23" s="20" t="n">
        <x:f>INDEX(AJ24:AJ26,'Cover'!$C$28,1)</x:f>
        <x:v>0</x:v>
      </x:c>
      <x:c r="AK23" s="20" t="n">
        <x:f>INDEX(AK24:AK26,'Cover'!$C$28,1)</x:f>
        <x:v>0</x:v>
      </x:c>
      <x:c r="AL23" s="20" t="n">
        <x:f>INDEX(AL24:AL26,'Cover'!$C$28,1)</x:f>
        <x:v>0</x:v>
      </x:c>
      <x:c r="AM23" s="20" t="n">
        <x:f>INDEX(AM24:AM26,'Cover'!$C$28,1)</x:f>
        <x:v>0</x:v>
      </x:c>
      <x:c r="AN23" s="20" t="n">
        <x:f>INDEX(AN24:AN26,'Cover'!$C$28,1)</x:f>
        <x:v>0</x:v>
      </x:c>
      <x:c r="AO23" s="20" t="n">
        <x:f>INDEX(AO24:AO26,'Cover'!$C$28,1)</x:f>
        <x:v>0</x:v>
      </x:c>
      <x:c r="AP23" s="20" t="n">
        <x:f>INDEX(AP24:AP26,'Cover'!$C$28,1)</x:f>
        <x:v>0</x:v>
      </x:c>
      <x:c r="AQ23" s="20" t="n">
        <x:f>INDEX(AQ24:AQ26,'Cover'!$C$28,1)</x:f>
        <x:v>0</x:v>
      </x:c>
      <x:c r="AR23" s="20" t="n">
        <x:f>INDEX(AR24:AR26,'Cover'!$C$28,1)</x:f>
        <x:v>0</x:v>
      </x:c>
      <x:c r="AS23" s="20" t="n">
        <x:f>INDEX(AS24:AS26,'Cover'!$C$28,1)</x:f>
        <x:v>0</x:v>
      </x:c>
      <x:c r="AT23" s="20" t="n">
        <x:f>INDEX(AT24:AT26,'Cover'!$C$28,1)</x:f>
        <x:v>0</x:v>
      </x:c>
      <x:c r="AU23" s="20" t="n">
        <x:f>INDEX(AU24:AU26,'Cover'!$C$28,1)</x:f>
        <x:v>0</x:v>
      </x:c>
      <x:c r="AV23" s="20" t="n">
        <x:f>INDEX(AV24:AV26,'Cover'!$C$28,1)</x:f>
        <x:v>0</x:v>
      </x:c>
      <x:c r="AW23" s="20" t="n">
        <x:f>INDEX(AW24:AW26,'Cover'!$C$28,1)</x:f>
        <x:v>0</x:v>
      </x:c>
      <x:c r="AX23" s="20" t="n">
        <x:f>INDEX(AX24:AX26,'Cover'!$C$28,1)</x:f>
        <x:v>0</x:v>
      </x:c>
      <x:c r="AY23" s="20" t="n">
        <x:f>INDEX(AY24:AY26,'Cover'!$C$28,1)</x:f>
        <x:v>0</x:v>
      </x:c>
      <x:c r="AZ23" s="20" t="n">
        <x:f>INDEX(AZ24:AZ26,'Cover'!$C$28,1)</x:f>
        <x:v>0</x:v>
      </x:c>
      <x:c r="BA23" s="20" t="n">
        <x:f>INDEX(BA24:BA26,'Cover'!$C$28,1)</x:f>
        <x:v>0</x:v>
      </x:c>
      <x:c r="BB23" s="20" t="n">
        <x:f>INDEX(BB24:BB26,'Cover'!$C$28,1)</x:f>
        <x:v>0</x:v>
      </x:c>
      <x:c r="BC23" s="20" t="n">
        <x:f>INDEX(BC24:BC26,'Cover'!$C$28,1)</x:f>
        <x:v>0</x:v>
      </x:c>
      <x:c r="BD23" s="20" t="n">
        <x:f>INDEX(BD24:BD26,'Cover'!$C$28,1)</x:f>
        <x:v>0</x:v>
      </x:c>
      <x:c r="BE23" s="20" t="n">
        <x:f>INDEX(BE24:BE26,'Cover'!$C$28,1)</x:f>
        <x:v>0</x:v>
      </x:c>
      <x:c r="BF23" s="20" t="n">
        <x:f>INDEX(BF24:BF26,'Cover'!$C$28,1)</x:f>
        <x:v>0</x:v>
      </x:c>
      <x:c r="BG23" s="20" t="n">
        <x:f>INDEX(BG24:BG26,'Cover'!$C$28,1)</x:f>
        <x:v>0</x:v>
      </x:c>
      <x:c r="BH23" s="20" t="n">
        <x:f>INDEX(BH24:BH26,'Cover'!$C$28,1)</x:f>
        <x:v>0</x:v>
      </x:c>
      <x:c r="BI23" s="20" t="n">
        <x:f>INDEX(BI24:BI26,'Cover'!$C$28,1)</x:f>
        <x:v>0</x:v>
      </x:c>
      <x:c r="BJ23" s="20" t="n">
        <x:f>INDEX(BJ24:BJ26,'Cover'!$C$28,1)</x:f>
        <x:v>0</x:v>
      </x:c>
      <x:c r="BK23" s="20" t="n">
        <x:f>INDEX(BK24:BK26,'Cover'!$C$28,1)</x:f>
        <x:v>0</x:v>
      </x:c>
      <x:c r="BL23" s="20" t="n">
        <x:f>INDEX(BL24:BL26,'Cover'!$C$28,1)</x:f>
        <x:v>0</x:v>
      </x:c>
      <x:c r="BM23" s="20" t="n">
        <x:f>INDEX(BM24:BM26,'Cover'!$C$28,1)</x:f>
        <x:v>0</x:v>
      </x:c>
      <x:c r="BN23" s="20" t="n">
        <x:f>INDEX(BN24:BN26,'Cover'!$C$28,1)</x:f>
        <x:v>0</x:v>
      </x:c>
      <x:c r="BO23" s="20" t="n">
        <x:f>INDEX(BO24:BO26,'Cover'!$C$28,1)</x:f>
        <x:v>0</x:v>
      </x:c>
    </x:row>
    <x:row r="24" ht="42" customHeight="1">
      <x:c r="A24" s="3" t="str">
        <x:v>CF.CFF.1</x:v>
      </x:c>
      <x:c r="B24" s="3" t="str">
        <x:v>Financing cash flow / Base</x:v>
      </x:c>
      <x:c r="C24" s="3" t="str">
        <x:v>EUR</x:v>
      </x:c>
      <x:c r="D24" s="3" t="str">
        <x:v>SUM</x:v>
      </x:c>
      <x:c r="E24" s="19" t="n">
        <x:f>SUM(H24:BO24)</x:f>
        <x:v>16848285</x:v>
      </x:c>
      <x:c r="F24" s="3" t="str"/>
      <x:c r="G24" s="2"/>
      <x:c r="H24" s="19" t="n">
        <x:v>1025000</x:v>
      </x:c>
      <x:c r="I24" s="19" t="n">
        <x:v>0</x:v>
      </x:c>
      <x:c r="J24" s="19" t="n">
        <x:v>0</x:v>
      </x:c>
      <x:c r="K24" s="19" t="n">
        <x:v>0</x:v>
      </x:c>
      <x:c r="L24" s="19" t="n">
        <x:v>0</x:v>
      </x:c>
      <x:c r="M24" s="19" t="n">
        <x:v>0</x:v>
      </x:c>
      <x:c r="N24" s="19" t="n">
        <x:v>0</x:v>
      </x:c>
      <x:c r="O24" s="19" t="n">
        <x:v>3954185</x:v>
      </x:c>
      <x:c r="P24" s="19" t="n">
        <x:v>0</x:v>
      </x:c>
      <x:c r="Q24" s="19" t="n">
        <x:v>0</x:v>
      </x:c>
      <x:c r="R24" s="19" t="n">
        <x:v>0</x:v>
      </x:c>
      <x:c r="S24" s="19" t="n">
        <x:v>0</x:v>
      </x:c>
      <x:c r="T24" s="19" t="n">
        <x:v>0</x:v>
      </x:c>
      <x:c r="U24" s="19" t="n">
        <x:v>0</x:v>
      </x:c>
      <x:c r="V24" s="19" t="n">
        <x:v>0</x:v>
      </x:c>
      <x:c r="W24" s="19" t="n">
        <x:v>0</x:v>
      </x:c>
      <x:c r="X24" s="19" t="n">
        <x:v>0</x:v>
      </x:c>
      <x:c r="Y24" s="19" t="n">
        <x:v>0</x:v>
      </x:c>
      <x:c r="Z24" s="19" t="n">
        <x:v>11869100</x:v>
      </x:c>
      <x:c r="AA24" s="19" t="n">
        <x:v>0</x:v>
      </x:c>
      <x:c r="AB24" s="19" t="n">
        <x:v>0</x:v>
      </x:c>
      <x:c r="AC24" s="19" t="n">
        <x:v>0</x:v>
      </x:c>
      <x:c r="AD24" s="19" t="n">
        <x:v>0</x:v>
      </x:c>
      <x:c r="AE24" s="19" t="n">
        <x:v>0</x:v>
      </x:c>
      <x:c r="AF24" s="19" t="n">
        <x:v>0</x:v>
      </x:c>
      <x:c r="AG24" s="19" t="n">
        <x:v>0</x:v>
      </x:c>
      <x:c r="AH24" s="19" t="n">
        <x:v>0</x:v>
      </x:c>
      <x:c r="AI24" s="19" t="n">
        <x:v>0</x:v>
      </x:c>
      <x:c r="AJ24" s="19" t="n">
        <x:v>0</x:v>
      </x:c>
      <x:c r="AK24" s="19" t="n">
        <x:v>0</x:v>
      </x:c>
      <x:c r="AL24" s="19" t="n">
        <x:v>0</x:v>
      </x:c>
      <x:c r="AM24" s="19" t="n">
        <x:v>0</x:v>
      </x:c>
      <x:c r="AN24" s="19" t="n">
        <x:v>0</x:v>
      </x:c>
      <x:c r="AO24" s="19" t="n">
        <x:v>0</x:v>
      </x:c>
      <x:c r="AP24" s="19" t="n">
        <x:v>0</x:v>
      </x:c>
      <x:c r="AQ24" s="19" t="n">
        <x:v>0</x:v>
      </x:c>
      <x:c r="AR24" s="19" t="n">
        <x:v>0</x:v>
      </x:c>
      <x:c r="AS24" s="19" t="n">
        <x:v>0</x:v>
      </x:c>
      <x:c r="AT24" s="19" t="n">
        <x:v>0</x:v>
      </x:c>
      <x:c r="AU24" s="19" t="n">
        <x:v>0</x:v>
      </x:c>
      <x:c r="AV24" s="19" t="n">
        <x:v>0</x:v>
      </x:c>
      <x:c r="AW24" s="19" t="n">
        <x:v>0</x:v>
      </x:c>
      <x:c r="AX24" s="19" t="n">
        <x:v>0</x:v>
      </x:c>
      <x:c r="AY24" s="19" t="n">
        <x:v>0</x:v>
      </x:c>
      <x:c r="AZ24" s="19" t="n">
        <x:v>0</x:v>
      </x:c>
      <x:c r="BA24" s="19" t="n">
        <x:v>0</x:v>
      </x:c>
      <x:c r="BB24" s="19" t="n">
        <x:v>0</x:v>
      </x:c>
      <x:c r="BC24" s="19" t="n">
        <x:v>0</x:v>
      </x:c>
      <x:c r="BD24" s="19" t="n">
        <x:v>0</x:v>
      </x:c>
      <x:c r="BE24" s="19" t="n">
        <x:v>0</x:v>
      </x:c>
      <x:c r="BF24" s="19" t="n">
        <x:v>0</x:v>
      </x:c>
      <x:c r="BG24" s="19" t="n">
        <x:v>0</x:v>
      </x:c>
      <x:c r="BH24" s="19" t="n">
        <x:v>0</x:v>
      </x:c>
      <x:c r="BI24" s="19" t="n">
        <x:v>0</x:v>
      </x:c>
      <x:c r="BJ24" s="19" t="n">
        <x:v>0</x:v>
      </x:c>
      <x:c r="BK24" s="19" t="n">
        <x:v>0</x:v>
      </x:c>
      <x:c r="BL24" s="19" t="n">
        <x:v>0</x:v>
      </x:c>
      <x:c r="BM24" s="19" t="n">
        <x:v>0</x:v>
      </x:c>
      <x:c r="BN24" s="19" t="n">
        <x:v>0</x:v>
      </x:c>
      <x:c r="BO24" s="19" t="n">
        <x:v>0</x:v>
      </x:c>
    </x:row>
    <x:row r="25" ht="42" customHeight="1">
      <x:c r="A25" s="3" t="str">
        <x:v>CF.CFF.2</x:v>
      </x:c>
      <x:c r="B25" s="3" t="str">
        <x:v>Financing cash flow / Upside</x:v>
      </x:c>
      <x:c r="C25" s="3" t="str">
        <x:v>EUR</x:v>
      </x:c>
      <x:c r="D25" s="3" t="str">
        <x:v>SUM</x:v>
      </x:c>
      <x:c r="E25" s="19" t="n">
        <x:f>SUM(H25:BO25)</x:f>
        <x:v>16848285</x:v>
      </x:c>
      <x:c r="F25" s="3" t="str"/>
      <x:c r="G25" s="2"/>
      <x:c r="H25" s="19" t="n">
        <x:v>1025000</x:v>
      </x:c>
      <x:c r="I25" s="19" t="n">
        <x:v>0</x:v>
      </x:c>
      <x:c r="J25" s="19" t="n">
        <x:v>0</x:v>
      </x:c>
      <x:c r="K25" s="19" t="n">
        <x:v>0</x:v>
      </x:c>
      <x:c r="L25" s="19" t="n">
        <x:v>0</x:v>
      </x:c>
      <x:c r="M25" s="19" t="n">
        <x:v>0</x:v>
      </x:c>
      <x:c r="N25" s="19" t="n">
        <x:v>0</x:v>
      </x:c>
      <x:c r="O25" s="19" t="n">
        <x:v>3954185</x:v>
      </x:c>
      <x:c r="P25" s="19" t="n">
        <x:v>0</x:v>
      </x:c>
      <x:c r="Q25" s="19" t="n">
        <x:v>0</x:v>
      </x:c>
      <x:c r="R25" s="19" t="n">
        <x:v>0</x:v>
      </x:c>
      <x:c r="S25" s="19" t="n">
        <x:v>0</x:v>
      </x:c>
      <x:c r="T25" s="19" t="n">
        <x:v>0</x:v>
      </x:c>
      <x:c r="U25" s="19" t="n">
        <x:v>0</x:v>
      </x:c>
      <x:c r="V25" s="19" t="n">
        <x:v>0</x:v>
      </x:c>
      <x:c r="W25" s="19" t="n">
        <x:v>0</x:v>
      </x:c>
      <x:c r="X25" s="19" t="n">
        <x:v>0</x:v>
      </x:c>
      <x:c r="Y25" s="19" t="n">
        <x:v>0</x:v>
      </x:c>
      <x:c r="Z25" s="19" t="n">
        <x:v>11869100</x:v>
      </x:c>
      <x:c r="AA25" s="19" t="n">
        <x:v>0</x:v>
      </x:c>
      <x:c r="AB25" s="19" t="n">
        <x:v>0</x:v>
      </x:c>
      <x:c r="AC25" s="19" t="n">
        <x:v>0</x:v>
      </x:c>
      <x:c r="AD25" s="19" t="n">
        <x:v>0</x:v>
      </x:c>
      <x:c r="AE25" s="19" t="n">
        <x:v>0</x:v>
      </x:c>
      <x:c r="AF25" s="19" t="n">
        <x:v>0</x:v>
      </x:c>
      <x:c r="AG25" s="19" t="n">
        <x:v>0</x:v>
      </x:c>
      <x:c r="AH25" s="19" t="n">
        <x:v>0</x:v>
      </x:c>
      <x:c r="AI25" s="19" t="n">
        <x:v>0</x:v>
      </x:c>
      <x:c r="AJ25" s="19" t="n">
        <x:v>0</x:v>
      </x:c>
      <x:c r="AK25" s="19" t="n">
        <x:v>0</x:v>
      </x:c>
      <x:c r="AL25" s="19" t="n">
        <x:v>0</x:v>
      </x:c>
      <x:c r="AM25" s="19" t="n">
        <x:v>0</x:v>
      </x:c>
      <x:c r="AN25" s="19" t="n">
        <x:v>0</x:v>
      </x:c>
      <x:c r="AO25" s="19" t="n">
        <x:v>0</x:v>
      </x:c>
      <x:c r="AP25" s="19" t="n">
        <x:v>0</x:v>
      </x:c>
      <x:c r="AQ25" s="19" t="n">
        <x:v>0</x:v>
      </x:c>
      <x:c r="AR25" s="19" t="n">
        <x:v>0</x:v>
      </x:c>
      <x:c r="AS25" s="19" t="n">
        <x:v>0</x:v>
      </x:c>
      <x:c r="AT25" s="19" t="n">
        <x:v>0</x:v>
      </x:c>
      <x:c r="AU25" s="19" t="n">
        <x:v>0</x:v>
      </x:c>
      <x:c r="AV25" s="19" t="n">
        <x:v>0</x:v>
      </x:c>
      <x:c r="AW25" s="19" t="n">
        <x:v>0</x:v>
      </x:c>
      <x:c r="AX25" s="19" t="n">
        <x:v>0</x:v>
      </x:c>
      <x:c r="AY25" s="19" t="n">
        <x:v>0</x:v>
      </x:c>
      <x:c r="AZ25" s="19" t="n">
        <x:v>0</x:v>
      </x:c>
      <x:c r="BA25" s="19" t="n">
        <x:v>0</x:v>
      </x:c>
      <x:c r="BB25" s="19" t="n">
        <x:v>0</x:v>
      </x:c>
      <x:c r="BC25" s="19" t="n">
        <x:v>0</x:v>
      </x:c>
      <x:c r="BD25" s="19" t="n">
        <x:v>0</x:v>
      </x:c>
      <x:c r="BE25" s="19" t="n">
        <x:v>0</x:v>
      </x:c>
      <x:c r="BF25" s="19" t="n">
        <x:v>0</x:v>
      </x:c>
      <x:c r="BG25" s="19" t="n">
        <x:v>0</x:v>
      </x:c>
      <x:c r="BH25" s="19" t="n">
        <x:v>0</x:v>
      </x:c>
      <x:c r="BI25" s="19" t="n">
        <x:v>0</x:v>
      </x:c>
      <x:c r="BJ25" s="19" t="n">
        <x:v>0</x:v>
      </x:c>
      <x:c r="BK25" s="19" t="n">
        <x:v>0</x:v>
      </x:c>
      <x:c r="BL25" s="19" t="n">
        <x:v>0</x:v>
      </x:c>
      <x:c r="BM25" s="19" t="n">
        <x:v>0</x:v>
      </x:c>
      <x:c r="BN25" s="19" t="n">
        <x:v>0</x:v>
      </x:c>
      <x:c r="BO25" s="19" t="n">
        <x:v>0</x:v>
      </x:c>
    </x:row>
    <x:row r="26" ht="42" customHeight="1">
      <x:c r="A26" s="3" t="str">
        <x:v>CF.CFF.3</x:v>
      </x:c>
      <x:c r="B26" s="3" t="str">
        <x:v>Financing cash flow / Downside</x:v>
      </x:c>
      <x:c r="C26" s="3" t="str">
        <x:v>EUR</x:v>
      </x:c>
      <x:c r="D26" s="3" t="str">
        <x:v>SUM</x:v>
      </x:c>
      <x:c r="E26" s="19" t="n">
        <x:f>SUM(H26:BO26)</x:f>
        <x:v>16848285</x:v>
      </x:c>
      <x:c r="F26" s="3" t="str"/>
      <x:c r="G26" s="2"/>
      <x:c r="H26" s="19" t="n">
        <x:v>1025000</x:v>
      </x:c>
      <x:c r="I26" s="19" t="n">
        <x:v>0</x:v>
      </x:c>
      <x:c r="J26" s="19" t="n">
        <x:v>0</x:v>
      </x:c>
      <x:c r="K26" s="19" t="n">
        <x:v>0</x:v>
      </x:c>
      <x:c r="L26" s="19" t="n">
        <x:v>0</x:v>
      </x:c>
      <x:c r="M26" s="19" t="n">
        <x:v>0</x:v>
      </x:c>
      <x:c r="N26" s="19" t="n">
        <x:v>0</x:v>
      </x:c>
      <x:c r="O26" s="19" t="n">
        <x:v>3954185</x:v>
      </x:c>
      <x:c r="P26" s="19" t="n">
        <x:v>0</x:v>
      </x:c>
      <x:c r="Q26" s="19" t="n">
        <x:v>0</x:v>
      </x:c>
      <x:c r="R26" s="19" t="n">
        <x:v>0</x:v>
      </x:c>
      <x:c r="S26" s="19" t="n">
        <x:v>0</x:v>
      </x:c>
      <x:c r="T26" s="19" t="n">
        <x:v>0</x:v>
      </x:c>
      <x:c r="U26" s="19" t="n">
        <x:v>0</x:v>
      </x:c>
      <x:c r="V26" s="19" t="n">
        <x:v>0</x:v>
      </x:c>
      <x:c r="W26" s="19" t="n">
        <x:v>0</x:v>
      </x:c>
      <x:c r="X26" s="19" t="n">
        <x:v>0</x:v>
      </x:c>
      <x:c r="Y26" s="19" t="n">
        <x:v>0</x:v>
      </x:c>
      <x:c r="Z26" s="19" t="n">
        <x:v>11869100</x:v>
      </x:c>
      <x:c r="AA26" s="19" t="n">
        <x:v>0</x:v>
      </x:c>
      <x:c r="AB26" s="19" t="n">
        <x:v>0</x:v>
      </x:c>
      <x:c r="AC26" s="19" t="n">
        <x:v>0</x:v>
      </x:c>
      <x:c r="AD26" s="19" t="n">
        <x:v>0</x:v>
      </x:c>
      <x:c r="AE26" s="19" t="n">
        <x:v>0</x:v>
      </x:c>
      <x:c r="AF26" s="19" t="n">
        <x:v>0</x:v>
      </x:c>
      <x:c r="AG26" s="19" t="n">
        <x:v>0</x:v>
      </x:c>
      <x:c r="AH26" s="19" t="n">
        <x:v>0</x:v>
      </x:c>
      <x:c r="AI26" s="19" t="n">
        <x:v>0</x:v>
      </x:c>
      <x:c r="AJ26" s="19" t="n">
        <x:v>0</x:v>
      </x:c>
      <x:c r="AK26" s="19" t="n">
        <x:v>0</x:v>
      </x:c>
      <x:c r="AL26" s="19" t="n">
        <x:v>0</x:v>
      </x:c>
      <x:c r="AM26" s="19" t="n">
        <x:v>0</x:v>
      </x:c>
      <x:c r="AN26" s="19" t="n">
        <x:v>0</x:v>
      </x:c>
      <x:c r="AO26" s="19" t="n">
        <x:v>0</x:v>
      </x:c>
      <x:c r="AP26" s="19" t="n">
        <x:v>0</x:v>
      </x:c>
      <x:c r="AQ26" s="19" t="n">
        <x:v>0</x:v>
      </x:c>
      <x:c r="AR26" s="19" t="n">
        <x:v>0</x:v>
      </x:c>
      <x:c r="AS26" s="19" t="n">
        <x:v>0</x:v>
      </x:c>
      <x:c r="AT26" s="19" t="n">
        <x:v>0</x:v>
      </x:c>
      <x:c r="AU26" s="19" t="n">
        <x:v>0</x:v>
      </x:c>
      <x:c r="AV26" s="19" t="n">
        <x:v>0</x:v>
      </x:c>
      <x:c r="AW26" s="19" t="n">
        <x:v>0</x:v>
      </x:c>
      <x:c r="AX26" s="19" t="n">
        <x:v>0</x:v>
      </x:c>
      <x:c r="AY26" s="19" t="n">
        <x:v>0</x:v>
      </x:c>
      <x:c r="AZ26" s="19" t="n">
        <x:v>0</x:v>
      </x:c>
      <x:c r="BA26" s="19" t="n">
        <x:v>0</x:v>
      </x:c>
      <x:c r="BB26" s="19" t="n">
        <x:v>0</x:v>
      </x:c>
      <x:c r="BC26" s="19" t="n">
        <x:v>0</x:v>
      </x:c>
      <x:c r="BD26" s="19" t="n">
        <x:v>0</x:v>
      </x:c>
      <x:c r="BE26" s="19" t="n">
        <x:v>0</x:v>
      </x:c>
      <x:c r="BF26" s="19" t="n">
        <x:v>0</x:v>
      </x:c>
      <x:c r="BG26" s="19" t="n">
        <x:v>0</x:v>
      </x:c>
      <x:c r="BH26" s="19" t="n">
        <x:v>0</x:v>
      </x:c>
      <x:c r="BI26" s="19" t="n">
        <x:v>0</x:v>
      </x:c>
      <x:c r="BJ26" s="19" t="n">
        <x:v>0</x:v>
      </x:c>
      <x:c r="BK26" s="19" t="n">
        <x:v>0</x:v>
      </x:c>
      <x:c r="BL26" s="19" t="n">
        <x:v>0</x:v>
      </x:c>
      <x:c r="BM26" s="19" t="n">
        <x:v>0</x:v>
      </x:c>
      <x:c r="BN26" s="19" t="n">
        <x:v>0</x:v>
      </x:c>
      <x:c r="BO26" s="19" t="n">
        <x:v>0</x:v>
      </x:c>
    </x:row>
    <x:row r="27" ht="42" customHeight="1">
      <x:c r="A27" s="3" t="str">
        <x:v>CF.CLOSE_CASH</x:v>
      </x:c>
      <x:c r="B27" s="3" t="str">
        <x:v>Closing cash</x:v>
      </x:c>
      <x:c r="C27" s="3" t="str">
        <x:v>EUR</x:v>
      </x:c>
      <x:c r="D27" s="3" t="str">
        <x:v>END</x:v>
      </x:c>
      <x:c r="E27" s="19" t="n">
        <x:f>BO27</x:f>
        <x:v>6451107.62403639</x:v>
      </x:c>
      <x:c r="F27" s="3" t="str">
        <x:v>D10 CashFlow row 15; latest estimate</x:v>
      </x:c>
      <x:c r="G27" s="2"/>
      <x:c r="H27" s="20" t="n">
        <x:f>INDEX(H28:H30,'Cover'!$C$28,1)</x:f>
        <x:v>1004604.14</x:v>
      </x:c>
      <x:c r="I27" s="20" t="n">
        <x:f>INDEX(I28:I30,'Cover'!$C$28,1)</x:f>
        <x:v>958098.6999999998</x:v>
      </x:c>
      <x:c r="J27" s="20" t="n">
        <x:f>INDEX(J28:J30,'Cover'!$C$28,1)</x:f>
        <x:v>902797.1499999998</x:v>
      </x:c>
      <x:c r="K27" s="20" t="n">
        <x:f>INDEX(K28:K30,'Cover'!$C$28,1)</x:f>
        <x:v>800282.2899999998</x:v>
      </x:c>
      <x:c r="L27" s="20" t="n">
        <x:f>INDEX(L28:L30,'Cover'!$C$28,1)</x:f>
        <x:v>697476.4399999998</x:v>
      </x:c>
      <x:c r="M27" s="20" t="n">
        <x:f>INDEX(M28:M30,'Cover'!$C$28,1)</x:f>
        <x:v>576550.4299999998</x:v>
      </x:c>
      <x:c r="N27" s="20" t="n">
        <x:f>INDEX(N28:N30,'Cover'!$C$28,1)</x:f>
        <x:v>468673.01928750006</x:v>
      </x:c>
      <x:c r="O27" s="20" t="n">
        <x:f>INDEX(O28:O30,'Cover'!$C$28,1)</x:f>
        <x:v>4307564.27265702</x:v>
      </x:c>
      <x:c r="P27" s="20" t="n">
        <x:f>INDEX(P28:P30,'Cover'!$C$28,1)</x:f>
        <x:v>4170188.738593252</x:v>
      </x:c>
      <x:c r="Q27" s="20" t="n">
        <x:f>INDEX(Q28:Q30,'Cover'!$C$28,1)</x:f>
        <x:v>4007453.537640779</x:v>
      </x:c>
      <x:c r="R27" s="20" t="n">
        <x:f>INDEX(R28:R30,'Cover'!$C$28,1)</x:f>
        <x:v>3806259.3059398597</x:v>
      </x:c>
      <x:c r="S27" s="20" t="n">
        <x:f>INDEX(S28:S30,'Cover'!$C$28,1)</x:f>
        <x:v>3612900.6962790797</x:v>
      </x:c>
      <x:c r="T27" s="20" t="n">
        <x:f>INDEX(T28:T30,'Cover'!$C$28,1)</x:f>
        <x:v>3385829.904497584</x:v>
      </x:c>
      <x:c r="U27" s="20" t="n">
        <x:f>INDEX(U28:U30,'Cover'!$C$28,1)</x:f>
        <x:v>3130925.5721130725</x:v>
      </x:c>
      <x:c r="V27" s="20" t="n">
        <x:f>INDEX(V28:V30,'Cover'!$C$28,1)</x:f>
        <x:v>2883024.984674343</x:v>
      </x:c>
      <x:c r="W27" s="20" t="n">
        <x:f>INDEX(W28:W30,'Cover'!$C$28,1)</x:f>
        <x:v>2642579.7684223447</x:v>
      </x:c>
      <x:c r="X27" s="20" t="n">
        <x:f>INDEX(X28:X30,'Cover'!$C$28,1)</x:f>
        <x:v>2403480.946493165</x:v>
      </x:c>
      <x:c r="Y27" s="20" t="n">
        <x:f>INDEX(Y28:Y30,'Cover'!$C$28,1)</x:f>
        <x:v>2166148.4846548047</x:v>
      </x:c>
      <x:c r="Z27" s="20" t="n">
        <x:f>INDEX(Z28:Z30,'Cover'!$C$28,1)</x:f>
        <x:v>13779389.26634444</x:v>
      </x:c>
      <x:c r="AA27" s="20" t="n">
        <x:f>INDEX(AA28:AA30,'Cover'!$C$28,1)</x:f>
        <x:v>13542865.694368586</x:v>
      </x:c>
      <x:c r="AB27" s="20" t="n">
        <x:f>INDEX(AB28:AB30,'Cover'!$C$28,1)</x:f>
        <x:v>13305724.809884492</x:v>
      </x:c>
      <x:c r="AC27" s="20" t="n">
        <x:f>INDEX(AC28:AC30,'Cover'!$C$28,1)</x:f>
        <x:v>13069553.535502233</x:v>
      </x:c>
      <x:c r="AD27" s="20" t="n">
        <x:f>INDEX(AD28:AD30,'Cover'!$C$28,1)</x:f>
        <x:v>12837124.229667583</x:v>
      </x:c>
      <x:c r="AE27" s="20" t="n">
        <x:f>INDEX(AE28:AE30,'Cover'!$C$28,1)</x:f>
        <x:v>12599405.265568541</x:v>
      </x:c>
      <x:c r="AF27" s="20" t="n">
        <x:f>INDEX(AF28:AF30,'Cover'!$C$28,1)</x:f>
        <x:v>12349401.911451416</x:v>
      </x:c>
      <x:c r="AG27" s="20" t="n">
        <x:f>INDEX(AG28:AG30,'Cover'!$C$28,1)</x:f>
        <x:v>12070410.035322515</x:v>
      </x:c>
      <x:c r="AH27" s="20" t="n">
        <x:f>INDEX(AH28:AH30,'Cover'!$C$28,1)</x:f>
        <x:v>11786503.31119292</x:v>
      </x:c>
      <x:c r="AI27" s="20" t="n">
        <x:f>INDEX(AI28:AI30,'Cover'!$C$28,1)</x:f>
        <x:v>11517677.428945983</x:v>
      </x:c>
      <x:c r="AJ27" s="20" t="n">
        <x:f>INDEX(AJ28:AJ30,'Cover'!$C$28,1)</x:f>
        <x:v>11256517.384436542</x:v>
      </x:c>
      <x:c r="AK27" s="20" t="n">
        <x:f>INDEX(AK28:AK30,'Cover'!$C$28,1)</x:f>
        <x:v>11001500.809093233</x:v>
      </x:c>
      <x:c r="AL27" s="20" t="n">
        <x:f>INDEX(AL28:AL30,'Cover'!$C$28,1)</x:f>
        <x:v>10748262.206774222</x:v>
      </x:c>
      <x:c r="AM27" s="20" t="n">
        <x:f>INDEX(AM28:AM30,'Cover'!$C$28,1)</x:f>
        <x:v>10505763.149727058</x:v>
      </x:c>
      <x:c r="AN27" s="20" t="n">
        <x:f>INDEX(AN28:AN30,'Cover'!$C$28,1)</x:f>
        <x:v>10269595.557070944</x:v>
      </x:c>
      <x:c r="AO27" s="20" t="n">
        <x:f>INDEX(AO28:AO30,'Cover'!$C$28,1)</x:f>
        <x:v>10034361.165530069</x:v>
      </x:c>
      <x:c r="AP27" s="20" t="n">
        <x:f>INDEX(AP28:AP30,'Cover'!$C$28,1)</x:f>
        <x:v>9811310.343226956</x:v>
      </x:c>
      <x:c r="AQ27" s="20" t="n">
        <x:f>INDEX(AQ28:AQ30,'Cover'!$C$28,1)</x:f>
        <x:v>9594732.98842977</x:v>
      </x:c>
      <x:c r="AR27" s="20" t="n">
        <x:f>INDEX(AR28:AR30,'Cover'!$C$28,1)</x:f>
        <x:v>9375204.043880714</x:v>
      </x:c>
      <x:c r="AS27" s="20" t="n">
        <x:f>INDEX(AS28:AS30,'Cover'!$C$28,1)</x:f>
        <x:v>9140534.596223682</x:v>
      </x:c>
      <x:c r="AT27" s="20" t="n">
        <x:f>INDEX(AT28:AT30,'Cover'!$C$28,1)</x:f>
        <x:v>8904832.442796756</x:v>
      </x:c>
      <x:c r="AU27" s="20" t="n">
        <x:f>INDEX(AU28:AU30,'Cover'!$C$28,1)</x:f>
        <x:v>8682671.718498252</x:v>
      </x:c>
      <x:c r="AV27" s="20" t="n">
        <x:f>INDEX(AV28:AV30,'Cover'!$C$28,1)</x:f>
        <x:v>8477218.44660883</x:v>
      </x:c>
      <x:c r="AW27" s="20" t="n">
        <x:f>INDEX(AW28:AW30,'Cover'!$C$28,1)</x:f>
        <x:v>8281597.141503382</x:v>
      </x:c>
      <x:c r="AX27" s="20" t="n">
        <x:f>INDEX(AX28:AX30,'Cover'!$C$28,1)</x:f>
        <x:v>8085534.815027276</x:v>
      </x:c>
      <x:c r="AY27" s="20" t="n">
        <x:f>INDEX(AY28:AY30,'Cover'!$C$28,1)</x:f>
        <x:v>7909670.93216834</x:v>
      </x:c>
      <x:c r="AZ27" s="20" t="n">
        <x:f>INDEX(AZ28:AZ30,'Cover'!$C$28,1)</x:f>
        <x:v>7743720.012411223</x:v>
      </x:c>
      <x:c r="BA27" s="20" t="n">
        <x:f>INDEX(BA28:BA30,'Cover'!$C$28,1)</x:f>
        <x:v>7575700.438108443</x:v>
      </x:c>
      <x:c r="BB27" s="20" t="n">
        <x:f>INDEX(BB28:BB30,'Cover'!$C$28,1)</x:f>
        <x:v>7429739.726346482</x:v>
      </x:c>
      <x:c r="BC27" s="20" t="n">
        <x:f>INDEX(BC28:BC30,'Cover'!$C$28,1)</x:f>
        <x:v>7293765.578225888</x:v>
      </x:c>
      <x:c r="BD27" s="20" t="n">
        <x:f>INDEX(BD28:BD30,'Cover'!$C$28,1)</x:f>
        <x:v>7148902.228505451</x:v>
      </x:c>
      <x:c r="BE27" s="20" t="n">
        <x:f>INDEX(BE28:BE30,'Cover'!$C$28,1)</x:f>
        <x:v>7025486.399830108</x:v>
      </x:c>
      <x:c r="BF27" s="20" t="n">
        <x:f>INDEX(BF28:BF30,'Cover'!$C$28,1)</x:f>
        <x:v>6911154.864915251</x:v>
      </x:c>
      <x:c r="BG27" s="20" t="n">
        <x:f>INDEX(BG28:BG30,'Cover'!$C$28,1)</x:f>
        <x:v>6800598.897952879</x:v>
      </x:c>
      <x:c r="BH27" s="20" t="n">
        <x:f>INDEX(BH28:BH30,'Cover'!$C$28,1)</x:f>
        <x:v>6716453.765772468</x:v>
      </x:c>
      <x:c r="BI27" s="20" t="n">
        <x:f>INDEX(BI28:BI30,'Cover'!$C$28,1)</x:f>
        <x:v>6647036.871898298</x:v>
      </x:c>
      <x:c r="BJ27" s="20" t="n">
        <x:f>INDEX(BJ28:BJ30,'Cover'!$C$28,1)</x:f>
        <x:v>6571944.736726712</x:v>
      </x:c>
      <x:c r="BK27" s="20" t="n">
        <x:f>INDEX(BK28:BK30,'Cover'!$C$28,1)</x:f>
        <x:v>6529415.540214401</x:v>
      </x:c>
      <x:c r="BL27" s="20" t="n">
        <x:f>INDEX(BL28:BL30,'Cover'!$C$28,1)</x:f>
        <x:v>6496570.355778951</x:v>
      </x:c>
      <x:c r="BM27" s="20" t="n">
        <x:f>INDEX(BM28:BM30,'Cover'!$C$28,1)</x:f>
        <x:v>6453499.294333233</x:v>
      </x:c>
      <x:c r="BN27" s="20" t="n">
        <x:f>INDEX(BN28:BN30,'Cover'!$C$28,1)</x:f>
        <x:v>6444983.995433731</x:v>
      </x:c>
      <x:c r="BO27" s="20" t="n">
        <x:f>INDEX(BO28:BO30,'Cover'!$C$28,1)</x:f>
        <x:v>6451107.62403639</x:v>
      </x:c>
    </x:row>
    <x:row r="28" ht="42" customHeight="1">
      <x:c r="A28" s="3" t="str">
        <x:v>CF.CLOSE_CASH.1</x:v>
      </x:c>
      <x:c r="B28" s="3" t="str">
        <x:v>Closing cash / Base</x:v>
      </x:c>
      <x:c r="C28" s="3" t="str">
        <x:v>EUR</x:v>
      </x:c>
      <x:c r="D28" s="3" t="str">
        <x:v>END</x:v>
      </x:c>
      <x:c r="E28" s="19" t="n">
        <x:f>BO28</x:f>
        <x:v>6451107.62403639</x:v>
      </x:c>
      <x:c r="F28" s="3" t="str"/>
      <x:c r="G28" s="2"/>
      <x:c r="H28" s="19" t="n">
        <x:v>1004604.14</x:v>
      </x:c>
      <x:c r="I28" s="19" t="n">
        <x:v>958098.6999999998</x:v>
      </x:c>
      <x:c r="J28" s="19" t="n">
        <x:v>902797.1499999998</x:v>
      </x:c>
      <x:c r="K28" s="19" t="n">
        <x:v>800282.2899999998</x:v>
      </x:c>
      <x:c r="L28" s="19" t="n">
        <x:v>697476.4399999998</x:v>
      </x:c>
      <x:c r="M28" s="19" t="n">
        <x:v>576550.4299999998</x:v>
      </x:c>
      <x:c r="N28" s="19" t="n">
        <x:v>468673.01928750006</x:v>
      </x:c>
      <x:c r="O28" s="19" t="n">
        <x:v>4307564.27265702</x:v>
      </x:c>
      <x:c r="P28" s="19" t="n">
        <x:v>4170188.738593252</x:v>
      </x:c>
      <x:c r="Q28" s="19" t="n">
        <x:v>4007453.537640779</x:v>
      </x:c>
      <x:c r="R28" s="19" t="n">
        <x:v>3806259.3059398597</x:v>
      </x:c>
      <x:c r="S28" s="19" t="n">
        <x:v>3612900.6962790797</x:v>
      </x:c>
      <x:c r="T28" s="19" t="n">
        <x:v>3385829.904497584</x:v>
      </x:c>
      <x:c r="U28" s="19" t="n">
        <x:v>3130925.5721130725</x:v>
      </x:c>
      <x:c r="V28" s="19" t="n">
        <x:v>2883024.984674343</x:v>
      </x:c>
      <x:c r="W28" s="19" t="n">
        <x:v>2642579.7684223447</x:v>
      </x:c>
      <x:c r="X28" s="19" t="n">
        <x:v>2403480.946493165</x:v>
      </x:c>
      <x:c r="Y28" s="19" t="n">
        <x:v>2166148.4846548047</x:v>
      </x:c>
      <x:c r="Z28" s="19" t="n">
        <x:v>13779389.26634444</x:v>
      </x:c>
      <x:c r="AA28" s="19" t="n">
        <x:v>13542865.694368586</x:v>
      </x:c>
      <x:c r="AB28" s="19" t="n">
        <x:v>13305724.809884492</x:v>
      </x:c>
      <x:c r="AC28" s="19" t="n">
        <x:v>13069553.535502233</x:v>
      </x:c>
      <x:c r="AD28" s="19" t="n">
        <x:v>12837124.229667583</x:v>
      </x:c>
      <x:c r="AE28" s="19" t="n">
        <x:v>12599405.265568541</x:v>
      </x:c>
      <x:c r="AF28" s="19" t="n">
        <x:v>12349401.911451416</x:v>
      </x:c>
      <x:c r="AG28" s="19" t="n">
        <x:v>12070410.035322515</x:v>
      </x:c>
      <x:c r="AH28" s="19" t="n">
        <x:v>11786503.31119292</x:v>
      </x:c>
      <x:c r="AI28" s="19" t="n">
        <x:v>11517677.428945983</x:v>
      </x:c>
      <x:c r="AJ28" s="19" t="n">
        <x:v>11256517.384436542</x:v>
      </x:c>
      <x:c r="AK28" s="19" t="n">
        <x:v>11001500.809093233</x:v>
      </x:c>
      <x:c r="AL28" s="19" t="n">
        <x:v>10748262.206774222</x:v>
      </x:c>
      <x:c r="AM28" s="19" t="n">
        <x:v>10505763.149727058</x:v>
      </x:c>
      <x:c r="AN28" s="19" t="n">
        <x:v>10269595.557070944</x:v>
      </x:c>
      <x:c r="AO28" s="19" t="n">
        <x:v>10034361.165530069</x:v>
      </x:c>
      <x:c r="AP28" s="19" t="n">
        <x:v>9811310.343226956</x:v>
      </x:c>
      <x:c r="AQ28" s="19" t="n">
        <x:v>9594732.98842977</x:v>
      </x:c>
      <x:c r="AR28" s="19" t="n">
        <x:v>9375204.043880714</x:v>
      </x:c>
      <x:c r="AS28" s="19" t="n">
        <x:v>9140534.596223682</x:v>
      </x:c>
      <x:c r="AT28" s="19" t="n">
        <x:v>8904832.442796756</x:v>
      </x:c>
      <x:c r="AU28" s="19" t="n">
        <x:v>8682671.718498252</x:v>
      </x:c>
      <x:c r="AV28" s="19" t="n">
        <x:v>8477218.44660883</x:v>
      </x:c>
      <x:c r="AW28" s="19" t="n">
        <x:v>8281597.141503382</x:v>
      </x:c>
      <x:c r="AX28" s="19" t="n">
        <x:v>8085534.815027276</x:v>
      </x:c>
      <x:c r="AY28" s="19" t="n">
        <x:v>7909670.93216834</x:v>
      </x:c>
      <x:c r="AZ28" s="19" t="n">
        <x:v>7743720.012411223</x:v>
      </x:c>
      <x:c r="BA28" s="19" t="n">
        <x:v>7575700.438108443</x:v>
      </x:c>
      <x:c r="BB28" s="19" t="n">
        <x:v>7429739.726346482</x:v>
      </x:c>
      <x:c r="BC28" s="19" t="n">
        <x:v>7293765.578225888</x:v>
      </x:c>
      <x:c r="BD28" s="19" t="n">
        <x:v>7148902.228505451</x:v>
      </x:c>
      <x:c r="BE28" s="19" t="n">
        <x:v>7025486.399830108</x:v>
      </x:c>
      <x:c r="BF28" s="19" t="n">
        <x:v>6911154.864915251</x:v>
      </x:c>
      <x:c r="BG28" s="19" t="n">
        <x:v>6800598.897952879</x:v>
      </x:c>
      <x:c r="BH28" s="19" t="n">
        <x:v>6716453.765772468</x:v>
      </x:c>
      <x:c r="BI28" s="19" t="n">
        <x:v>6647036.871898298</x:v>
      </x:c>
      <x:c r="BJ28" s="19" t="n">
        <x:v>6571944.736726712</x:v>
      </x:c>
      <x:c r="BK28" s="19" t="n">
        <x:v>6529415.540214401</x:v>
      </x:c>
      <x:c r="BL28" s="19" t="n">
        <x:v>6496570.355778951</x:v>
      </x:c>
      <x:c r="BM28" s="19" t="n">
        <x:v>6453499.294333233</x:v>
      </x:c>
      <x:c r="BN28" s="19" t="n">
        <x:v>6444983.995433731</x:v>
      </x:c>
      <x:c r="BO28" s="19" t="n">
        <x:v>6451107.62403639</x:v>
      </x:c>
    </x:row>
    <x:row r="29" ht="42" customHeight="1">
      <x:c r="A29" s="3" t="str">
        <x:v>CF.CLOSE_CASH.2</x:v>
      </x:c>
      <x:c r="B29" s="3" t="str">
        <x:v>Closing cash / Upside</x:v>
      </x:c>
      <x:c r="C29" s="3" t="str">
        <x:v>EUR</x:v>
      </x:c>
      <x:c r="D29" s="3" t="str">
        <x:v>END</x:v>
      </x:c>
      <x:c r="E29" s="19" t="n">
        <x:f>BO29</x:f>
        <x:v>17246639.16987975</x:v>
      </x:c>
      <x:c r="F29" s="3" t="str"/>
      <x:c r="G29" s="2"/>
      <x:c r="H29" s="19" t="n">
        <x:v>1004604.14</x:v>
      </x:c>
      <x:c r="I29" s="19" t="n">
        <x:v>958098.6999999998</x:v>
      </x:c>
      <x:c r="J29" s="19" t="n">
        <x:v>902797.1499999998</x:v>
      </x:c>
      <x:c r="K29" s="19" t="n">
        <x:v>800282.2899999998</x:v>
      </x:c>
      <x:c r="L29" s="19" t="n">
        <x:v>697476.4399999998</x:v>
      </x:c>
      <x:c r="M29" s="19" t="n">
        <x:v>576550.4299999998</x:v>
      </x:c>
      <x:c r="N29" s="19" t="n">
        <x:v>468673.01928750006</x:v>
      </x:c>
      <x:c r="O29" s="19" t="n">
        <x:v>4307564.27265702</x:v>
      </x:c>
      <x:c r="P29" s="19" t="n">
        <x:v>4170188.738593252</x:v>
      </x:c>
      <x:c r="Q29" s="19" t="n">
        <x:v>4010615.7891936577</x:v>
      </x:c>
      <x:c r="R29" s="19" t="n">
        <x:v>3813868.9048093962</x:v>
      </x:c>
      <x:c r="S29" s="19" t="n">
        <x:v>3625535.9891873263</x:v>
      </x:c>
      <x:c r="T29" s="19" t="n">
        <x:v>3423677.7381131854</x:v>
      </x:c>
      <x:c r="U29" s="19" t="n">
        <x:v>3186239.043321768</x:v>
      </x:c>
      <x:c r="V29" s="19" t="n">
        <x:v>2959219.210204529</x:v>
      </x:c>
      <x:c r="W29" s="19" t="n">
        <x:v>2742553.282747994</x:v>
      </x:c>
      <x:c r="X29" s="19" t="n">
        <x:v>2531517.2116344557</x:v>
      </x:c>
      <x:c r="Y29" s="19" t="n">
        <x:v>2326035.475273301</x:v>
      </x:c>
      <x:c r="Z29" s="19" t="n">
        <x:v>13973447.976116484</x:v>
      </x:c>
      <x:c r="AA29" s="19" t="n">
        <x:v>13776760.51718116</x:v>
      </x:c>
      <x:c r="AB29" s="19" t="n">
        <x:v>13583628.157707516</x:v>
      </x:c>
      <x:c r="AC29" s="19" t="n">
        <x:v>13394180.544116797</x:v>
      </x:c>
      <x:c r="AD29" s="19" t="n">
        <x:v>13215879.406993568</x:v>
      </x:c>
      <x:c r="AE29" s="19" t="n">
        <x:v>13036899.861853287</x:v>
      </x:c>
      <x:c r="AF29" s="19" t="n">
        <x:v>12851953.849574815</x:v>
      </x:c>
      <x:c r="AG29" s="19" t="n">
        <x:v>12651830.008885844</x:v>
      </x:c>
      <x:c r="AH29" s="19" t="n">
        <x:v>12455333.41195045</x:v>
      </x:c>
      <x:c r="AI29" s="19" t="n">
        <x:v>12277197.244173935</x:v>
      </x:c>
      <x:c r="AJ29" s="19" t="n">
        <x:v>12121584.772514418</x:v>
      </x:c>
      <x:c r="AK29" s="19" t="n">
        <x:v>11981610.370380923</x:v>
      </x:c>
      <x:c r="AL29" s="19" t="n">
        <x:v>11845426.630692836</x:v>
      </x:c>
      <x:c r="AM29" s="19" t="n">
        <x:v>11737784.533415781</x:v>
      </x:c>
      <x:c r="AN29" s="19" t="n">
        <x:v>11646722.299580572</x:v>
      </x:c>
      <x:c r="AO29" s="19" t="n">
        <x:v>11557339.034304854</x:v>
      </x:c>
      <x:c r="AP29" s="19" t="n">
        <x:v>11501127.781236392</x:v>
      </x:c>
      <x:c r="AQ29" s="19" t="n">
        <x:v>11462302.88955147</x:v>
      </x:c>
      <x:c r="AR29" s="19" t="n">
        <x:v>11422959.418382913</x:v>
      </x:c>
      <x:c r="AS29" s="19" t="n">
        <x:v>11396538.048454784</x:v>
      </x:c>
      <x:c r="AT29" s="19" t="n">
        <x:v>11383149.291322466</x:v>
      </x:c>
      <x:c r="AU29" s="19" t="n">
        <x:v>11381685.641049981</x:v>
      </x:c>
      <x:c r="AV29" s="19" t="n">
        <x:v>11427618.389173431</x:v>
      </x:c>
      <x:c r="AW29" s="19" t="n">
        <x:v>11498361.512463566</x:v>
      </x:c>
      <x:c r="AX29" s="19" t="n">
        <x:v>11564444.185008384</x:v>
      </x:c>
      <x:c r="AY29" s="19" t="n">
        <x:v>11685739.510454927</x:v>
      </x:c>
      <x:c r="AZ29" s="19" t="n">
        <x:v>11832744.809892453</x:v>
      </x:c>
      <x:c r="BA29" s="19" t="n">
        <x:v>11970668.335077392</x:v>
      </x:c>
      <x:c r="BB29" s="19" t="n">
        <x:v>12170269.489363104</x:v>
      </x:c>
      <x:c r="BC29" s="19" t="n">
        <x:v>12396453.464325108</x:v>
      </x:c>
      <x:c r="BD29" s="19" t="n">
        <x:v>12604658.687268546</x:v>
      </x:c>
      <x:c r="BE29" s="19" t="n">
        <x:v>12880721.45334484</x:v>
      </x:c>
      <x:c r="BF29" s="19" t="n">
        <x:v>13184338.281918474</x:v>
      </x:c>
      <x:c r="BG29" s="19" t="n">
        <x:v>13478725.796615036</x:v>
      </x:c>
      <x:c r="BH29" s="19" t="n">
        <x:v>13850099.586040676</x:v>
      </x:c>
      <x:c r="BI29" s="19" t="n">
        <x:v>14255378.75170449</x:v>
      </x:c>
      <x:c r="BJ29" s="19" t="n">
        <x:v>14638120.548037153</x:v>
      </x:c>
      <x:c r="BK29" s="19" t="n">
        <x:v>15109325.01729019</x:v>
      </x:c>
      <x:c r="BL29" s="19" t="n">
        <x:v>15610123.703154415</x:v>
      </x:c>
      <x:c r="BM29" s="19" t="n">
        <x:v>16079835.566760814</x:v>
      </x:c>
      <x:c r="BN29" s="19" t="n">
        <x:v>16645587.490701906</x:v>
      </x:c>
      <x:c r="BO29" s="19" t="n">
        <x:v>17246639.16987975</x:v>
      </x:c>
    </x:row>
    <x:row r="30" ht="42" customHeight="1">
      <x:c r="A30" s="3" t="str">
        <x:v>CF.CLOSE_CASH.3</x:v>
      </x:c>
      <x:c r="B30" s="3" t="str">
        <x:v>Closing cash / Downside</x:v>
      </x:c>
      <x:c r="C30" s="3" t="str">
        <x:v>EUR</x:v>
      </x:c>
      <x:c r="D30" s="3" t="str">
        <x:v>END</x:v>
      </x:c>
      <x:c r="E30" s="19" t="n">
        <x:f>BO30</x:f>
        <x:v>850799.4550840724</x:v>
      </x:c>
      <x:c r="F30" s="3" t="str"/>
      <x:c r="G30" s="2"/>
      <x:c r="H30" s="19" t="n">
        <x:v>1004604.14</x:v>
      </x:c>
      <x:c r="I30" s="19" t="n">
        <x:v>958098.6999999998</x:v>
      </x:c>
      <x:c r="J30" s="19" t="n">
        <x:v>902797.1499999998</x:v>
      </x:c>
      <x:c r="K30" s="19" t="n">
        <x:v>800282.2899999998</x:v>
      </x:c>
      <x:c r="L30" s="19" t="n">
        <x:v>697476.4399999998</x:v>
      </x:c>
      <x:c r="M30" s="19" t="n">
        <x:v>576550.4299999998</x:v>
      </x:c>
      <x:c r="N30" s="19" t="n">
        <x:v>468673.01928750006</x:v>
      </x:c>
      <x:c r="O30" s="19" t="n">
        <x:v>4307564.27265702</x:v>
      </x:c>
      <x:c r="P30" s="19" t="n">
        <x:v>4170188.738593252</x:v>
      </x:c>
      <x:c r="Q30" s="19" t="n">
        <x:v>4005576.488058432</x:v>
      </x:c>
      <x:c r="R30" s="19" t="n">
        <x:v>3801819.618337515</x:v>
      </x:c>
      <x:c r="S30" s="19" t="n">
        <x:v>3605612.867452196</x:v>
      </x:c>
      <x:c r="T30" s="19" t="n">
        <x:v>3397555.2906655064</x:v>
      </x:c>
      <x:c r="U30" s="19" t="n">
        <x:v>3160344.126134492</x:v>
      </x:c>
      <x:c r="V30" s="19" t="n">
        <x:v>2928380.480529192</x:v>
      </x:c>
      <x:c r="W30" s="19" t="n">
        <x:v>2702444.515329754</x:v>
      </x:c>
      <x:c r="X30" s="19" t="n">
        <x:v>2475664.8804883473</x:v>
      </x:c>
      <x:c r="Y30" s="19" t="n">
        <x:v>2248787.486260286</x:v>
      </x:c>
      <x:c r="Z30" s="19" t="n">
        <x:v>13812654.729675442</x:v>
      </x:c>
      <x:c r="AA30" s="19" t="n">
        <x:v>13529827.423443701</x:v>
      </x:c>
      <x:c r="AB30" s="19" t="n">
        <x:v>13244790.746865237</x:v>
      </x:c>
      <x:c r="AC30" s="19" t="n">
        <x:v>12959898.368527044</x:v>
      </x:c>
      <x:c r="AD30" s="19" t="n">
        <x:v>12675493.890699925</x:v>
      </x:c>
      <x:c r="AE30" s="19" t="n">
        <x:v>12384045.11204689</x:v>
      </x:c>
      <x:c r="AF30" s="19" t="n">
        <x:v>12077247.967642736</x:v>
      </x:c>
      <x:c r="AG30" s="19" t="n">
        <x:v>11751549.574527983</x:v>
      </x:c>
      <x:c r="AH30" s="19" t="n">
        <x:v>11416573.463545088</x:v>
      </x:c>
      <x:c r="AI30" s="19" t="n">
        <x:v>11094697.191807257</x:v>
      </x:c>
      <x:c r="AJ30" s="19" t="n">
        <x:v>10773305.671520492</x:v>
      </x:c>
      <x:c r="AK30" s="19" t="n">
        <x:v>10453362.956214786</x:v>
      </x:c>
      <x:c r="AL30" s="19" t="n">
        <x:v>10133832.759060325</x:v>
      </x:c>
      <x:c r="AM30" s="19" t="n">
        <x:v>9816820.119626474</x:v>
      </x:c>
      <x:c r="AN30" s="19" t="n">
        <x:v>9501269.283370404</x:v>
      </x:c>
      <x:c r="AO30" s="19" t="n">
        <x:v>9185865.972740924</x:v>
      </x:c>
      <x:c r="AP30" s="19" t="n">
        <x:v>8873271.578128114</x:v>
      </x:c>
      <x:c r="AQ30" s="19" t="n">
        <x:v>8562130.379855257</x:v>
      </x:c>
      <x:c r="AR30" s="19" t="n">
        <x:v>8246043.664488113</x:v>
      </x:c>
      <x:c r="AS30" s="19" t="n">
        <x:v>7900803.861719121</x:v>
      </x:c>
      <x:c r="AT30" s="19" t="n">
        <x:v>7547347.140247891</x:v>
      </x:c>
      <x:c r="AU30" s="19" t="n">
        <x:v>7206775.03015915</x:v>
      </x:c>
      <x:c r="AV30" s="19" t="n">
        <x:v>6869005.577767719</x:v>
      </x:c>
      <x:c r="AW30" s="19" t="n">
        <x:v>6533714.813627574</x:v>
      </x:c>
      <x:c r="AX30" s="19" t="n">
        <x:v>6198493.69249265</x:v>
      </x:c>
      <x:c r="AY30" s="19" t="n">
        <x:v>5868130.528621585</x:v>
      </x:c>
      <x:c r="AZ30" s="19" t="n">
        <x:v>5540210.264669215</x:v>
      </x:c>
      <x:c r="BA30" s="19" t="n">
        <x:v>5211940.980068523</x:v>
      </x:c>
      <x:c r="BB30" s="19" t="n">
        <x:v>4888873.749254866</x:v>
      </x:c>
      <x:c r="BC30" s="19" t="n">
        <x:v>4568211.397036944</x:v>
      </x:c>
      <x:c r="BD30" s="19" t="n">
        <x:v>4241134.309153317</x:v>
      </x:c>
      <x:c r="BE30" s="19" t="n">
        <x:v>3914502.337189804</x:v>
      </x:c>
      <x:c r="BF30" s="19" t="n">
        <x:v>3587895.566510848</x:v>
      </x:c>
      <x:c r="BG30" s="19" t="n">
        <x:v>3268326.67793658</x:v>
      </x:c>
      <x:c r="BH30" s="19" t="n">
        <x:v>2953807.948168961</x:v>
      </x:c>
      <x:c r="BI30" s="19" t="n">
        <x:v>2644944.8378767967</x:v>
      </x:c>
      <x:c r="BJ30" s="19" t="n">
        <x:v>2335229.760475333</x:v>
      </x:c>
      <x:c r="BK30" s="19" t="n">
        <x:v>2035103.1264281129</x:v>
      </x:c>
      <x:c r="BL30" s="19" t="n">
        <x:v>1735562.6987177276</x:v>
      </x:c>
      <x:c r="BM30" s="19" t="n">
        <x:v>1432195.217551779</x:v>
      </x:c>
      <x:c r="BN30" s="19" t="n">
        <x:v>1138741.9525456396</x:v>
      </x:c>
      <x:c r="BO30" s="19" t="n">
        <x:v>850799.4550840724</x:v>
      </x:c>
    </x:row>
    <x:row r="31" ht="42" customHeight="1">
      <x:c r="A31" s="3" t="str">
        <x:v>FUND.CASH</x:v>
      </x:c>
      <x:c r="B31" s="3" t="str">
        <x:v>Funding received</x:v>
      </x:c>
      <x:c r="C31" s="3" t="str">
        <x:v>EUR</x:v>
      </x:c>
      <x:c r="D31" s="3" t="str">
        <x:v>SUM</x:v>
      </x:c>
      <x:c r="E31" s="19" t="n">
        <x:f>SUM(H31:BO31)</x:f>
        <x:v>17025000</x:v>
      </x:c>
      <x:c r="F31" s="3" t="str">
        <x:v>D10 Funding row 11; latest estimate</x:v>
      </x:c>
      <x:c r="G31" s="2"/>
      <x:c r="H31" s="20" t="n">
        <x:f>INDEX(H32:H34,'Cover'!$C$28,1)</x:f>
        <x:v>1025000</x:v>
      </x:c>
      <x:c r="I31" s="20" t="n">
        <x:f>INDEX(I32:I34,'Cover'!$C$28,1)</x:f>
        <x:v>0</x:v>
      </x:c>
      <x:c r="J31" s="20" t="n">
        <x:f>INDEX(J32:J34,'Cover'!$C$28,1)</x:f>
        <x:v>0</x:v>
      </x:c>
      <x:c r="K31" s="20" t="n">
        <x:f>INDEX(K32:K34,'Cover'!$C$28,1)</x:f>
        <x:v>0</x:v>
      </x:c>
      <x:c r="L31" s="20" t="n">
        <x:f>INDEX(L32:L34,'Cover'!$C$28,1)</x:f>
        <x:v>0</x:v>
      </x:c>
      <x:c r="M31" s="20" t="n">
        <x:f>INDEX(M32:M34,'Cover'!$C$28,1)</x:f>
        <x:v>0</x:v>
      </x:c>
      <x:c r="N31" s="20" t="n">
        <x:f>INDEX(N32:N34,'Cover'!$C$28,1)</x:f>
        <x:v>0</x:v>
      </x:c>
      <x:c r="O31" s="20" t="n">
        <x:f>INDEX(O32:O34,'Cover'!$C$28,1)</x:f>
        <x:v>4000000</x:v>
      </x:c>
      <x:c r="P31" s="20" t="n">
        <x:f>INDEX(P32:P34,'Cover'!$C$28,1)</x:f>
        <x:v>0</x:v>
      </x:c>
      <x:c r="Q31" s="20" t="n">
        <x:f>INDEX(Q32:Q34,'Cover'!$C$28,1)</x:f>
        <x:v>0</x:v>
      </x:c>
      <x:c r="R31" s="20" t="n">
        <x:f>INDEX(R32:R34,'Cover'!$C$28,1)</x:f>
        <x:v>0</x:v>
      </x:c>
      <x:c r="S31" s="20" t="n">
        <x:f>INDEX(S32:S34,'Cover'!$C$28,1)</x:f>
        <x:v>0</x:v>
      </x:c>
      <x:c r="T31" s="20" t="n">
        <x:f>INDEX(T32:T34,'Cover'!$C$28,1)</x:f>
        <x:v>0</x:v>
      </x:c>
      <x:c r="U31" s="20" t="n">
        <x:f>INDEX(U32:U34,'Cover'!$C$28,1)</x:f>
        <x:v>0</x:v>
      </x:c>
      <x:c r="V31" s="20" t="n">
        <x:f>INDEX(V32:V34,'Cover'!$C$28,1)</x:f>
        <x:v>0</x:v>
      </x:c>
      <x:c r="W31" s="20" t="n">
        <x:f>INDEX(W32:W34,'Cover'!$C$28,1)</x:f>
        <x:v>0</x:v>
      </x:c>
      <x:c r="X31" s="20" t="n">
        <x:f>INDEX(X32:X34,'Cover'!$C$28,1)</x:f>
        <x:v>0</x:v>
      </x:c>
      <x:c r="Y31" s="20" t="n">
        <x:f>INDEX(Y32:Y34,'Cover'!$C$28,1)</x:f>
        <x:v>0</x:v>
      </x:c>
      <x:c r="Z31" s="20" t="n">
        <x:f>INDEX(Z32:Z34,'Cover'!$C$28,1)</x:f>
        <x:v>12000000</x:v>
      </x:c>
      <x:c r="AA31" s="20" t="n">
        <x:f>INDEX(AA32:AA34,'Cover'!$C$28,1)</x:f>
        <x:v>0</x:v>
      </x:c>
      <x:c r="AB31" s="20" t="n">
        <x:f>INDEX(AB32:AB34,'Cover'!$C$28,1)</x:f>
        <x:v>0</x:v>
      </x:c>
      <x:c r="AC31" s="20" t="n">
        <x:f>INDEX(AC32:AC34,'Cover'!$C$28,1)</x:f>
        <x:v>0</x:v>
      </x:c>
      <x:c r="AD31" s="20" t="n">
        <x:f>INDEX(AD32:AD34,'Cover'!$C$28,1)</x:f>
        <x:v>0</x:v>
      </x:c>
      <x:c r="AE31" s="20" t="n">
        <x:f>INDEX(AE32:AE34,'Cover'!$C$28,1)</x:f>
        <x:v>0</x:v>
      </x:c>
      <x:c r="AF31" s="20" t="n">
        <x:f>INDEX(AF32:AF34,'Cover'!$C$28,1)</x:f>
        <x:v>0</x:v>
      </x:c>
      <x:c r="AG31" s="20" t="n">
        <x:f>INDEX(AG32:AG34,'Cover'!$C$28,1)</x:f>
        <x:v>0</x:v>
      </x:c>
      <x:c r="AH31" s="20" t="n">
        <x:f>INDEX(AH32:AH34,'Cover'!$C$28,1)</x:f>
        <x:v>0</x:v>
      </x:c>
      <x:c r="AI31" s="20" t="n">
        <x:f>INDEX(AI32:AI34,'Cover'!$C$28,1)</x:f>
        <x:v>0</x:v>
      </x:c>
      <x:c r="AJ31" s="20" t="n">
        <x:f>INDEX(AJ32:AJ34,'Cover'!$C$28,1)</x:f>
        <x:v>0</x:v>
      </x:c>
      <x:c r="AK31" s="20" t="n">
        <x:f>INDEX(AK32:AK34,'Cover'!$C$28,1)</x:f>
        <x:v>0</x:v>
      </x:c>
      <x:c r="AL31" s="20" t="n">
        <x:f>INDEX(AL32:AL34,'Cover'!$C$28,1)</x:f>
        <x:v>0</x:v>
      </x:c>
      <x:c r="AM31" s="20" t="n">
        <x:f>INDEX(AM32:AM34,'Cover'!$C$28,1)</x:f>
        <x:v>0</x:v>
      </x:c>
      <x:c r="AN31" s="20" t="n">
        <x:f>INDEX(AN32:AN34,'Cover'!$C$28,1)</x:f>
        <x:v>0</x:v>
      </x:c>
      <x:c r="AO31" s="20" t="n">
        <x:f>INDEX(AO32:AO34,'Cover'!$C$28,1)</x:f>
        <x:v>0</x:v>
      </x:c>
      <x:c r="AP31" s="20" t="n">
        <x:f>INDEX(AP32:AP34,'Cover'!$C$28,1)</x:f>
        <x:v>0</x:v>
      </x:c>
      <x:c r="AQ31" s="20" t="n">
        <x:f>INDEX(AQ32:AQ34,'Cover'!$C$28,1)</x:f>
        <x:v>0</x:v>
      </x:c>
      <x:c r="AR31" s="20" t="n">
        <x:f>INDEX(AR32:AR34,'Cover'!$C$28,1)</x:f>
        <x:v>0</x:v>
      </x:c>
      <x:c r="AS31" s="20" t="n">
        <x:f>INDEX(AS32:AS34,'Cover'!$C$28,1)</x:f>
        <x:v>0</x:v>
      </x:c>
      <x:c r="AT31" s="20" t="n">
        <x:f>INDEX(AT32:AT34,'Cover'!$C$28,1)</x:f>
        <x:v>0</x:v>
      </x:c>
      <x:c r="AU31" s="20" t="n">
        <x:f>INDEX(AU32:AU34,'Cover'!$C$28,1)</x:f>
        <x:v>0</x:v>
      </x:c>
      <x:c r="AV31" s="20" t="n">
        <x:f>INDEX(AV32:AV34,'Cover'!$C$28,1)</x:f>
        <x:v>0</x:v>
      </x:c>
      <x:c r="AW31" s="20" t="n">
        <x:f>INDEX(AW32:AW34,'Cover'!$C$28,1)</x:f>
        <x:v>0</x:v>
      </x:c>
      <x:c r="AX31" s="20" t="n">
        <x:f>INDEX(AX32:AX34,'Cover'!$C$28,1)</x:f>
        <x:v>0</x:v>
      </x:c>
      <x:c r="AY31" s="20" t="n">
        <x:f>INDEX(AY32:AY34,'Cover'!$C$28,1)</x:f>
        <x:v>0</x:v>
      </x:c>
      <x:c r="AZ31" s="20" t="n">
        <x:f>INDEX(AZ32:AZ34,'Cover'!$C$28,1)</x:f>
        <x:v>0</x:v>
      </x:c>
      <x:c r="BA31" s="20" t="n">
        <x:f>INDEX(BA32:BA34,'Cover'!$C$28,1)</x:f>
        <x:v>0</x:v>
      </x:c>
      <x:c r="BB31" s="20" t="n">
        <x:f>INDEX(BB32:BB34,'Cover'!$C$28,1)</x:f>
        <x:v>0</x:v>
      </x:c>
      <x:c r="BC31" s="20" t="n">
        <x:f>INDEX(BC32:BC34,'Cover'!$C$28,1)</x:f>
        <x:v>0</x:v>
      </x:c>
      <x:c r="BD31" s="20" t="n">
        <x:f>INDEX(BD32:BD34,'Cover'!$C$28,1)</x:f>
        <x:v>0</x:v>
      </x:c>
      <x:c r="BE31" s="20" t="n">
        <x:f>INDEX(BE32:BE34,'Cover'!$C$28,1)</x:f>
        <x:v>0</x:v>
      </x:c>
      <x:c r="BF31" s="20" t="n">
        <x:f>INDEX(BF32:BF34,'Cover'!$C$28,1)</x:f>
        <x:v>0</x:v>
      </x:c>
      <x:c r="BG31" s="20" t="n">
        <x:f>INDEX(BG32:BG34,'Cover'!$C$28,1)</x:f>
        <x:v>0</x:v>
      </x:c>
      <x:c r="BH31" s="20" t="n">
        <x:f>INDEX(BH32:BH34,'Cover'!$C$28,1)</x:f>
        <x:v>0</x:v>
      </x:c>
      <x:c r="BI31" s="20" t="n">
        <x:f>INDEX(BI32:BI34,'Cover'!$C$28,1)</x:f>
        <x:v>0</x:v>
      </x:c>
      <x:c r="BJ31" s="20" t="n">
        <x:f>INDEX(BJ32:BJ34,'Cover'!$C$28,1)</x:f>
        <x:v>0</x:v>
      </x:c>
      <x:c r="BK31" s="20" t="n">
        <x:f>INDEX(BK32:BK34,'Cover'!$C$28,1)</x:f>
        <x:v>0</x:v>
      </x:c>
      <x:c r="BL31" s="20" t="n">
        <x:f>INDEX(BL32:BL34,'Cover'!$C$28,1)</x:f>
        <x:v>0</x:v>
      </x:c>
      <x:c r="BM31" s="20" t="n">
        <x:f>INDEX(BM32:BM34,'Cover'!$C$28,1)</x:f>
        <x:v>0</x:v>
      </x:c>
      <x:c r="BN31" s="20" t="n">
        <x:f>INDEX(BN32:BN34,'Cover'!$C$28,1)</x:f>
        <x:v>0</x:v>
      </x:c>
      <x:c r="BO31" s="20" t="n">
        <x:f>INDEX(BO32:BO34,'Cover'!$C$28,1)</x:f>
        <x:v>0</x:v>
      </x:c>
    </x:row>
    <x:row r="32" ht="42" customHeight="1">
      <x:c r="A32" s="3" t="str">
        <x:v>FUND.CASH.1</x:v>
      </x:c>
      <x:c r="B32" s="3" t="str">
        <x:v>Funding received / Base</x:v>
      </x:c>
      <x:c r="C32" s="3" t="str">
        <x:v>EUR</x:v>
      </x:c>
      <x:c r="D32" s="3" t="str">
        <x:v>SUM</x:v>
      </x:c>
      <x:c r="E32" s="19" t="n">
        <x:f>SUM(H32:BO32)</x:f>
        <x:v>17025000</x:v>
      </x:c>
      <x:c r="F32" s="3" t="str"/>
      <x:c r="G32" s="2"/>
      <x:c r="H32" s="19" t="n">
        <x:v>1025000</x:v>
      </x:c>
      <x:c r="I32" s="19" t="n">
        <x:v>0</x:v>
      </x:c>
      <x:c r="J32" s="19" t="n">
        <x:v>0</x:v>
      </x:c>
      <x:c r="K32" s="19" t="n">
        <x:v>0</x:v>
      </x:c>
      <x:c r="L32" s="19" t="n">
        <x:v>0</x:v>
      </x:c>
      <x:c r="M32" s="19" t="n">
        <x:v>0</x:v>
      </x:c>
      <x:c r="N32" s="19" t="n">
        <x:v>0</x:v>
      </x:c>
      <x:c r="O32" s="19" t="n">
        <x:v>4000000</x:v>
      </x:c>
      <x:c r="P32" s="19" t="n">
        <x:v>0</x:v>
      </x:c>
      <x:c r="Q32" s="19" t="n">
        <x:v>0</x:v>
      </x:c>
      <x:c r="R32" s="19" t="n">
        <x:v>0</x:v>
      </x:c>
      <x:c r="S32" s="19" t="n">
        <x:v>0</x:v>
      </x:c>
      <x:c r="T32" s="19" t="n">
        <x:v>0</x:v>
      </x:c>
      <x:c r="U32" s="19" t="n">
        <x:v>0</x:v>
      </x:c>
      <x:c r="V32" s="19" t="n">
        <x:v>0</x:v>
      </x:c>
      <x:c r="W32" s="19" t="n">
        <x:v>0</x:v>
      </x:c>
      <x:c r="X32" s="19" t="n">
        <x:v>0</x:v>
      </x:c>
      <x:c r="Y32" s="19" t="n">
        <x:v>0</x:v>
      </x:c>
      <x:c r="Z32" s="19" t="n">
        <x:v>12000000</x:v>
      </x:c>
      <x:c r="AA32" s="19" t="n">
        <x:v>0</x:v>
      </x:c>
      <x:c r="AB32" s="19" t="n">
        <x:v>0</x:v>
      </x:c>
      <x:c r="AC32" s="19" t="n">
        <x:v>0</x:v>
      </x:c>
      <x:c r="AD32" s="19" t="n">
        <x:v>0</x:v>
      </x:c>
      <x:c r="AE32" s="19" t="n">
        <x:v>0</x:v>
      </x:c>
      <x:c r="AF32" s="19" t="n">
        <x:v>0</x:v>
      </x:c>
      <x:c r="AG32" s="19" t="n">
        <x:v>0</x:v>
      </x:c>
      <x:c r="AH32" s="19" t="n">
        <x:v>0</x:v>
      </x:c>
      <x:c r="AI32" s="19" t="n">
        <x:v>0</x:v>
      </x:c>
      <x:c r="AJ32" s="19" t="n">
        <x:v>0</x:v>
      </x:c>
      <x:c r="AK32" s="19" t="n">
        <x:v>0</x:v>
      </x:c>
      <x:c r="AL32" s="19" t="n">
        <x:v>0</x:v>
      </x:c>
      <x:c r="AM32" s="19" t="n">
        <x:v>0</x:v>
      </x:c>
      <x:c r="AN32" s="19" t="n">
        <x:v>0</x:v>
      </x:c>
      <x:c r="AO32" s="19" t="n">
        <x:v>0</x:v>
      </x:c>
      <x:c r="AP32" s="19" t="n">
        <x:v>0</x:v>
      </x:c>
      <x:c r="AQ32" s="19" t="n">
        <x:v>0</x:v>
      </x:c>
      <x:c r="AR32" s="19" t="n">
        <x:v>0</x:v>
      </x:c>
      <x:c r="AS32" s="19" t="n">
        <x:v>0</x:v>
      </x:c>
      <x:c r="AT32" s="19" t="n">
        <x:v>0</x:v>
      </x:c>
      <x:c r="AU32" s="19" t="n">
        <x:v>0</x:v>
      </x:c>
      <x:c r="AV32" s="19" t="n">
        <x:v>0</x:v>
      </x:c>
      <x:c r="AW32" s="19" t="n">
        <x:v>0</x:v>
      </x:c>
      <x:c r="AX32" s="19" t="n">
        <x:v>0</x:v>
      </x:c>
      <x:c r="AY32" s="19" t="n">
        <x:v>0</x:v>
      </x:c>
      <x:c r="AZ32" s="19" t="n">
        <x:v>0</x:v>
      </x:c>
      <x:c r="BA32" s="19" t="n">
        <x:v>0</x:v>
      </x:c>
      <x:c r="BB32" s="19" t="n">
        <x:v>0</x:v>
      </x:c>
      <x:c r="BC32" s="19" t="n">
        <x:v>0</x:v>
      </x:c>
      <x:c r="BD32" s="19" t="n">
        <x:v>0</x:v>
      </x:c>
      <x:c r="BE32" s="19" t="n">
        <x:v>0</x:v>
      </x:c>
      <x:c r="BF32" s="19" t="n">
        <x:v>0</x:v>
      </x:c>
      <x:c r="BG32" s="19" t="n">
        <x:v>0</x:v>
      </x:c>
      <x:c r="BH32" s="19" t="n">
        <x:v>0</x:v>
      </x:c>
      <x:c r="BI32" s="19" t="n">
        <x:v>0</x:v>
      </x:c>
      <x:c r="BJ32" s="19" t="n">
        <x:v>0</x:v>
      </x:c>
      <x:c r="BK32" s="19" t="n">
        <x:v>0</x:v>
      </x:c>
      <x:c r="BL32" s="19" t="n">
        <x:v>0</x:v>
      </x:c>
      <x:c r="BM32" s="19" t="n">
        <x:v>0</x:v>
      </x:c>
      <x:c r="BN32" s="19" t="n">
        <x:v>0</x:v>
      </x:c>
      <x:c r="BO32" s="19" t="n">
        <x:v>0</x:v>
      </x:c>
    </x:row>
    <x:row r="33" ht="42" customHeight="1">
      <x:c r="A33" s="3" t="str">
        <x:v>FUND.CASH.2</x:v>
      </x:c>
      <x:c r="B33" s="3" t="str">
        <x:v>Funding received / Upside</x:v>
      </x:c>
      <x:c r="C33" s="3" t="str">
        <x:v>EUR</x:v>
      </x:c>
      <x:c r="D33" s="3" t="str">
        <x:v>SUM</x:v>
      </x:c>
      <x:c r="E33" s="19" t="n">
        <x:f>SUM(H33:BO33)</x:f>
        <x:v>17025000</x:v>
      </x:c>
      <x:c r="F33" s="3" t="str"/>
      <x:c r="G33" s="2"/>
      <x:c r="H33" s="19" t="n">
        <x:v>1025000</x:v>
      </x:c>
      <x:c r="I33" s="19" t="n">
        <x:v>0</x:v>
      </x:c>
      <x:c r="J33" s="19" t="n">
        <x:v>0</x:v>
      </x:c>
      <x:c r="K33" s="19" t="n">
        <x:v>0</x:v>
      </x:c>
      <x:c r="L33" s="19" t="n">
        <x:v>0</x:v>
      </x:c>
      <x:c r="M33" s="19" t="n">
        <x:v>0</x:v>
      </x:c>
      <x:c r="N33" s="19" t="n">
        <x:v>0</x:v>
      </x:c>
      <x:c r="O33" s="19" t="n">
        <x:v>4000000</x:v>
      </x:c>
      <x:c r="P33" s="19" t="n">
        <x:v>0</x:v>
      </x:c>
      <x:c r="Q33" s="19" t="n">
        <x:v>0</x:v>
      </x:c>
      <x:c r="R33" s="19" t="n">
        <x:v>0</x:v>
      </x:c>
      <x:c r="S33" s="19" t="n">
        <x:v>0</x:v>
      </x:c>
      <x:c r="T33" s="19" t="n">
        <x:v>0</x:v>
      </x:c>
      <x:c r="U33" s="19" t="n">
        <x:v>0</x:v>
      </x:c>
      <x:c r="V33" s="19" t="n">
        <x:v>0</x:v>
      </x:c>
      <x:c r="W33" s="19" t="n">
        <x:v>0</x:v>
      </x:c>
      <x:c r="X33" s="19" t="n">
        <x:v>0</x:v>
      </x:c>
      <x:c r="Y33" s="19" t="n">
        <x:v>0</x:v>
      </x:c>
      <x:c r="Z33" s="19" t="n">
        <x:v>12000000</x:v>
      </x:c>
      <x:c r="AA33" s="19" t="n">
        <x:v>0</x:v>
      </x:c>
      <x:c r="AB33" s="19" t="n">
        <x:v>0</x:v>
      </x:c>
      <x:c r="AC33" s="19" t="n">
        <x:v>0</x:v>
      </x:c>
      <x:c r="AD33" s="19" t="n">
        <x:v>0</x:v>
      </x:c>
      <x:c r="AE33" s="19" t="n">
        <x:v>0</x:v>
      </x:c>
      <x:c r="AF33" s="19" t="n">
        <x:v>0</x:v>
      </x:c>
      <x:c r="AG33" s="19" t="n">
        <x:v>0</x:v>
      </x:c>
      <x:c r="AH33" s="19" t="n">
        <x:v>0</x:v>
      </x:c>
      <x:c r="AI33" s="19" t="n">
        <x:v>0</x:v>
      </x:c>
      <x:c r="AJ33" s="19" t="n">
        <x:v>0</x:v>
      </x:c>
      <x:c r="AK33" s="19" t="n">
        <x:v>0</x:v>
      </x:c>
      <x:c r="AL33" s="19" t="n">
        <x:v>0</x:v>
      </x:c>
      <x:c r="AM33" s="19" t="n">
        <x:v>0</x:v>
      </x:c>
      <x:c r="AN33" s="19" t="n">
        <x:v>0</x:v>
      </x:c>
      <x:c r="AO33" s="19" t="n">
        <x:v>0</x:v>
      </x:c>
      <x:c r="AP33" s="19" t="n">
        <x:v>0</x:v>
      </x:c>
      <x:c r="AQ33" s="19" t="n">
        <x:v>0</x:v>
      </x:c>
      <x:c r="AR33" s="19" t="n">
        <x:v>0</x:v>
      </x:c>
      <x:c r="AS33" s="19" t="n">
        <x:v>0</x:v>
      </x:c>
      <x:c r="AT33" s="19" t="n">
        <x:v>0</x:v>
      </x:c>
      <x:c r="AU33" s="19" t="n">
        <x:v>0</x:v>
      </x:c>
      <x:c r="AV33" s="19" t="n">
        <x:v>0</x:v>
      </x:c>
      <x:c r="AW33" s="19" t="n">
        <x:v>0</x:v>
      </x:c>
      <x:c r="AX33" s="19" t="n">
        <x:v>0</x:v>
      </x:c>
      <x:c r="AY33" s="19" t="n">
        <x:v>0</x:v>
      </x:c>
      <x:c r="AZ33" s="19" t="n">
        <x:v>0</x:v>
      </x:c>
      <x:c r="BA33" s="19" t="n">
        <x:v>0</x:v>
      </x:c>
      <x:c r="BB33" s="19" t="n">
        <x:v>0</x:v>
      </x:c>
      <x:c r="BC33" s="19" t="n">
        <x:v>0</x:v>
      </x:c>
      <x:c r="BD33" s="19" t="n">
        <x:v>0</x:v>
      </x:c>
      <x:c r="BE33" s="19" t="n">
        <x:v>0</x:v>
      </x:c>
      <x:c r="BF33" s="19" t="n">
        <x:v>0</x:v>
      </x:c>
      <x:c r="BG33" s="19" t="n">
        <x:v>0</x:v>
      </x:c>
      <x:c r="BH33" s="19" t="n">
        <x:v>0</x:v>
      </x:c>
      <x:c r="BI33" s="19" t="n">
        <x:v>0</x:v>
      </x:c>
      <x:c r="BJ33" s="19" t="n">
        <x:v>0</x:v>
      </x:c>
      <x:c r="BK33" s="19" t="n">
        <x:v>0</x:v>
      </x:c>
      <x:c r="BL33" s="19" t="n">
        <x:v>0</x:v>
      </x:c>
      <x:c r="BM33" s="19" t="n">
        <x:v>0</x:v>
      </x:c>
      <x:c r="BN33" s="19" t="n">
        <x:v>0</x:v>
      </x:c>
      <x:c r="BO33" s="19" t="n">
        <x:v>0</x:v>
      </x:c>
    </x:row>
    <x:row r="34" ht="42" customHeight="1">
      <x:c r="A34" s="3" t="str">
        <x:v>FUND.CASH.3</x:v>
      </x:c>
      <x:c r="B34" s="3" t="str">
        <x:v>Funding received / Downside</x:v>
      </x:c>
      <x:c r="C34" s="3" t="str">
        <x:v>EUR</x:v>
      </x:c>
      <x:c r="D34" s="3" t="str">
        <x:v>SUM</x:v>
      </x:c>
      <x:c r="E34" s="19" t="n">
        <x:f>SUM(H34:BO34)</x:f>
        <x:v>17025000</x:v>
      </x:c>
      <x:c r="F34" s="3" t="str"/>
      <x:c r="G34" s="2"/>
      <x:c r="H34" s="19" t="n">
        <x:v>1025000</x:v>
      </x:c>
      <x:c r="I34" s="19" t="n">
        <x:v>0</x:v>
      </x:c>
      <x:c r="J34" s="19" t="n">
        <x:v>0</x:v>
      </x:c>
      <x:c r="K34" s="19" t="n">
        <x:v>0</x:v>
      </x:c>
      <x:c r="L34" s="19" t="n">
        <x:v>0</x:v>
      </x:c>
      <x:c r="M34" s="19" t="n">
        <x:v>0</x:v>
      </x:c>
      <x:c r="N34" s="19" t="n">
        <x:v>0</x:v>
      </x:c>
      <x:c r="O34" s="19" t="n">
        <x:v>4000000</x:v>
      </x:c>
      <x:c r="P34" s="19" t="n">
        <x:v>0</x:v>
      </x:c>
      <x:c r="Q34" s="19" t="n">
        <x:v>0</x:v>
      </x:c>
      <x:c r="R34" s="19" t="n">
        <x:v>0</x:v>
      </x:c>
      <x:c r="S34" s="19" t="n">
        <x:v>0</x:v>
      </x:c>
      <x:c r="T34" s="19" t="n">
        <x:v>0</x:v>
      </x:c>
      <x:c r="U34" s="19" t="n">
        <x:v>0</x:v>
      </x:c>
      <x:c r="V34" s="19" t="n">
        <x:v>0</x:v>
      </x:c>
      <x:c r="W34" s="19" t="n">
        <x:v>0</x:v>
      </x:c>
      <x:c r="X34" s="19" t="n">
        <x:v>0</x:v>
      </x:c>
      <x:c r="Y34" s="19" t="n">
        <x:v>0</x:v>
      </x:c>
      <x:c r="Z34" s="19" t="n">
        <x:v>12000000</x:v>
      </x:c>
      <x:c r="AA34" s="19" t="n">
        <x:v>0</x:v>
      </x:c>
      <x:c r="AB34" s="19" t="n">
        <x:v>0</x:v>
      </x:c>
      <x:c r="AC34" s="19" t="n">
        <x:v>0</x:v>
      </x:c>
      <x:c r="AD34" s="19" t="n">
        <x:v>0</x:v>
      </x:c>
      <x:c r="AE34" s="19" t="n">
        <x:v>0</x:v>
      </x:c>
      <x:c r="AF34" s="19" t="n">
        <x:v>0</x:v>
      </x:c>
      <x:c r="AG34" s="19" t="n">
        <x:v>0</x:v>
      </x:c>
      <x:c r="AH34" s="19" t="n">
        <x:v>0</x:v>
      </x:c>
      <x:c r="AI34" s="19" t="n">
        <x:v>0</x:v>
      </x:c>
      <x:c r="AJ34" s="19" t="n">
        <x:v>0</x:v>
      </x:c>
      <x:c r="AK34" s="19" t="n">
        <x:v>0</x:v>
      </x:c>
      <x:c r="AL34" s="19" t="n">
        <x:v>0</x:v>
      </x:c>
      <x:c r="AM34" s="19" t="n">
        <x:v>0</x:v>
      </x:c>
      <x:c r="AN34" s="19" t="n">
        <x:v>0</x:v>
      </x:c>
      <x:c r="AO34" s="19" t="n">
        <x:v>0</x:v>
      </x:c>
      <x:c r="AP34" s="19" t="n">
        <x:v>0</x:v>
      </x:c>
      <x:c r="AQ34" s="19" t="n">
        <x:v>0</x:v>
      </x:c>
      <x:c r="AR34" s="19" t="n">
        <x:v>0</x:v>
      </x:c>
      <x:c r="AS34" s="19" t="n">
        <x:v>0</x:v>
      </x:c>
      <x:c r="AT34" s="19" t="n">
        <x:v>0</x:v>
      </x:c>
      <x:c r="AU34" s="19" t="n">
        <x:v>0</x:v>
      </x:c>
      <x:c r="AV34" s="19" t="n">
        <x:v>0</x:v>
      </x:c>
      <x:c r="AW34" s="19" t="n">
        <x:v>0</x:v>
      </x:c>
      <x:c r="AX34" s="19" t="n">
        <x:v>0</x:v>
      </x:c>
      <x:c r="AY34" s="19" t="n">
        <x:v>0</x:v>
      </x:c>
      <x:c r="AZ34" s="19" t="n">
        <x:v>0</x:v>
      </x:c>
      <x:c r="BA34" s="19" t="n">
        <x:v>0</x:v>
      </x:c>
      <x:c r="BB34" s="19" t="n">
        <x:v>0</x:v>
      </x:c>
      <x:c r="BC34" s="19" t="n">
        <x:v>0</x:v>
      </x:c>
      <x:c r="BD34" s="19" t="n">
        <x:v>0</x:v>
      </x:c>
      <x:c r="BE34" s="19" t="n">
        <x:v>0</x:v>
      </x:c>
      <x:c r="BF34" s="19" t="n">
        <x:v>0</x:v>
      </x:c>
      <x:c r="BG34" s="19" t="n">
        <x:v>0</x:v>
      </x:c>
      <x:c r="BH34" s="19" t="n">
        <x:v>0</x:v>
      </x:c>
      <x:c r="BI34" s="19" t="n">
        <x:v>0</x:v>
      </x:c>
      <x:c r="BJ34" s="19" t="n">
        <x:v>0</x:v>
      </x:c>
      <x:c r="BK34" s="19" t="n">
        <x:v>0</x:v>
      </x:c>
      <x:c r="BL34" s="19" t="n">
        <x:v>0</x:v>
      </x:c>
      <x:c r="BM34" s="19" t="n">
        <x:v>0</x:v>
      </x:c>
      <x:c r="BN34" s="19" t="n">
        <x:v>0</x:v>
      </x:c>
      <x:c r="BO34" s="19" t="n">
        <x:v>0</x:v>
      </x:c>
    </x:row>
    <x:row r="35" ht="42" customHeight="1">
      <x:c r="A35" s="3" t="str">
        <x:v>FUND.ROUND_COSTS</x:v>
      </x:c>
      <x:c r="B35" s="3" t="str">
        <x:v>Funding: round costs</x:v>
      </x:c>
      <x:c r="C35" s="3" t="str">
        <x:v>EUR</x:v>
      </x:c>
      <x:c r="D35" s="3" t="str">
        <x:v>SUM</x:v>
      </x:c>
      <x:c r="E35" s="19" t="n">
        <x:f>SUM(H35:BO35)</x:f>
        <x:v>148500</x:v>
      </x:c>
      <x:c r="F35" s="3" t="str">
        <x:v>D10 Funding row 52; latest estimate</x:v>
      </x:c>
      <x:c r="G35" s="2"/>
      <x:c r="H35" s="20" t="n">
        <x:f>INDEX(H36:H38,'Cover'!$C$28,1)</x:f>
        <x:v>0</x:v>
      </x:c>
      <x:c r="I35" s="20" t="n">
        <x:f>INDEX(I36:I38,'Cover'!$C$28,1)</x:f>
        <x:v>0</x:v>
      </x:c>
      <x:c r="J35" s="20" t="n">
        <x:f>INDEX(J36:J38,'Cover'!$C$28,1)</x:f>
        <x:v>0</x:v>
      </x:c>
      <x:c r="K35" s="20" t="n">
        <x:f>INDEX(K36:K38,'Cover'!$C$28,1)</x:f>
        <x:v>0</x:v>
      </x:c>
      <x:c r="L35" s="20" t="n">
        <x:f>INDEX(L36:L38,'Cover'!$C$28,1)</x:f>
        <x:v>0</x:v>
      </x:c>
      <x:c r="M35" s="20" t="n">
        <x:f>INDEX(M36:M38,'Cover'!$C$28,1)</x:f>
        <x:v>0</x:v>
      </x:c>
      <x:c r="N35" s="20" t="n">
        <x:f>INDEX(N36:N38,'Cover'!$C$28,1)</x:f>
        <x:v>0</x:v>
      </x:c>
      <x:c r="O35" s="20" t="n">
        <x:f>INDEX(O36:O38,'Cover'!$C$28,1)</x:f>
        <x:v>38500</x:v>
      </x:c>
      <x:c r="P35" s="20" t="n">
        <x:f>INDEX(P36:P38,'Cover'!$C$28,1)</x:f>
        <x:v>0</x:v>
      </x:c>
      <x:c r="Q35" s="20" t="n">
        <x:f>INDEX(Q36:Q38,'Cover'!$C$28,1)</x:f>
        <x:v>0</x:v>
      </x:c>
      <x:c r="R35" s="20" t="n">
        <x:f>INDEX(R36:R38,'Cover'!$C$28,1)</x:f>
        <x:v>0</x:v>
      </x:c>
      <x:c r="S35" s="20" t="n">
        <x:f>INDEX(S36:S38,'Cover'!$C$28,1)</x:f>
        <x:v>0</x:v>
      </x:c>
      <x:c r="T35" s="20" t="n">
        <x:f>INDEX(T36:T38,'Cover'!$C$28,1)</x:f>
        <x:v>0</x:v>
      </x:c>
      <x:c r="U35" s="20" t="n">
        <x:f>INDEX(U36:U38,'Cover'!$C$28,1)</x:f>
        <x:v>0</x:v>
      </x:c>
      <x:c r="V35" s="20" t="n">
        <x:f>INDEX(V36:V38,'Cover'!$C$28,1)</x:f>
        <x:v>0</x:v>
      </x:c>
      <x:c r="W35" s="20" t="n">
        <x:f>INDEX(W36:W38,'Cover'!$C$28,1)</x:f>
        <x:v>0</x:v>
      </x:c>
      <x:c r="X35" s="20" t="n">
        <x:f>INDEX(X36:X38,'Cover'!$C$28,1)</x:f>
        <x:v>0</x:v>
      </x:c>
      <x:c r="Y35" s="20" t="n">
        <x:f>INDEX(Y36:Y38,'Cover'!$C$28,1)</x:f>
        <x:v>0</x:v>
      </x:c>
      <x:c r="Z35" s="20" t="n">
        <x:f>INDEX(Z36:Z38,'Cover'!$C$28,1)</x:f>
        <x:v>110000</x:v>
      </x:c>
      <x:c r="AA35" s="20" t="n">
        <x:f>INDEX(AA36:AA38,'Cover'!$C$28,1)</x:f>
        <x:v>0</x:v>
      </x:c>
      <x:c r="AB35" s="20" t="n">
        <x:f>INDEX(AB36:AB38,'Cover'!$C$28,1)</x:f>
        <x:v>0</x:v>
      </x:c>
      <x:c r="AC35" s="20" t="n">
        <x:f>INDEX(AC36:AC38,'Cover'!$C$28,1)</x:f>
        <x:v>0</x:v>
      </x:c>
      <x:c r="AD35" s="20" t="n">
        <x:f>INDEX(AD36:AD38,'Cover'!$C$28,1)</x:f>
        <x:v>0</x:v>
      </x:c>
      <x:c r="AE35" s="20" t="n">
        <x:f>INDEX(AE36:AE38,'Cover'!$C$28,1)</x:f>
        <x:v>0</x:v>
      </x:c>
      <x:c r="AF35" s="20" t="n">
        <x:f>INDEX(AF36:AF38,'Cover'!$C$28,1)</x:f>
        <x:v>0</x:v>
      </x:c>
      <x:c r="AG35" s="20" t="n">
        <x:f>INDEX(AG36:AG38,'Cover'!$C$28,1)</x:f>
        <x:v>0</x:v>
      </x:c>
      <x:c r="AH35" s="20" t="n">
        <x:f>INDEX(AH36:AH38,'Cover'!$C$28,1)</x:f>
        <x:v>0</x:v>
      </x:c>
      <x:c r="AI35" s="20" t="n">
        <x:f>INDEX(AI36:AI38,'Cover'!$C$28,1)</x:f>
        <x:v>0</x:v>
      </x:c>
      <x:c r="AJ35" s="20" t="n">
        <x:f>INDEX(AJ36:AJ38,'Cover'!$C$28,1)</x:f>
        <x:v>0</x:v>
      </x:c>
      <x:c r="AK35" s="20" t="n">
        <x:f>INDEX(AK36:AK38,'Cover'!$C$28,1)</x:f>
        <x:v>0</x:v>
      </x:c>
      <x:c r="AL35" s="20" t="n">
        <x:f>INDEX(AL36:AL38,'Cover'!$C$28,1)</x:f>
        <x:v>0</x:v>
      </x:c>
      <x:c r="AM35" s="20" t="n">
        <x:f>INDEX(AM36:AM38,'Cover'!$C$28,1)</x:f>
        <x:v>0</x:v>
      </x:c>
      <x:c r="AN35" s="20" t="n">
        <x:f>INDEX(AN36:AN38,'Cover'!$C$28,1)</x:f>
        <x:v>0</x:v>
      </x:c>
      <x:c r="AO35" s="20" t="n">
        <x:f>INDEX(AO36:AO38,'Cover'!$C$28,1)</x:f>
        <x:v>0</x:v>
      </x:c>
      <x:c r="AP35" s="20" t="n">
        <x:f>INDEX(AP36:AP38,'Cover'!$C$28,1)</x:f>
        <x:v>0</x:v>
      </x:c>
      <x:c r="AQ35" s="20" t="n">
        <x:f>INDEX(AQ36:AQ38,'Cover'!$C$28,1)</x:f>
        <x:v>0</x:v>
      </x:c>
      <x:c r="AR35" s="20" t="n">
        <x:f>INDEX(AR36:AR38,'Cover'!$C$28,1)</x:f>
        <x:v>0</x:v>
      </x:c>
      <x:c r="AS35" s="20" t="n">
        <x:f>INDEX(AS36:AS38,'Cover'!$C$28,1)</x:f>
        <x:v>0</x:v>
      </x:c>
      <x:c r="AT35" s="20" t="n">
        <x:f>INDEX(AT36:AT38,'Cover'!$C$28,1)</x:f>
        <x:v>0</x:v>
      </x:c>
      <x:c r="AU35" s="20" t="n">
        <x:f>INDEX(AU36:AU38,'Cover'!$C$28,1)</x:f>
        <x:v>0</x:v>
      </x:c>
      <x:c r="AV35" s="20" t="n">
        <x:f>INDEX(AV36:AV38,'Cover'!$C$28,1)</x:f>
        <x:v>0</x:v>
      </x:c>
      <x:c r="AW35" s="20" t="n">
        <x:f>INDEX(AW36:AW38,'Cover'!$C$28,1)</x:f>
        <x:v>0</x:v>
      </x:c>
      <x:c r="AX35" s="20" t="n">
        <x:f>INDEX(AX36:AX38,'Cover'!$C$28,1)</x:f>
        <x:v>0</x:v>
      </x:c>
      <x:c r="AY35" s="20" t="n">
        <x:f>INDEX(AY36:AY38,'Cover'!$C$28,1)</x:f>
        <x:v>0</x:v>
      </x:c>
      <x:c r="AZ35" s="20" t="n">
        <x:f>INDEX(AZ36:AZ38,'Cover'!$C$28,1)</x:f>
        <x:v>0</x:v>
      </x:c>
      <x:c r="BA35" s="20" t="n">
        <x:f>INDEX(BA36:BA38,'Cover'!$C$28,1)</x:f>
        <x:v>0</x:v>
      </x:c>
      <x:c r="BB35" s="20" t="n">
        <x:f>INDEX(BB36:BB38,'Cover'!$C$28,1)</x:f>
        <x:v>0</x:v>
      </x:c>
      <x:c r="BC35" s="20" t="n">
        <x:f>INDEX(BC36:BC38,'Cover'!$C$28,1)</x:f>
        <x:v>0</x:v>
      </x:c>
      <x:c r="BD35" s="20" t="n">
        <x:f>INDEX(BD36:BD38,'Cover'!$C$28,1)</x:f>
        <x:v>0</x:v>
      </x:c>
      <x:c r="BE35" s="20" t="n">
        <x:f>INDEX(BE36:BE38,'Cover'!$C$28,1)</x:f>
        <x:v>0</x:v>
      </x:c>
      <x:c r="BF35" s="20" t="n">
        <x:f>INDEX(BF36:BF38,'Cover'!$C$28,1)</x:f>
        <x:v>0</x:v>
      </x:c>
      <x:c r="BG35" s="20" t="n">
        <x:f>INDEX(BG36:BG38,'Cover'!$C$28,1)</x:f>
        <x:v>0</x:v>
      </x:c>
      <x:c r="BH35" s="20" t="n">
        <x:f>INDEX(BH36:BH38,'Cover'!$C$28,1)</x:f>
        <x:v>0</x:v>
      </x:c>
      <x:c r="BI35" s="20" t="n">
        <x:f>INDEX(BI36:BI38,'Cover'!$C$28,1)</x:f>
        <x:v>0</x:v>
      </x:c>
      <x:c r="BJ35" s="20" t="n">
        <x:f>INDEX(BJ36:BJ38,'Cover'!$C$28,1)</x:f>
        <x:v>0</x:v>
      </x:c>
      <x:c r="BK35" s="20" t="n">
        <x:f>INDEX(BK36:BK38,'Cover'!$C$28,1)</x:f>
        <x:v>0</x:v>
      </x:c>
      <x:c r="BL35" s="20" t="n">
        <x:f>INDEX(BL36:BL38,'Cover'!$C$28,1)</x:f>
        <x:v>0</x:v>
      </x:c>
      <x:c r="BM35" s="20" t="n">
        <x:f>INDEX(BM36:BM38,'Cover'!$C$28,1)</x:f>
        <x:v>0</x:v>
      </x:c>
      <x:c r="BN35" s="20" t="n">
        <x:f>INDEX(BN36:BN38,'Cover'!$C$28,1)</x:f>
        <x:v>0</x:v>
      </x:c>
      <x:c r="BO35" s="20" t="n">
        <x:f>INDEX(BO36:BO38,'Cover'!$C$28,1)</x:f>
        <x:v>0</x:v>
      </x:c>
    </x:row>
    <x:row r="36" ht="42" customHeight="1">
      <x:c r="A36" s="3" t="str">
        <x:v>FUND.ROUND_COSTS.1</x:v>
      </x:c>
      <x:c r="B36" s="3" t="str">
        <x:v>Funding: round costs / Base</x:v>
      </x:c>
      <x:c r="C36" s="3" t="str">
        <x:v>EUR</x:v>
      </x:c>
      <x:c r="D36" s="3" t="str">
        <x:v>SUM</x:v>
      </x:c>
      <x:c r="E36" s="19" t="n">
        <x:f>SUM(H36:BO36)</x:f>
        <x:v>148500</x:v>
      </x:c>
      <x:c r="F36" s="3" t="str"/>
      <x:c r="G36" s="2"/>
      <x:c r="H36" s="19" t="n">
        <x:v>0</x:v>
      </x:c>
      <x:c r="I36" s="19" t="n">
        <x:v>0</x:v>
      </x:c>
      <x:c r="J36" s="19" t="n">
        <x:v>0</x:v>
      </x:c>
      <x:c r="K36" s="19" t="n">
        <x:v>0</x:v>
      </x:c>
      <x:c r="L36" s="19" t="n">
        <x:v>0</x:v>
      </x:c>
      <x:c r="M36" s="19" t="n">
        <x:v>0</x:v>
      </x:c>
      <x:c r="N36" s="19" t="n">
        <x:v>0</x:v>
      </x:c>
      <x:c r="O36" s="19" t="n">
        <x:v>38500</x:v>
      </x:c>
      <x:c r="P36" s="19" t="n">
        <x:v>0</x:v>
      </x:c>
      <x:c r="Q36" s="19" t="n">
        <x:v>0</x:v>
      </x:c>
      <x:c r="R36" s="19" t="n">
        <x:v>0</x:v>
      </x:c>
      <x:c r="S36" s="19" t="n">
        <x:v>0</x:v>
      </x:c>
      <x:c r="T36" s="19" t="n">
        <x:v>0</x:v>
      </x:c>
      <x:c r="U36" s="19" t="n">
        <x:v>0</x:v>
      </x:c>
      <x:c r="V36" s="19" t="n">
        <x:v>0</x:v>
      </x:c>
      <x:c r="W36" s="19" t="n">
        <x:v>0</x:v>
      </x:c>
      <x:c r="X36" s="19" t="n">
        <x:v>0</x:v>
      </x:c>
      <x:c r="Y36" s="19" t="n">
        <x:v>0</x:v>
      </x:c>
      <x:c r="Z36" s="19" t="n">
        <x:v>110000</x:v>
      </x:c>
      <x:c r="AA36" s="19" t="n">
        <x:v>0</x:v>
      </x:c>
      <x:c r="AB36" s="19" t="n">
        <x:v>0</x:v>
      </x:c>
      <x:c r="AC36" s="19" t="n">
        <x:v>0</x:v>
      </x:c>
      <x:c r="AD36" s="19" t="n">
        <x:v>0</x:v>
      </x:c>
      <x:c r="AE36" s="19" t="n">
        <x:v>0</x:v>
      </x:c>
      <x:c r="AF36" s="19" t="n">
        <x:v>0</x:v>
      </x:c>
      <x:c r="AG36" s="19" t="n">
        <x:v>0</x:v>
      </x:c>
      <x:c r="AH36" s="19" t="n">
        <x:v>0</x:v>
      </x:c>
      <x:c r="AI36" s="19" t="n">
        <x:v>0</x:v>
      </x:c>
      <x:c r="AJ36" s="19" t="n">
        <x:v>0</x:v>
      </x:c>
      <x:c r="AK36" s="19" t="n">
        <x:v>0</x:v>
      </x:c>
      <x:c r="AL36" s="19" t="n">
        <x:v>0</x:v>
      </x:c>
      <x:c r="AM36" s="19" t="n">
        <x:v>0</x:v>
      </x:c>
      <x:c r="AN36" s="19" t="n">
        <x:v>0</x:v>
      </x:c>
      <x:c r="AO36" s="19" t="n">
        <x:v>0</x:v>
      </x:c>
      <x:c r="AP36" s="19" t="n">
        <x:v>0</x:v>
      </x:c>
      <x:c r="AQ36" s="19" t="n">
        <x:v>0</x:v>
      </x:c>
      <x:c r="AR36" s="19" t="n">
        <x:v>0</x:v>
      </x:c>
      <x:c r="AS36" s="19" t="n">
        <x:v>0</x:v>
      </x:c>
      <x:c r="AT36" s="19" t="n">
        <x:v>0</x:v>
      </x:c>
      <x:c r="AU36" s="19" t="n">
        <x:v>0</x:v>
      </x:c>
      <x:c r="AV36" s="19" t="n">
        <x:v>0</x:v>
      </x:c>
      <x:c r="AW36" s="19" t="n">
        <x:v>0</x:v>
      </x:c>
      <x:c r="AX36" s="19" t="n">
        <x:v>0</x:v>
      </x:c>
      <x:c r="AY36" s="19" t="n">
        <x:v>0</x:v>
      </x:c>
      <x:c r="AZ36" s="19" t="n">
        <x:v>0</x:v>
      </x:c>
      <x:c r="BA36" s="19" t="n">
        <x:v>0</x:v>
      </x:c>
      <x:c r="BB36" s="19" t="n">
        <x:v>0</x:v>
      </x:c>
      <x:c r="BC36" s="19" t="n">
        <x:v>0</x:v>
      </x:c>
      <x:c r="BD36" s="19" t="n">
        <x:v>0</x:v>
      </x:c>
      <x:c r="BE36" s="19" t="n">
        <x:v>0</x:v>
      </x:c>
      <x:c r="BF36" s="19" t="n">
        <x:v>0</x:v>
      </x:c>
      <x:c r="BG36" s="19" t="n">
        <x:v>0</x:v>
      </x:c>
      <x:c r="BH36" s="19" t="n">
        <x:v>0</x:v>
      </x:c>
      <x:c r="BI36" s="19" t="n">
        <x:v>0</x:v>
      </x:c>
      <x:c r="BJ36" s="19" t="n">
        <x:v>0</x:v>
      </x:c>
      <x:c r="BK36" s="19" t="n">
        <x:v>0</x:v>
      </x:c>
      <x:c r="BL36" s="19" t="n">
        <x:v>0</x:v>
      </x:c>
      <x:c r="BM36" s="19" t="n">
        <x:v>0</x:v>
      </x:c>
      <x:c r="BN36" s="19" t="n">
        <x:v>0</x:v>
      </x:c>
      <x:c r="BO36" s="19" t="n">
        <x:v>0</x:v>
      </x:c>
    </x:row>
    <x:row r="37" ht="42" customHeight="1">
      <x:c r="A37" s="3" t="str">
        <x:v>FUND.ROUND_COSTS.2</x:v>
      </x:c>
      <x:c r="B37" s="3" t="str">
        <x:v>Funding: round costs / Upside</x:v>
      </x:c>
      <x:c r="C37" s="3" t="str">
        <x:v>EUR</x:v>
      </x:c>
      <x:c r="D37" s="3" t="str">
        <x:v>SUM</x:v>
      </x:c>
      <x:c r="E37" s="19" t="n">
        <x:f>SUM(H37:BO37)</x:f>
        <x:v>148500</x:v>
      </x:c>
      <x:c r="F37" s="3" t="str"/>
      <x:c r="G37" s="2"/>
      <x:c r="H37" s="19" t="n">
        <x:v>0</x:v>
      </x:c>
      <x:c r="I37" s="19" t="n">
        <x:v>0</x:v>
      </x:c>
      <x:c r="J37" s="19" t="n">
        <x:v>0</x:v>
      </x:c>
      <x:c r="K37" s="19" t="n">
        <x:v>0</x:v>
      </x:c>
      <x:c r="L37" s="19" t="n">
        <x:v>0</x:v>
      </x:c>
      <x:c r="M37" s="19" t="n">
        <x:v>0</x:v>
      </x:c>
      <x:c r="N37" s="19" t="n">
        <x:v>0</x:v>
      </x:c>
      <x:c r="O37" s="19" t="n">
        <x:v>38500</x:v>
      </x:c>
      <x:c r="P37" s="19" t="n">
        <x:v>0</x:v>
      </x:c>
      <x:c r="Q37" s="19" t="n">
        <x:v>0</x:v>
      </x:c>
      <x:c r="R37" s="19" t="n">
        <x:v>0</x:v>
      </x:c>
      <x:c r="S37" s="19" t="n">
        <x:v>0</x:v>
      </x:c>
      <x:c r="T37" s="19" t="n">
        <x:v>0</x:v>
      </x:c>
      <x:c r="U37" s="19" t="n">
        <x:v>0</x:v>
      </x:c>
      <x:c r="V37" s="19" t="n">
        <x:v>0</x:v>
      </x:c>
      <x:c r="W37" s="19" t="n">
        <x:v>0</x:v>
      </x:c>
      <x:c r="X37" s="19" t="n">
        <x:v>0</x:v>
      </x:c>
      <x:c r="Y37" s="19" t="n">
        <x:v>0</x:v>
      </x:c>
      <x:c r="Z37" s="19" t="n">
        <x:v>110000</x:v>
      </x:c>
      <x:c r="AA37" s="19" t="n">
        <x:v>0</x:v>
      </x:c>
      <x:c r="AB37" s="19" t="n">
        <x:v>0</x:v>
      </x:c>
      <x:c r="AC37" s="19" t="n">
        <x:v>0</x:v>
      </x:c>
      <x:c r="AD37" s="19" t="n">
        <x:v>0</x:v>
      </x:c>
      <x:c r="AE37" s="19" t="n">
        <x:v>0</x:v>
      </x:c>
      <x:c r="AF37" s="19" t="n">
        <x:v>0</x:v>
      </x:c>
      <x:c r="AG37" s="19" t="n">
        <x:v>0</x:v>
      </x:c>
      <x:c r="AH37" s="19" t="n">
        <x:v>0</x:v>
      </x:c>
      <x:c r="AI37" s="19" t="n">
        <x:v>0</x:v>
      </x:c>
      <x:c r="AJ37" s="19" t="n">
        <x:v>0</x:v>
      </x:c>
      <x:c r="AK37" s="19" t="n">
        <x:v>0</x:v>
      </x:c>
      <x:c r="AL37" s="19" t="n">
        <x:v>0</x:v>
      </x:c>
      <x:c r="AM37" s="19" t="n">
        <x:v>0</x:v>
      </x:c>
      <x:c r="AN37" s="19" t="n">
        <x:v>0</x:v>
      </x:c>
      <x:c r="AO37" s="19" t="n">
        <x:v>0</x:v>
      </x:c>
      <x:c r="AP37" s="19" t="n">
        <x:v>0</x:v>
      </x:c>
      <x:c r="AQ37" s="19" t="n">
        <x:v>0</x:v>
      </x:c>
      <x:c r="AR37" s="19" t="n">
        <x:v>0</x:v>
      </x:c>
      <x:c r="AS37" s="19" t="n">
        <x:v>0</x:v>
      </x:c>
      <x:c r="AT37" s="19" t="n">
        <x:v>0</x:v>
      </x:c>
      <x:c r="AU37" s="19" t="n">
        <x:v>0</x:v>
      </x:c>
      <x:c r="AV37" s="19" t="n">
        <x:v>0</x:v>
      </x:c>
      <x:c r="AW37" s="19" t="n">
        <x:v>0</x:v>
      </x:c>
      <x:c r="AX37" s="19" t="n">
        <x:v>0</x:v>
      </x:c>
      <x:c r="AY37" s="19" t="n">
        <x:v>0</x:v>
      </x:c>
      <x:c r="AZ37" s="19" t="n">
        <x:v>0</x:v>
      </x:c>
      <x:c r="BA37" s="19" t="n">
        <x:v>0</x:v>
      </x:c>
      <x:c r="BB37" s="19" t="n">
        <x:v>0</x:v>
      </x:c>
      <x:c r="BC37" s="19" t="n">
        <x:v>0</x:v>
      </x:c>
      <x:c r="BD37" s="19" t="n">
        <x:v>0</x:v>
      </x:c>
      <x:c r="BE37" s="19" t="n">
        <x:v>0</x:v>
      </x:c>
      <x:c r="BF37" s="19" t="n">
        <x:v>0</x:v>
      </x:c>
      <x:c r="BG37" s="19" t="n">
        <x:v>0</x:v>
      </x:c>
      <x:c r="BH37" s="19" t="n">
        <x:v>0</x:v>
      </x:c>
      <x:c r="BI37" s="19" t="n">
        <x:v>0</x:v>
      </x:c>
      <x:c r="BJ37" s="19" t="n">
        <x:v>0</x:v>
      </x:c>
      <x:c r="BK37" s="19" t="n">
        <x:v>0</x:v>
      </x:c>
      <x:c r="BL37" s="19" t="n">
        <x:v>0</x:v>
      </x:c>
      <x:c r="BM37" s="19" t="n">
        <x:v>0</x:v>
      </x:c>
      <x:c r="BN37" s="19" t="n">
        <x:v>0</x:v>
      </x:c>
      <x:c r="BO37" s="19" t="n">
        <x:v>0</x:v>
      </x:c>
    </x:row>
    <x:row r="38" ht="42" customHeight="1">
      <x:c r="A38" s="3" t="str">
        <x:v>FUND.ROUND_COSTS.3</x:v>
      </x:c>
      <x:c r="B38" s="3" t="str">
        <x:v>Funding: round costs / Downside</x:v>
      </x:c>
      <x:c r="C38" s="3" t="str">
        <x:v>EUR</x:v>
      </x:c>
      <x:c r="D38" s="3" t="str">
        <x:v>SUM</x:v>
      </x:c>
      <x:c r="E38" s="19" t="n">
        <x:f>SUM(H38:BO38)</x:f>
        <x:v>148500</x:v>
      </x:c>
      <x:c r="F38" s="3" t="str"/>
      <x:c r="G38" s="2"/>
      <x:c r="H38" s="19" t="n">
        <x:v>0</x:v>
      </x:c>
      <x:c r="I38" s="19" t="n">
        <x:v>0</x:v>
      </x:c>
      <x:c r="J38" s="19" t="n">
        <x:v>0</x:v>
      </x:c>
      <x:c r="K38" s="19" t="n">
        <x:v>0</x:v>
      </x:c>
      <x:c r="L38" s="19" t="n">
        <x:v>0</x:v>
      </x:c>
      <x:c r="M38" s="19" t="n">
        <x:v>0</x:v>
      </x:c>
      <x:c r="N38" s="19" t="n">
        <x:v>0</x:v>
      </x:c>
      <x:c r="O38" s="19" t="n">
        <x:v>38500</x:v>
      </x:c>
      <x:c r="P38" s="19" t="n">
        <x:v>0</x:v>
      </x:c>
      <x:c r="Q38" s="19" t="n">
        <x:v>0</x:v>
      </x:c>
      <x:c r="R38" s="19" t="n">
        <x:v>0</x:v>
      </x:c>
      <x:c r="S38" s="19" t="n">
        <x:v>0</x:v>
      </x:c>
      <x:c r="T38" s="19" t="n">
        <x:v>0</x:v>
      </x:c>
      <x:c r="U38" s="19" t="n">
        <x:v>0</x:v>
      </x:c>
      <x:c r="V38" s="19" t="n">
        <x:v>0</x:v>
      </x:c>
      <x:c r="W38" s="19" t="n">
        <x:v>0</x:v>
      </x:c>
      <x:c r="X38" s="19" t="n">
        <x:v>0</x:v>
      </x:c>
      <x:c r="Y38" s="19" t="n">
        <x:v>0</x:v>
      </x:c>
      <x:c r="Z38" s="19" t="n">
        <x:v>110000</x:v>
      </x:c>
      <x:c r="AA38" s="19" t="n">
        <x:v>0</x:v>
      </x:c>
      <x:c r="AB38" s="19" t="n">
        <x:v>0</x:v>
      </x:c>
      <x:c r="AC38" s="19" t="n">
        <x:v>0</x:v>
      </x:c>
      <x:c r="AD38" s="19" t="n">
        <x:v>0</x:v>
      </x:c>
      <x:c r="AE38" s="19" t="n">
        <x:v>0</x:v>
      </x:c>
      <x:c r="AF38" s="19" t="n">
        <x:v>0</x:v>
      </x:c>
      <x:c r="AG38" s="19" t="n">
        <x:v>0</x:v>
      </x:c>
      <x:c r="AH38" s="19" t="n">
        <x:v>0</x:v>
      </x:c>
      <x:c r="AI38" s="19" t="n">
        <x:v>0</x:v>
      </x:c>
      <x:c r="AJ38" s="19" t="n">
        <x:v>0</x:v>
      </x:c>
      <x:c r="AK38" s="19" t="n">
        <x:v>0</x:v>
      </x:c>
      <x:c r="AL38" s="19" t="n">
        <x:v>0</x:v>
      </x:c>
      <x:c r="AM38" s="19" t="n">
        <x:v>0</x:v>
      </x:c>
      <x:c r="AN38" s="19" t="n">
        <x:v>0</x:v>
      </x:c>
      <x:c r="AO38" s="19" t="n">
        <x:v>0</x:v>
      </x:c>
      <x:c r="AP38" s="19" t="n">
        <x:v>0</x:v>
      </x:c>
      <x:c r="AQ38" s="19" t="n">
        <x:v>0</x:v>
      </x:c>
      <x:c r="AR38" s="19" t="n">
        <x:v>0</x:v>
      </x:c>
      <x:c r="AS38" s="19" t="n">
        <x:v>0</x:v>
      </x:c>
      <x:c r="AT38" s="19" t="n">
        <x:v>0</x:v>
      </x:c>
      <x:c r="AU38" s="19" t="n">
        <x:v>0</x:v>
      </x:c>
      <x:c r="AV38" s="19" t="n">
        <x:v>0</x:v>
      </x:c>
      <x:c r="AW38" s="19" t="n">
        <x:v>0</x:v>
      </x:c>
      <x:c r="AX38" s="19" t="n">
        <x:v>0</x:v>
      </x:c>
      <x:c r="AY38" s="19" t="n">
        <x:v>0</x:v>
      </x:c>
      <x:c r="AZ38" s="19" t="n">
        <x:v>0</x:v>
      </x:c>
      <x:c r="BA38" s="19" t="n">
        <x:v>0</x:v>
      </x:c>
      <x:c r="BB38" s="19" t="n">
        <x:v>0</x:v>
      </x:c>
      <x:c r="BC38" s="19" t="n">
        <x:v>0</x:v>
      </x:c>
      <x:c r="BD38" s="19" t="n">
        <x:v>0</x:v>
      </x:c>
      <x:c r="BE38" s="19" t="n">
        <x:v>0</x:v>
      </x:c>
      <x:c r="BF38" s="19" t="n">
        <x:v>0</x:v>
      </x:c>
      <x:c r="BG38" s="19" t="n">
        <x:v>0</x:v>
      </x:c>
      <x:c r="BH38" s="19" t="n">
        <x:v>0</x:v>
      </x:c>
      <x:c r="BI38" s="19" t="n">
        <x:v>0</x:v>
      </x:c>
      <x:c r="BJ38" s="19" t="n">
        <x:v>0</x:v>
      </x:c>
      <x:c r="BK38" s="19" t="n">
        <x:v>0</x:v>
      </x:c>
      <x:c r="BL38" s="19" t="n">
        <x:v>0</x:v>
      </x:c>
      <x:c r="BM38" s="19" t="n">
        <x:v>0</x:v>
      </x:c>
      <x:c r="BN38" s="19" t="n">
        <x:v>0</x:v>
      </x:c>
      <x:c r="BO38" s="19" t="n">
        <x:v>0</x:v>
      </x:c>
    </x:row>
    <x:row r="39" ht="42" customHeight="1">
      <x:c r="A39" s="3" t="str">
        <x:v>LIQ.GROSS_BURN</x:v>
      </x:c>
      <x:c r="B39" s="3" t="str">
        <x:v>Gross burn</x:v>
      </x:c>
      <x:c r="C39" s="3" t="str">
        <x:v>EUR</x:v>
      </x:c>
      <x:c r="D39" s="3" t="str">
        <x:v>SUM</x:v>
      </x:c>
      <x:c r="E39" s="19" t="n">
        <x:f>SUM(H39:BO39)</x:f>
        <x:v>23792284.405101463</x:v>
      </x:c>
      <x:c r="F39" s="3" t="str">
        <x:v>D10 Liquidity_RegCap row 11; latest estimate</x:v>
      </x:c>
      <x:c r="G39" s="2"/>
      <x:c r="H39" s="20" t="n">
        <x:f>INDEX(H40:H42,'Cover'!$C$28,1)</x:f>
        <x:v>20395.859999999997</x:v>
      </x:c>
      <x:c r="I39" s="20" t="n">
        <x:f>INDEX(I40:I42,'Cover'!$C$28,1)</x:f>
        <x:v>43496.720000000016</x:v>
      </x:c>
      <x:c r="J39" s="20" t="n">
        <x:f>INDEX(J40:J42,'Cover'!$C$28,1)</x:f>
        <x:v>59440.58000000002</x:v>
      </x:c>
      <x:c r="K39" s="20" t="n">
        <x:f>INDEX(K40:K42,'Cover'!$C$28,1)</x:f>
        <x:v>106191.81000000001</x:v>
      </x:c>
      <x:c r="L39" s="20" t="n">
        <x:f>INDEX(L40:L42,'Cover'!$C$28,1)</x:f>
        <x:v>104228.58000000002</x:v>
      </x:c>
      <x:c r="M39" s="20" t="n">
        <x:f>INDEX(M40:M42,'Cover'!$C$28,1)</x:f>
        <x:v>127306.22999999998</x:v>
      </x:c>
      <x:c r="N39" s="20" t="n">
        <x:f>INDEX(N40:N42,'Cover'!$C$28,1)</x:f>
        <x:v>111519.69875000001</x:v>
      </x:c>
      <x:c r="O39" s="20" t="n">
        <x:f>INDEX(O40:O42,'Cover'!$C$28,1)</x:f>
        <x:v>121420.62809903384</x:v>
      </x:c>
      <x:c r="P39" s="20" t="n">
        <x:f>INDEX(P40:P42,'Cover'!$C$28,1)</x:f>
        <x:v>155592.95509903383</x:v>
      </x:c>
      <x:c r="Q39" s="20" t="n">
        <x:f>INDEX(Q40:Q42,'Cover'!$C$28,1)</x:f>
        <x:v>176128.4480447048</x:v>
      </x:c>
      <x:c r="R39" s="20" t="n">
        <x:f>INDEX(R40:R42,'Cover'!$C$28,1)</x:f>
        <x:v>224979.35279873846</x:v>
      </x:c>
      <x:c r="S39" s="20" t="n">
        <x:f>INDEX(S40:S42,'Cover'!$C$28,1)</x:f>
        <x:v>219060.00354640462</x:v>
      </x:c>
      <x:c r="T39" s="20" t="n">
        <x:f>INDEX(T40:T42,'Cover'!$C$28,1)</x:f>
        <x:v>256719.2684109414</x:v>
      </x:c>
      <x:c r="U39" s="20" t="n">
        <x:f>INDEX(U40:U42,'Cover'!$C$28,1)</x:f>
        <x:v>294114.3819243112</x:v>
      </x:c>
      <x:c r="V39" s="20" t="n">
        <x:f>INDEX(V40:V42,'Cover'!$C$28,1)</x:f>
        <x:v>291190.4941966561</x:v>
      </x:c>
      <x:c r="W39" s="20" t="n">
        <x:f>INDEX(W40:W42,'Cover'!$C$28,1)</x:f>
        <x:v>287836.7981923672</x:v>
      </x:c>
      <x:c r="X39" s="20" t="n">
        <x:f>INDEX(X40:X42,'Cover'!$C$28,1)</x:f>
        <x:v>288973.42808001325</x:v>
      </x:c>
      <x:c r="Y39" s="20" t="n">
        <x:f>INDEX(Y40:Y42,'Cover'!$C$28,1)</x:f>
        <x:v>290631.4860875864</x:v>
      </x:c>
      <x:c r="Z39" s="20" t="n">
        <x:f>INDEX(Z40:Z42,'Cover'!$C$28,1)</x:f>
        <x:v>312657.24580529664</x:v>
      </x:c>
      <x:c r="AA39" s="20" t="n">
        <x:f>INDEX(AA40:AA42,'Cover'!$C$28,1)</x:f>
        <x:v>333221.0873245596</x:v>
      </x:c>
      <x:c r="AB39" s="20" t="n">
        <x:f>INDEX(AB40:AB42,'Cover'!$C$28,1)</x:f>
        <x:v>316062.5291955306</x:v>
      </x:c>
      <x:c r="AC39" s="20" t="n">
        <x:f>INDEX(AC40:AC42,'Cover'!$C$28,1)</x:f>
        <x:v>319572.6216875168</x:v>
      </x:c>
      <x:c r="AD39" s="20" t="n">
        <x:f>INDEX(AD40:AD42,'Cover'!$C$28,1)</x:f>
        <x:v>319816.6631146389</x:v>
      </x:c>
      <x:c r="AE39" s="20" t="n">
        <x:f>INDEX(AE40:AE42,'Cover'!$C$28,1)</x:f>
        <x:v>329007.71117200924</x:v>
      </x:c>
      <x:c r="AF39" s="20" t="n">
        <x:f>INDEX(AF40:AF42,'Cover'!$C$28,1)</x:f>
        <x:v>348942.94864365866</x:v>
      </x:c>
      <x:c r="AG39" s="20" t="n">
        <x:f>INDEX(AG40:AG42,'Cover'!$C$28,1)</x:f>
        <x:v>400035.1183787065</x:v>
      </x:c>
      <x:c r="AH39" s="20" t="n">
        <x:f>INDEX(AH40:AH42,'Cover'!$C$28,1)</x:f>
        <x:v>413898.6018813918</x:v>
      </x:c>
      <x:c r="AI39" s="20" t="n">
        <x:f>INDEX(AI40:AI42,'Cover'!$C$28,1)</x:f>
        <x:v>409752.80955448083</x:v>
      </x:c>
      <x:c r="AJ39" s="20" t="n">
        <x:f>INDEX(AJ40:AJ42,'Cover'!$C$28,1)</x:f>
        <x:v>409804.54655672575</x:v>
      </x:c>
      <x:c r="AK39" s="20" t="n">
        <x:f>INDEX(AK40:AK42,'Cover'!$C$28,1)</x:f>
        <x:v>413306.49205738306</x:v>
      </x:c>
      <x:c r="AL39" s="20" t="n">
        <x:f>INDEX(AL40:AL42,'Cover'!$C$28,1)</x:f>
        <x:v>421384.2388014249</x:v>
      </x:c>
      <x:c r="AM39" s="20" t="n">
        <x:f>INDEX(AM40:AM42,'Cover'!$C$28,1)</x:f>
        <x:v>420668.6107897123</x:v>
      </x:c>
      <x:c r="AN39" s="20" t="n">
        <x:f>INDEX(AN40:AN42,'Cover'!$C$28,1)</x:f>
        <x:v>424510.86671554483</x:v>
      </x:c>
      <x:c r="AO39" s="20" t="n">
        <x:f>INDEX(AO40:AO42,'Cover'!$C$28,1)</x:f>
        <x:v>434140.76134169934</x:v>
      </x:c>
      <x:c r="AP39" s="20" t="n">
        <x:f>INDEX(AP40:AP42,'Cover'!$C$28,1)</x:f>
        <x:v>432438.56784143834</x:v>
      </x:c>
      <x:c r="AQ39" s="20" t="n">
        <x:f>INDEX(AQ40:AQ42,'Cover'!$C$28,1)</x:f>
        <x:v>436508.6705962152</x:v>
      </x:c>
      <x:c r="AR39" s="20" t="n">
        <x:f>INDEX(AR40:AR42,'Cover'!$C$28,1)</x:f>
        <x:v>453474.0323866169</x:v>
      </x:c>
      <x:c r="AS39" s="20" t="n">
        <x:f>INDEX(AS40:AS42,'Cover'!$C$28,1)</x:f>
        <x:v>492206.7398985701</x:v>
      </x:c>
      <x:c r="AT39" s="20" t="n">
        <x:f>INDEX(AT40:AT42,'Cover'!$C$28,1)</x:f>
        <x:v>507750.7301492855</x:v>
      </x:c>
      <x:c r="AU39" s="20" t="n">
        <x:f>INDEX(AU40:AU42,'Cover'!$C$28,1)</x:f>
        <x:v>510607.3917314922</x:v>
      </x:c>
      <x:c r="AV39" s="20" t="n">
        <x:f>INDEX(AV40:AV42,'Cover'!$C$28,1)</x:f>
        <x:v>507011.5497988515</x:v>
      </x:c>
      <x:c r="AW39" s="20" t="n">
        <x:f>INDEX(AW40:AW42,'Cover'!$C$28,1)</x:f>
        <x:v>512162.9120775055</x:v>
      </x:c>
      <x:c r="AX39" s="20" t="n">
        <x:f>INDEX(AX40:AX42,'Cover'!$C$28,1)</x:f>
        <x:v>527735.7697946368</x:v>
      </x:c>
      <x:c r="AY39" s="20" t="n">
        <x:f>INDEX(AY40:AY42,'Cover'!$C$28,1)</x:f>
        <x:v>524489.5042264406</x:v>
      </x:c>
      <x:c r="AZ39" s="20" t="n">
        <x:f>INDEX(AZ40:AZ42,'Cover'!$C$28,1)</x:f>
        <x:v>532268.5741767533</x:v>
      </x:c>
      <x:c r="BA39" s="20" t="n">
        <x:f>INDEX(BA40:BA42,'Cover'!$C$28,1)</x:f>
        <x:v>552236.7204238252</x:v>
      </x:c>
      <x:c r="BB39" s="20" t="n">
        <x:f>INDEX(BB40:BB42,'Cover'!$C$28,1)</x:f>
        <x:v>548132.999959869</x:v>
      </x:c>
      <x:c r="BC39" s="20" t="n">
        <x:f>INDEX(BC40:BC42,'Cover'!$C$28,1)</x:f>
        <x:v>556198.5766151036</x:v>
      </x:c>
      <x:c r="BD39" s="20" t="n">
        <x:f>INDEX(BD40:BD42,'Cover'!$C$28,1)</x:f>
        <x:v>584109.4460288427</x:v>
      </x:c>
      <x:c r="BE39" s="20" t="n">
        <x:f>INDEX(BE40:BE42,'Cover'!$C$28,1)</x:f>
        <x:v>577298.2858878926</x:v>
      </x:c>
      <x:c r="BF39" s="20" t="n">
        <x:f>INDEX(BF40:BF42,'Cover'!$C$28,1)</x:f>
        <x:v>598091.2919331756</x:v>
      </x:c>
      <x:c r="BG39" s="20" t="n">
        <x:f>INDEX(BG40:BG42,'Cover'!$C$28,1)</x:f>
        <x:v>609350.7187861291</x:v>
      </x:c>
      <x:c r="BH39" s="20" t="n">
        <x:f>INDEX(BH40:BH42,'Cover'!$C$28,1)</x:f>
        <x:v>603940.153378864</x:v>
      </x:c>
      <x:c r="BI39" s="20" t="n">
        <x:f>INDEX(BI40:BI42,'Cover'!$C$28,1)</x:f>
        <x:v>613255.2159211914</x:v>
      </x:c>
      <x:c r="BJ39" s="20" t="n">
        <x:f>INDEX(BJ40:BJ42,'Cover'!$C$28,1)</x:f>
        <x:v>640050.5066458276</x:v>
      </x:c>
      <x:c r="BK39" s="20" t="n">
        <x:f>INDEX(BK40:BK42,'Cover'!$C$28,1)</x:f>
        <x:v>631607.3304157399</x:v>
      </x:c>
      <x:c r="BL39" s="20" t="n">
        <x:f>INDEX(BL40:BL42,'Cover'!$C$28,1)</x:f>
        <x:v>640163.663050717</x:v>
      </x:c>
      <x:c r="BM39" s="20" t="n">
        <x:f>INDEX(BM40:BM42,'Cover'!$C$28,1)</x:f>
        <x:v>668703.2519596326</x:v>
      </x:c>
      <x:c r="BN39" s="20" t="n">
        <x:f>INDEX(BN40:BN42,'Cover'!$C$28,1)</x:f>
        <x:v>658404.2992850996</x:v>
      </x:c>
      <x:c r="BO39" s="20" t="n">
        <x:f>INDEX(BO40:BO42,'Cover'!$C$28,1)</x:f>
        <x:v>668077.9258816772</x:v>
      </x:c>
    </x:row>
    <x:row r="40" ht="42" customHeight="1">
      <x:c r="A40" s="3" t="str">
        <x:v>LIQ.GROSS_BURN.1</x:v>
      </x:c>
      <x:c r="B40" s="3" t="str">
        <x:v>Gross burn / Base</x:v>
      </x:c>
      <x:c r="C40" s="3" t="str">
        <x:v>EUR</x:v>
      </x:c>
      <x:c r="D40" s="3" t="str">
        <x:v>SUM</x:v>
      </x:c>
      <x:c r="E40" s="19" t="n">
        <x:f>SUM(H40:BO40)</x:f>
        <x:v>23792284.405101463</x:v>
      </x:c>
      <x:c r="F40" s="3" t="str"/>
      <x:c r="G40" s="2"/>
      <x:c r="H40" s="19" t="n">
        <x:v>20395.859999999997</x:v>
      </x:c>
      <x:c r="I40" s="19" t="n">
        <x:v>43496.720000000016</x:v>
      </x:c>
      <x:c r="J40" s="19" t="n">
        <x:v>59440.58000000002</x:v>
      </x:c>
      <x:c r="K40" s="19" t="n">
        <x:v>106191.81000000001</x:v>
      </x:c>
      <x:c r="L40" s="19" t="n">
        <x:v>104228.58000000002</x:v>
      </x:c>
      <x:c r="M40" s="19" t="n">
        <x:v>127306.22999999998</x:v>
      </x:c>
      <x:c r="N40" s="19" t="n">
        <x:v>111519.69875000001</x:v>
      </x:c>
      <x:c r="O40" s="19" t="n">
        <x:v>121420.62809903384</x:v>
      </x:c>
      <x:c r="P40" s="19" t="n">
        <x:v>155592.95509903383</x:v>
      </x:c>
      <x:c r="Q40" s="19" t="n">
        <x:v>176128.4480447048</x:v>
      </x:c>
      <x:c r="R40" s="19" t="n">
        <x:v>224979.35279873846</x:v>
      </x:c>
      <x:c r="S40" s="19" t="n">
        <x:v>219060.00354640462</x:v>
      </x:c>
      <x:c r="T40" s="19" t="n">
        <x:v>256719.2684109414</x:v>
      </x:c>
      <x:c r="U40" s="19" t="n">
        <x:v>294114.3819243112</x:v>
      </x:c>
      <x:c r="V40" s="19" t="n">
        <x:v>291190.4941966561</x:v>
      </x:c>
      <x:c r="W40" s="19" t="n">
        <x:v>287836.7981923672</x:v>
      </x:c>
      <x:c r="X40" s="19" t="n">
        <x:v>288973.42808001325</x:v>
      </x:c>
      <x:c r="Y40" s="19" t="n">
        <x:v>290631.4860875864</x:v>
      </x:c>
      <x:c r="Z40" s="19" t="n">
        <x:v>312657.24580529664</x:v>
      </x:c>
      <x:c r="AA40" s="19" t="n">
        <x:v>333221.0873245596</x:v>
      </x:c>
      <x:c r="AB40" s="19" t="n">
        <x:v>316062.5291955306</x:v>
      </x:c>
      <x:c r="AC40" s="19" t="n">
        <x:v>319572.6216875168</x:v>
      </x:c>
      <x:c r="AD40" s="19" t="n">
        <x:v>319816.6631146389</x:v>
      </x:c>
      <x:c r="AE40" s="19" t="n">
        <x:v>329007.71117200924</x:v>
      </x:c>
      <x:c r="AF40" s="19" t="n">
        <x:v>348942.94864365866</x:v>
      </x:c>
      <x:c r="AG40" s="19" t="n">
        <x:v>400035.1183787065</x:v>
      </x:c>
      <x:c r="AH40" s="19" t="n">
        <x:v>413898.6018813918</x:v>
      </x:c>
      <x:c r="AI40" s="19" t="n">
        <x:v>409752.80955448083</x:v>
      </x:c>
      <x:c r="AJ40" s="19" t="n">
        <x:v>409804.54655672575</x:v>
      </x:c>
      <x:c r="AK40" s="19" t="n">
        <x:v>413306.49205738306</x:v>
      </x:c>
      <x:c r="AL40" s="19" t="n">
        <x:v>421384.2388014249</x:v>
      </x:c>
      <x:c r="AM40" s="19" t="n">
        <x:v>420668.6107897123</x:v>
      </x:c>
      <x:c r="AN40" s="19" t="n">
        <x:v>424510.86671554483</x:v>
      </x:c>
      <x:c r="AO40" s="19" t="n">
        <x:v>434140.76134169934</x:v>
      </x:c>
      <x:c r="AP40" s="19" t="n">
        <x:v>432438.56784143834</x:v>
      </x:c>
      <x:c r="AQ40" s="19" t="n">
        <x:v>436508.6705962152</x:v>
      </x:c>
      <x:c r="AR40" s="19" t="n">
        <x:v>453474.0323866169</x:v>
      </x:c>
      <x:c r="AS40" s="19" t="n">
        <x:v>492206.7398985701</x:v>
      </x:c>
      <x:c r="AT40" s="19" t="n">
        <x:v>507750.7301492855</x:v>
      </x:c>
      <x:c r="AU40" s="19" t="n">
        <x:v>510607.3917314922</x:v>
      </x:c>
      <x:c r="AV40" s="19" t="n">
        <x:v>507011.5497988515</x:v>
      </x:c>
      <x:c r="AW40" s="19" t="n">
        <x:v>512162.9120775055</x:v>
      </x:c>
      <x:c r="AX40" s="19" t="n">
        <x:v>527735.7697946368</x:v>
      </x:c>
      <x:c r="AY40" s="19" t="n">
        <x:v>524489.5042264406</x:v>
      </x:c>
      <x:c r="AZ40" s="19" t="n">
        <x:v>532268.5741767533</x:v>
      </x:c>
      <x:c r="BA40" s="19" t="n">
        <x:v>552236.7204238252</x:v>
      </x:c>
      <x:c r="BB40" s="19" t="n">
        <x:v>548132.999959869</x:v>
      </x:c>
      <x:c r="BC40" s="19" t="n">
        <x:v>556198.5766151036</x:v>
      </x:c>
      <x:c r="BD40" s="19" t="n">
        <x:v>584109.4460288427</x:v>
      </x:c>
      <x:c r="BE40" s="19" t="n">
        <x:v>577298.2858878926</x:v>
      </x:c>
      <x:c r="BF40" s="19" t="n">
        <x:v>598091.2919331756</x:v>
      </x:c>
      <x:c r="BG40" s="19" t="n">
        <x:v>609350.7187861291</x:v>
      </x:c>
      <x:c r="BH40" s="19" t="n">
        <x:v>603940.153378864</x:v>
      </x:c>
      <x:c r="BI40" s="19" t="n">
        <x:v>613255.2159211914</x:v>
      </x:c>
      <x:c r="BJ40" s="19" t="n">
        <x:v>640050.5066458276</x:v>
      </x:c>
      <x:c r="BK40" s="19" t="n">
        <x:v>631607.3304157399</x:v>
      </x:c>
      <x:c r="BL40" s="19" t="n">
        <x:v>640163.663050717</x:v>
      </x:c>
      <x:c r="BM40" s="19" t="n">
        <x:v>668703.2519596326</x:v>
      </x:c>
      <x:c r="BN40" s="19" t="n">
        <x:v>658404.2992850996</x:v>
      </x:c>
      <x:c r="BO40" s="19" t="n">
        <x:v>668077.9258816772</x:v>
      </x:c>
    </x:row>
    <x:row r="41" ht="42" customHeight="1">
      <x:c r="A41" s="3" t="str">
        <x:v>LIQ.GROSS_BURN.2</x:v>
      </x:c>
      <x:c r="B41" s="3" t="str">
        <x:v>Gross burn / Upside</x:v>
      </x:c>
      <x:c r="C41" s="3" t="str">
        <x:v>EUR</x:v>
      </x:c>
      <x:c r="D41" s="3" t="str">
        <x:v>SUM</x:v>
      </x:c>
      <x:c r="E41" s="19" t="n">
        <x:f>SUM(H41:BO41)</x:f>
        <x:v>32792927.07484352</x:v>
      </x:c>
      <x:c r="F41" s="3" t="str"/>
      <x:c r="G41" s="2"/>
      <x:c r="H41" s="19" t="n">
        <x:v>20395.859999999997</x:v>
      </x:c>
      <x:c r="I41" s="19" t="n">
        <x:v>43496.720000000016</x:v>
      </x:c>
      <x:c r="J41" s="19" t="n">
        <x:v>59440.58000000002</x:v>
      </x:c>
      <x:c r="K41" s="19" t="n">
        <x:v>106191.81000000001</x:v>
      </x:c>
      <x:c r="L41" s="19" t="n">
        <x:v>104228.58000000002</x:v>
      </x:c>
      <x:c r="M41" s="19" t="n">
        <x:v>127306.22999999998</x:v>
      </x:c>
      <x:c r="N41" s="19" t="n">
        <x:v>111519.69875000001</x:v>
      </x:c>
      <x:c r="O41" s="19" t="n">
        <x:v>121420.62809903384</x:v>
      </x:c>
      <x:c r="P41" s="19" t="n">
        <x:v>155592.95509903383</x:v>
      </x:c>
      <x:c r="Q41" s="19" t="n">
        <x:v>176229.03760818925</x:v>
      </x:c>
      <x:c r="R41" s="19" t="n">
        <x:v>225256.51377774618</x:v>
      </x:c>
      <x:c r="S41" s="19" t="n">
        <x:v>219626.98915319217</x:v>
      </x:c>
      <x:c r="T41" s="19" t="n">
        <x:v>242866.25538677696</x:v>
      </x:c>
      <x:c r="U41" s="19" t="n">
        <x:v>293082.91031593503</x:v>
      </x:c>
      <x:c r="V41" s="19" t="n">
        <x:v>292353.8179285411</x:v>
      </x:c>
      <x:c r="W41" s="19" t="n">
        <x:v>292027.15162964305</x:v>
      </x:c>
      <x:c r="X41" s="19" t="n">
        <x:v>295086.45016531553</x:v>
      </x:c>
      <x:c r="Y41" s="19" t="n">
        <x:v>299443.5563331536</x:v>
      </x:c>
      <x:c r="Z41" s="19" t="n">
        <x:v>325893.68318988313</x:v>
      </x:c>
      <x:c r="AA41" s="19" t="n">
        <x:v>347823.3000834464</x:v>
      </x:c>
      <x:c r="AB41" s="19" t="n">
        <x:v>333761.60118017136</x:v>
      </x:c>
      <x:c r="AC41" s="19" t="n">
        <x:v>343182.42260616866</x:v>
      </x:c>
      <x:c r="AD41" s="19" t="n">
        <x:v>344083.36429250037</x:v>
      </x:c>
      <x:c r="AE41" s="19" t="n">
        <x:v>356744.2135366787</x:v>
      </x:c>
      <x:c r="AF41" s="19" t="n">
        <x:v>384374.2810262133</x:v>
      </x:c>
      <x:c r="AG41" s="19" t="n">
        <x:v>436235.0579757175</x:v>
      </x:c>
      <x:c r="AH41" s="19" t="n">
        <x:v>455379.9478278053</x:v>
      </x:c>
      <x:c r="AI41" s="19" t="n">
        <x:v>462517.5429769036</x:v>
      </x:c>
      <x:c r="AJ41" s="19" t="n">
        <x:v>464023.4871647631</x:v>
      </x:c>
      <x:c r="AK41" s="19" t="n">
        <x:v>477415.78317167575</x:v>
      </x:c>
      <x:c r="AL41" s="19" t="n">
        <x:v>503596.1517874313</x:v>
      </x:c>
      <x:c r="AM41" s="19" t="n">
        <x:v>505849.2105562854</x:v>
      </x:c>
      <x:c r="AN41" s="19" t="n">
        <x:v>520824.7999271277</x:v>
      </x:c>
      <x:c r="AO41" s="19" t="n">
        <x:v>552128.0713426737</x:v>
      </x:c>
      <x:c r="AP41" s="19" t="n">
        <x:v>552135.5461755436</x:v>
      </x:c>
      <x:c r="AQ41" s="19" t="n">
        <x:v>568300.375987981</x:v>
      </x:c>
      <x:c r="AR41" s="19" t="n">
        <x:v>610581.6220409079</x:v>
      </x:c>
      <x:c r="AS41" s="19" t="n">
        <x:v>645009.1146822058</x:v>
      </x:c>
      <x:c r="AT41" s="19" t="n">
        <x:v>675190.3145249854</x:v>
      </x:c>
      <x:c r="AU41" s="19" t="n">
        <x:v>707512.3873097096</x:v>
      </x:c>
      <x:c r="AV41" s="19" t="n">
        <x:v>705187.5343731018</x:v>
      </x:c>
      <x:c r="AW41" s="19" t="n">
        <x:v>726363.4099750178</x:v>
      </x:c>
      <x:c r="AX41" s="19" t="n">
        <x:v>777888.8534543216</x:v>
      </x:c>
      <x:c r="AY41" s="19" t="n">
        <x:v>770324.215593449</x:v>
      </x:c>
      <x:c r="AZ41" s="19" t="n">
        <x:v>793065.6246004319</x:v>
      </x:c>
      <x:c r="BA41" s="19" t="n">
        <x:v>851620.6375303818</x:v>
      </x:c>
      <x:c r="BB41" s="19" t="n">
        <x:v>839947.1379324035</x:v>
      </x:c>
      <x:c r="BC41" s="19" t="n">
        <x:v>864028.7176235368</x:v>
      </x:c>
      <x:c r="BD41" s="19" t="n">
        <x:v>935658.9662406489</x:v>
      </x:c>
      <x:c r="BE41" s="19" t="n">
        <x:v>918655.0859804789</x:v>
      </x:c>
      <x:c r="BF41" s="19" t="n">
        <x:v>956637.8310720688</x:v>
      </x:c>
      <x:c r="BG41" s="19" t="n">
        <x:v>1017110.5311804856</x:v>
      </x:c>
      <x:c r="BH41" s="19" t="n">
        <x:v>997819.0691682096</x:v>
      </x:c>
      <x:c r="BI41" s="19" t="n">
        <x:v>1025261.016455044</x:v>
      </x:c>
      <x:c r="BJ41" s="19" t="n">
        <x:v>1106790.942800943</x:v>
      </x:c>
      <x:c r="BK41" s="19" t="n">
        <x:v>1080843.478957752</x:v>
      </x:c>
      <x:c r="BL41" s="19" t="n">
        <x:v>1108497.9241177803</x:v>
      </x:c>
      <x:c r="BM41" s="19" t="n">
        <x:v>1197563.1480238938</x:v>
      </x:c>
      <x:c r="BN41" s="19" t="n">
        <x:v>1165905.6786564204</x:v>
      </x:c>
      <x:c r="BO41" s="19" t="n">
        <x:v>1195629.2474938054</x:v>
      </x:c>
    </x:row>
    <x:row r="42" ht="42" customHeight="1">
      <x:c r="A42" s="3" t="str">
        <x:v>LIQ.GROSS_BURN.3</x:v>
      </x:c>
      <x:c r="B42" s="3" t="str">
        <x:v>Gross burn / Downside</x:v>
      </x:c>
      <x:c r="C42" s="3" t="str">
        <x:v>EUR</x:v>
      </x:c>
      <x:c r="D42" s="3" t="str">
        <x:v>SUM</x:v>
      </x:c>
      <x:c r="E42" s="19" t="n">
        <x:f>SUM(H42:BO42)</x:f>
        <x:v>21053403.588130195</x:v>
      </x:c>
      <x:c r="F42" s="3" t="str"/>
      <x:c r="G42" s="2"/>
      <x:c r="H42" s="19" t="n">
        <x:v>20395.859999999997</x:v>
      </x:c>
      <x:c r="I42" s="19" t="n">
        <x:v>43496.720000000016</x:v>
      </x:c>
      <x:c r="J42" s="19" t="n">
        <x:v>59440.58000000002</x:v>
      </x:c>
      <x:c r="K42" s="19" t="n">
        <x:v>106191.81000000001</x:v>
      </x:c>
      <x:c r="L42" s="19" t="n">
        <x:v>104228.58000000002</x:v>
      </x:c>
      <x:c r="M42" s="19" t="n">
        <x:v>127306.22999999998</x:v>
      </x:c>
      <x:c r="N42" s="19" t="n">
        <x:v>111519.69875000001</x:v>
      </x:c>
      <x:c r="O42" s="19" t="n">
        <x:v>121420.62809903384</x:v>
      </x:c>
      <x:c r="P42" s="19" t="n">
        <x:v>155592.95509903383</x:v>
      </x:c>
      <x:c r="Q42" s="19" t="n">
        <x:v>176067.717052506</x:v>
      </x:c>
      <x:c r="R42" s="19" t="n">
        <x:v>224767.28311631776</x:v>
      </x:c>
      <x:c r="S42" s="19" t="n">
        <x:v>218670.92464892904</x:v>
      </x:c>
      <x:c r="T42" s="19" t="n">
        <x:v>230974.9275205345</x:v>
      </x:c>
      <x:c r="U42" s="19" t="n">
        <x:v>262753.0599853828</x:v>
      </x:c>
      <x:c r="V42" s="19" t="n">
        <x:v>258489.2658077588</x:v>
      </x:c>
      <x:c r="W42" s="19" t="n">
        <x:v>253343.71061675664</x:v>
      </x:c>
      <x:c r="X42" s="19" t="n">
        <x:v>253349.63620148867</x:v>
      </x:c>
      <x:c r="Y42" s="19" t="n">
        <x:v>253447.47657340026</x:v>
      </x:c>
      <x:c r="Z42" s="19" t="n">
        <x:v>333011.1308576323</x:v>
      </x:c>
      <x:c r="AA42" s="19" t="n">
        <x:v>357127.30215130484</x:v>
      </x:c>
      <x:c r="AB42" s="19" t="n">
        <x:v>338846.441088328</x:v>
      </x:c>
      <x:c r="AC42" s="19" t="n">
        <x:v>339734.6354174021</x:v>
      </x:c>
      <x:c r="AD42" s="19" t="n">
        <x:v>340113.01824177784</x:v>
      </x:c>
      <x:c r="AE42" s="19" t="n">
        <x:v>347959.9398260638</x:v>
      </x:c>
      <x:c r="AF42" s="19" t="n">
        <x:v>364532.0259491853</x:v>
      </x:c>
      <x:c r="AG42" s="19" t="n">
        <x:v>394175.2358461913</x:v>
      </x:c>
      <x:c r="AH42" s="19" t="n">
        <x:v>405768.4980447894</x:v>
      </x:c>
      <x:c r="AI42" s="19" t="n">
        <x:v>396717.06103830296</x:v>
      </x:c>
      <x:c r="AJ42" s="19" t="n">
        <x:v>396887.38686990645</x:v>
      </x:c>
      <x:c r="AK42" s="19" t="n">
        <x:v>397823.64922263194</x:v>
      </x:c>
      <x:c r="AL42" s="19" t="n">
        <x:v>399817.7504146927</x:v>
      </x:c>
      <x:c r="AM42" s="19" t="n">
        <x:v>399739.8621544718</x:v>
      </x:c>
      <x:c r="AN42" s="19" t="n">
        <x:v>400716.5976859001</x:v>
      </x:c>
      <x:c r="AO42" s="19" t="n">
        <x:v>403047.2946044594</x:v>
      </x:c>
      <x:c r="AP42" s="19" t="n">
        <x:v>402690.10349639575</x:v>
      </x:c>
      <x:c r="AQ42" s="19" t="n">
        <x:v>403685.0350705008</x:v>
      </x:c>
      <x:c r="AR42" s="19" t="n">
        <x:v>412061.83324934496</x:v>
      </x:c>
      <x:c r="AS42" s="19" t="n">
        <x:v>452677.3587320064</x:v>
      </x:c>
      <x:c r="AT42" s="19" t="n">
        <x:v>464577.305453361</x:v>
      </x:c>
      <x:c r="AU42" s="19" t="n">
        <x:v>457086.4836585517</x:v>
      </x:c>
      <x:c r="AV42" s="19" t="n">
        <x:v>456269.7378922822</x:v>
      </x:c>
      <x:c r="AW42" s="19" t="n">
        <x:v>457492.63445466885</x:v>
      </x:c>
      <x:c r="AX42" s="19" t="n">
        <x:v>461129.35619061126</x:v>
      </x:c>
      <x:c r="AY42" s="19" t="n">
        <x:v>459979.87222101947</x:v>
      </x:c>
      <x:c r="AZ42" s="19" t="n">
        <x:v>461241.1689486713</x:v>
      </x:c>
      <x:c r="BA42" s="19" t="n">
        <x:v>465295.6040347303</x:v>
      </x:c>
      <x:c r="BB42" s="19" t="n">
        <x:v>463784.8726727079</x:v>
      </x:c>
      <x:c r="BC42" s="19" t="n">
        <x:v>465067.0282927023</x:v>
      </x:c>
      <x:c r="BD42" s="19" t="n">
        <x:v>475412.75198135234</x:v>
      </x:c>
      <x:c r="BE42" s="19" t="n">
        <x:v>472993.24979431136</x:v>
      </x:c>
      <x:c r="BF42" s="19" t="n">
        <x:v>485001.5996963411</x:v>
      </x:c>
      <x:c r="BG42" s="19" t="n">
        <x:v>479176.9390683471</x:v>
      </x:c>
      <x:c r="BH42" s="19" t="n">
        <x:v>476897.5364029325</x:v>
      </x:c>
      <x:c r="BI42" s="19" t="n">
        <x:v>478203.6656360396</x:v>
      </x:c>
      <x:c r="BJ42" s="19" t="n">
        <x:v>483498.43874733814</x:v>
      </x:c>
      <x:c r="BK42" s="19" t="n">
        <x:v>480827.07465499325</x:v>
      </x:c>
      <x:c r="BL42" s="19" t="n">
        <x:v>482143.26459194894</x:v>
      </x:c>
      <x:c r="BM42" s="19" t="n">
        <x:v>487849.74266988464</x:v>
      </x:c>
      <x:c r="BN42" s="19" t="n">
        <x:v>484782.1499492555</x:v>
      </x:c>
      <x:c r="BO42" s="19" t="n">
        <x:v>486103.8876857109</x:v>
      </x:c>
    </x:row>
    <x:row r="43" ht="42" customHeight="1">
      <x:c r="A43" s="3" t="str">
        <x:v>LIQ.OPERATING_RECEIPTS</x:v>
      </x:c>
      <x:c r="B43" s="3" t="str">
        <x:v>Liquidity: operating receipts</x:v>
      </x:c>
      <x:c r="C43" s="3" t="str">
        <x:v>EUR</x:v>
      </x:c>
      <x:c r="D43" s="3" t="str">
        <x:v>SUM</x:v>
      </x:c>
      <x:c r="E43" s="19" t="n">
        <x:f>SUM(H43:BO43)</x:f>
        <x:v>13481382.029137855</x:v>
      </x:c>
      <x:c r="F43" s="3" t="str">
        <x:v>D10 Liquidity_RegCap row 12; latest estimate</x:v>
      </x:c>
      <x:c r="G43" s="2"/>
      <x:c r="H43" s="20" t="n">
        <x:f>INDEX(H44:H46,'Cover'!$C$28,1)</x:f>
        <x:v>0</x:v>
      </x:c>
      <x:c r="I43" s="20" t="n">
        <x:f>INDEX(I44:I46,'Cover'!$C$28,1)</x:f>
        <x:v>5916.28</x:v>
      </x:c>
      <x:c r="J43" s="20" t="n">
        <x:f>INDEX(J44:J46,'Cover'!$C$28,1)</x:f>
        <x:v>4139.03</x:v>
      </x:c>
      <x:c r="K43" s="20" t="n">
        <x:f>INDEX(K44:K46,'Cover'!$C$28,1)</x:f>
        <x:v>9626.95</x:v>
      </x:c>
      <x:c r="L43" s="20" t="n">
        <x:f>INDEX(L44:L46,'Cover'!$C$28,1)</x:f>
        <x:v>7372.73</x:v>
      </x:c>
      <x:c r="M43" s="20" t="n">
        <x:f>INDEX(M44:M46,'Cover'!$C$28,1)</x:f>
        <x:v>9355.22</x:v>
      </x:c>
      <x:c r="N43" s="20" t="n">
        <x:f>INDEX(N44:N46,'Cover'!$C$28,1)</x:f>
        <x:v>6617.2880375</x:v>
      </x:c>
      <x:c r="O43" s="20" t="n">
        <x:f>INDEX(O44:O46,'Cover'!$C$28,1)</x:f>
        <x:v>6126.88146855382</x:v>
      </x:c>
      <x:c r="P43" s="20" t="n">
        <x:f>INDEX(P44:P46,'Cover'!$C$28,1)</x:f>
        <x:v>21192.421035265717</x:v>
      </x:c>
      <x:c r="Q43" s="20" t="n">
        <x:f>INDEX(Q44:Q46,'Cover'!$C$28,1)</x:f>
        <x:v>19343.247092231464</x:v>
      </x:c>
      <x:c r="R43" s="20" t="n">
        <x:f>INDEX(R44:R46,'Cover'!$C$28,1)</x:f>
        <x:v>26760.12109781975</x:v>
      </x:c>
      <x:c r="S43" s="20" t="n">
        <x:f>INDEX(S44:S46,'Cover'!$C$28,1)</x:f>
        <x:v>25701.393885624428</x:v>
      </x:c>
      <x:c r="T43" s="20" t="n">
        <x:f>INDEX(T44:T46,'Cover'!$C$28,1)</x:f>
        <x:v>29648.476629445537</x:v>
      </x:c>
      <x:c r="U43" s="20" t="n">
        <x:f>INDEX(U44:U46,'Cover'!$C$28,1)</x:f>
        <x:v>42185.04953980005</x:v>
      </x:c>
      <x:c r="V43" s="20" t="n">
        <x:f>INDEX(V44:V46,'Cover'!$C$28,1)</x:f>
        <x:v>43289.906757926285</x:v>
      </x:c>
      <x:c r="W43" s="20" t="n">
        <x:f>INDEX(W44:W46,'Cover'!$C$28,1)</x:f>
        <x:v>47391.58194036877</x:v>
      </x:c>
      <x:c r="X43" s="20" t="n">
        <x:f>INDEX(X44:X46,'Cover'!$C$28,1)</x:f>
        <x:v>49874.60615083375</x:v>
      </x:c>
      <x:c r="Y43" s="20" t="n">
        <x:f>INDEX(Y44:Y46,'Cover'!$C$28,1)</x:f>
        <x:v>53299.02424922609</x:v>
      </x:c>
      <x:c r="Z43" s="20" t="n">
        <x:f>INDEX(Z44:Z46,'Cover'!$C$28,1)</x:f>
        <x:v>56798.027494931</x:v>
      </x:c>
      <x:c r="AA43" s="20" t="n">
        <x:f>INDEX(AA44:AA46,'Cover'!$C$28,1)</x:f>
        <x:v>99672.51534870573</x:v>
      </x:c>
      <x:c r="AB43" s="20" t="n">
        <x:f>INDEX(AB44:AB46,'Cover'!$C$28,1)</x:f>
        <x:v>78921.644711436</x:v>
      </x:c>
      <x:c r="AC43" s="20" t="n">
        <x:f>INDEX(AC44:AC46,'Cover'!$C$28,1)</x:f>
        <x:v>83401.34730525684</x:v>
      </x:c>
      <x:c r="AD43" s="20" t="n">
        <x:f>INDEX(AD44:AD46,'Cover'!$C$28,1)</x:f>
        <x:v>87387.35727998996</x:v>
      </x:c>
      <x:c r="AE43" s="20" t="n">
        <x:f>INDEX(AE44:AE46,'Cover'!$C$28,1)</x:f>
        <x:v>91288.7470729677</x:v>
      </x:c>
      <x:c r="AF43" s="20" t="n">
        <x:f>INDEX(AF44:AF46,'Cover'!$C$28,1)</x:f>
        <x:v>101914.5945265337</x:v>
      </x:c>
      <x:c r="AG43" s="20" t="n">
        <x:f>INDEX(AG44:AG46,'Cover'!$C$28,1)</x:f>
        <x:v>121043.24224980542</x:v>
      </x:c>
      <x:c r="AH43" s="20" t="n">
        <x:f>INDEX(AH44:AH46,'Cover'!$C$28,1)</x:f>
        <x:v>129991.87775179706</x:v>
      </x:c>
      <x:c r="AI43" s="20" t="n">
        <x:f>INDEX(AI44:AI46,'Cover'!$C$28,1)</x:f>
        <x:v>140926.9273075431</x:v>
      </x:c>
      <x:c r="AJ43" s="20" t="n">
        <x:f>INDEX(AJ44:AJ46,'Cover'!$C$28,1)</x:f>
        <x:v>148644.50204728424</x:v>
      </x:c>
      <x:c r="AK43" s="20" t="n">
        <x:f>INDEX(AK44:AK46,'Cover'!$C$28,1)</x:f>
        <x:v>158289.91671407415</x:v>
      </x:c>
      <x:c r="AL43" s="20" t="n">
        <x:f>INDEX(AL44:AL46,'Cover'!$C$28,1)</x:f>
        <x:v>168145.63648241397</x:v>
      </x:c>
      <x:c r="AM43" s="20" t="n">
        <x:f>INDEX(AM44:AM46,'Cover'!$C$28,1)</x:f>
        <x:v>178169.5537425485</x:v>
      </x:c>
      <x:c r="AN43" s="20" t="n">
        <x:f>INDEX(AN44:AN46,'Cover'!$C$28,1)</x:f>
        <x:v>188343.27405943253</x:v>
      </x:c>
      <x:c r="AO43" s="20" t="n">
        <x:f>INDEX(AO44:AO46,'Cover'!$C$28,1)</x:f>
        <x:v>198906.3698008241</x:v>
      </x:c>
      <x:c r="AP43" s="20" t="n">
        <x:f>INDEX(AP44:AP46,'Cover'!$C$28,1)</x:f>
        <x:v>209387.74553832627</x:v>
      </x:c>
      <x:c r="AQ43" s="20" t="n">
        <x:f>INDEX(AQ44:AQ46,'Cover'!$C$28,1)</x:f>
        <x:v>219931.3157990296</x:v>
      </x:c>
      <x:c r="AR43" s="20" t="n">
        <x:f>INDEX(AR44:AR46,'Cover'!$C$28,1)</x:f>
        <x:v>233945.08783756208</x:v>
      </x:c>
      <x:c r="AS43" s="20" t="n">
        <x:f>INDEX(AS44:AS46,'Cover'!$C$28,1)</x:f>
        <x:v>257537.29224153658</x:v>
      </x:c>
      <x:c r="AT43" s="20" t="n">
        <x:f>INDEX(AT44:AT46,'Cover'!$C$28,1)</x:f>
        <x:v>272048.5767223589</x:v>
      </x:c>
      <x:c r="AU43" s="20" t="n">
        <x:f>INDEX(AU44:AU46,'Cover'!$C$28,1)</x:f>
        <x:v>288446.6674329891</x:v>
      </x:c>
      <x:c r="AV43" s="20" t="n">
        <x:f>INDEX(AV44:AV46,'Cover'!$C$28,1)</x:f>
        <x:v>301558.2779094301</x:v>
      </x:c>
      <x:c r="AW43" s="20" t="n">
        <x:f>INDEX(AW44:AW46,'Cover'!$C$28,1)</x:f>
        <x:v>316541.6069720568</x:v>
      </x:c>
      <x:c r="AX43" s="20" t="n">
        <x:f>INDEX(AX44:AX46,'Cover'!$C$28,1)</x:f>
        <x:v>331673.4433185313</x:v>
      </x:c>
      <x:c r="AY43" s="20" t="n">
        <x:f>INDEX(AY44:AY46,'Cover'!$C$28,1)</x:f>
        <x:v>348625.6213675051</x:v>
      </x:c>
      <x:c r="AZ43" s="20" t="n">
        <x:f>INDEX(AZ44:AZ46,'Cover'!$C$28,1)</x:f>
        <x:v>366317.65441963525</x:v>
      </x:c>
      <x:c r="BA43" s="20" t="n">
        <x:f>INDEX(BA44:BA46,'Cover'!$C$28,1)</x:f>
        <x:v>384217.1461210469</x:v>
      </x:c>
      <x:c r="BB43" s="20" t="n">
        <x:f>INDEX(BB44:BB46,'Cover'!$C$28,1)</x:f>
        <x:v>402172.2881979077</x:v>
      </x:c>
      <x:c r="BC43" s="20" t="n">
        <x:f>INDEX(BC44:BC46,'Cover'!$C$28,1)</x:f>
        <x:v>420224.4284945106</x:v>
      </x:c>
      <x:c r="BD43" s="20" t="n">
        <x:f>INDEX(BD44:BD46,'Cover'!$C$28,1)</x:f>
        <x:v>439246.09630840545</x:v>
      </x:c>
      <x:c r="BE43" s="20" t="n">
        <x:f>INDEX(BE44:BE46,'Cover'!$C$28,1)</x:f>
        <x:v>462807.4572125492</x:v>
      </x:c>
      <x:c r="BF43" s="20" t="n">
        <x:f>INDEX(BF44:BF46,'Cover'!$C$28,1)</x:f>
        <x:v>483759.75701831875</x:v>
      </x:c>
      <x:c r="BG43" s="20" t="n">
        <x:f>INDEX(BG44:BG46,'Cover'!$C$28,1)</x:f>
        <x:v>504744.7518237573</x:v>
      </x:c>
      <x:c r="BH43" s="20" t="n">
        <x:f>INDEX(BH44:BH46,'Cover'!$C$28,1)</x:f>
        <x:v>525745.0211984541</x:v>
      </x:c>
      <x:c r="BI43" s="20" t="n">
        <x:f>INDEX(BI44:BI46,'Cover'!$C$28,1)</x:f>
        <x:v>546813.3220470202</x:v>
      </x:c>
      <x:c r="BJ43" s="20" t="n">
        <x:f>INDEX(BJ44:BJ46,'Cover'!$C$28,1)</x:f>
        <x:v>567933.3714742417</x:v>
      </x:c>
      <x:c r="BK43" s="20" t="n">
        <x:f>INDEX(BK44:BK46,'Cover'!$C$28,1)</x:f>
        <x:v>589078.1339034276</x:v>
      </x:c>
      <x:c r="BL43" s="20" t="n">
        <x:f>INDEX(BL44:BL46,'Cover'!$C$28,1)</x:f>
        <x:v>610293.4786152682</x:v>
      </x:c>
      <x:c r="BM43" s="20" t="n">
        <x:f>INDEX(BM44:BM46,'Cover'!$C$28,1)</x:f>
        <x:v>631582.1905139138</x:v>
      </x:c>
      <x:c r="BN43" s="20" t="n">
        <x:f>INDEX(BN44:BN46,'Cover'!$C$28,1)</x:f>
        <x:v>652864.0003855979</x:v>
      </x:c>
      <x:c r="BO43" s="20" t="n">
        <x:f>INDEX(BO44:BO46,'Cover'!$C$28,1)</x:f>
        <x:v>674201.5544843369</x:v>
      </x:c>
    </x:row>
    <x:row r="44" ht="42" customHeight="1">
      <x:c r="A44" s="3" t="str">
        <x:v>LIQ.OPERATING_RECEIPTS.1</x:v>
      </x:c>
      <x:c r="B44" s="3" t="str">
        <x:v>Liquidity: operating receipts / Base</x:v>
      </x:c>
      <x:c r="C44" s="3" t="str">
        <x:v>EUR</x:v>
      </x:c>
      <x:c r="D44" s="3" t="str">
        <x:v>SUM</x:v>
      </x:c>
      <x:c r="E44" s="19" t="n">
        <x:f>SUM(H44:BO44)</x:f>
        <x:v>13481382.029137855</x:v>
      </x:c>
      <x:c r="F44" s="3" t="str"/>
      <x:c r="G44" s="2"/>
      <x:c r="H44" s="19" t="n">
        <x:v>0</x:v>
      </x:c>
      <x:c r="I44" s="19" t="n">
        <x:v>5916.28</x:v>
      </x:c>
      <x:c r="J44" s="19" t="n">
        <x:v>4139.03</x:v>
      </x:c>
      <x:c r="K44" s="19" t="n">
        <x:v>9626.95</x:v>
      </x:c>
      <x:c r="L44" s="19" t="n">
        <x:v>7372.73</x:v>
      </x:c>
      <x:c r="M44" s="19" t="n">
        <x:v>9355.22</x:v>
      </x:c>
      <x:c r="N44" s="19" t="n">
        <x:v>6617.2880375</x:v>
      </x:c>
      <x:c r="O44" s="19" t="n">
        <x:v>6126.88146855382</x:v>
      </x:c>
      <x:c r="P44" s="19" t="n">
        <x:v>21192.421035265717</x:v>
      </x:c>
      <x:c r="Q44" s="19" t="n">
        <x:v>19343.247092231464</x:v>
      </x:c>
      <x:c r="R44" s="19" t="n">
        <x:v>26760.12109781975</x:v>
      </x:c>
      <x:c r="S44" s="19" t="n">
        <x:v>25701.393885624428</x:v>
      </x:c>
      <x:c r="T44" s="19" t="n">
        <x:v>29648.476629445537</x:v>
      </x:c>
      <x:c r="U44" s="19" t="n">
        <x:v>42185.04953980005</x:v>
      </x:c>
      <x:c r="V44" s="19" t="n">
        <x:v>43289.906757926285</x:v>
      </x:c>
      <x:c r="W44" s="19" t="n">
        <x:v>47391.58194036877</x:v>
      </x:c>
      <x:c r="X44" s="19" t="n">
        <x:v>49874.60615083375</x:v>
      </x:c>
      <x:c r="Y44" s="19" t="n">
        <x:v>53299.02424922609</x:v>
      </x:c>
      <x:c r="Z44" s="19" t="n">
        <x:v>56798.027494931</x:v>
      </x:c>
      <x:c r="AA44" s="19" t="n">
        <x:v>99672.51534870573</x:v>
      </x:c>
      <x:c r="AB44" s="19" t="n">
        <x:v>78921.644711436</x:v>
      </x:c>
      <x:c r="AC44" s="19" t="n">
        <x:v>83401.34730525684</x:v>
      </x:c>
      <x:c r="AD44" s="19" t="n">
        <x:v>87387.35727998996</x:v>
      </x:c>
      <x:c r="AE44" s="19" t="n">
        <x:v>91288.7470729677</x:v>
      </x:c>
      <x:c r="AF44" s="19" t="n">
        <x:v>101914.5945265337</x:v>
      </x:c>
      <x:c r="AG44" s="19" t="n">
        <x:v>121043.24224980542</x:v>
      </x:c>
      <x:c r="AH44" s="19" t="n">
        <x:v>129991.87775179706</x:v>
      </x:c>
      <x:c r="AI44" s="19" t="n">
        <x:v>140926.9273075431</x:v>
      </x:c>
      <x:c r="AJ44" s="19" t="n">
        <x:v>148644.50204728424</x:v>
      </x:c>
      <x:c r="AK44" s="19" t="n">
        <x:v>158289.91671407415</x:v>
      </x:c>
      <x:c r="AL44" s="19" t="n">
        <x:v>168145.63648241397</x:v>
      </x:c>
      <x:c r="AM44" s="19" t="n">
        <x:v>178169.5537425485</x:v>
      </x:c>
      <x:c r="AN44" s="19" t="n">
        <x:v>188343.27405943253</x:v>
      </x:c>
      <x:c r="AO44" s="19" t="n">
        <x:v>198906.3698008241</x:v>
      </x:c>
      <x:c r="AP44" s="19" t="n">
        <x:v>209387.74553832627</x:v>
      </x:c>
      <x:c r="AQ44" s="19" t="n">
        <x:v>219931.3157990296</x:v>
      </x:c>
      <x:c r="AR44" s="19" t="n">
        <x:v>233945.08783756208</x:v>
      </x:c>
      <x:c r="AS44" s="19" t="n">
        <x:v>257537.29224153658</x:v>
      </x:c>
      <x:c r="AT44" s="19" t="n">
        <x:v>272048.5767223589</x:v>
      </x:c>
      <x:c r="AU44" s="19" t="n">
        <x:v>288446.6674329891</x:v>
      </x:c>
      <x:c r="AV44" s="19" t="n">
        <x:v>301558.2779094301</x:v>
      </x:c>
      <x:c r="AW44" s="19" t="n">
        <x:v>316541.6069720568</x:v>
      </x:c>
      <x:c r="AX44" s="19" t="n">
        <x:v>331673.4433185313</x:v>
      </x:c>
      <x:c r="AY44" s="19" t="n">
        <x:v>348625.6213675051</x:v>
      </x:c>
      <x:c r="AZ44" s="19" t="n">
        <x:v>366317.65441963525</x:v>
      </x:c>
      <x:c r="BA44" s="19" t="n">
        <x:v>384217.1461210469</x:v>
      </x:c>
      <x:c r="BB44" s="19" t="n">
        <x:v>402172.2881979077</x:v>
      </x:c>
      <x:c r="BC44" s="19" t="n">
        <x:v>420224.4284945106</x:v>
      </x:c>
      <x:c r="BD44" s="19" t="n">
        <x:v>439246.09630840545</x:v>
      </x:c>
      <x:c r="BE44" s="19" t="n">
        <x:v>462807.4572125492</x:v>
      </x:c>
      <x:c r="BF44" s="19" t="n">
        <x:v>483759.75701831875</x:v>
      </x:c>
      <x:c r="BG44" s="19" t="n">
        <x:v>504744.7518237573</x:v>
      </x:c>
      <x:c r="BH44" s="19" t="n">
        <x:v>525745.0211984541</x:v>
      </x:c>
      <x:c r="BI44" s="19" t="n">
        <x:v>546813.3220470202</x:v>
      </x:c>
      <x:c r="BJ44" s="19" t="n">
        <x:v>567933.3714742417</x:v>
      </x:c>
      <x:c r="BK44" s="19" t="n">
        <x:v>589078.1339034276</x:v>
      </x:c>
      <x:c r="BL44" s="19" t="n">
        <x:v>610293.4786152682</x:v>
      </x:c>
      <x:c r="BM44" s="19" t="n">
        <x:v>631582.1905139138</x:v>
      </x:c>
      <x:c r="BN44" s="19" t="n">
        <x:v>652864.0003855979</x:v>
      </x:c>
      <x:c r="BO44" s="19" t="n">
        <x:v>674201.5544843369</x:v>
      </x:c>
    </x:row>
    <x:row r="45" ht="42" customHeight="1">
      <x:c r="A45" s="3" t="str">
        <x:v>LIQ.OPERATING_RECEIPTS.2</x:v>
      </x:c>
      <x:c r="B45" s="3" t="str">
        <x:v>Liquidity: operating receipts / Upside</x:v>
      </x:c>
      <x:c r="C45" s="3" t="str">
        <x:v>EUR</x:v>
      </x:c>
      <x:c r="D45" s="3" t="str">
        <x:v>SUM</x:v>
      </x:c>
      <x:c r="E45" s="19" t="n">
        <x:f>SUM(H45:BO45)</x:f>
        <x:v>33277556.244723268</x:v>
      </x:c>
      <x:c r="F45" s="3" t="str"/>
      <x:c r="G45" s="2"/>
      <x:c r="H45" s="19" t="n">
        <x:v>0</x:v>
      </x:c>
      <x:c r="I45" s="19" t="n">
        <x:v>5916.28</x:v>
      </x:c>
      <x:c r="J45" s="19" t="n">
        <x:v>4139.03</x:v>
      </x:c>
      <x:c r="K45" s="19" t="n">
        <x:v>9626.95</x:v>
      </x:c>
      <x:c r="L45" s="19" t="n">
        <x:v>7372.73</x:v>
      </x:c>
      <x:c r="M45" s="19" t="n">
        <x:v>9355.22</x:v>
      </x:c>
      <x:c r="N45" s="19" t="n">
        <x:v>6617.2880375</x:v>
      </x:c>
      <x:c r="O45" s="19" t="n">
        <x:v>6126.88146855382</x:v>
      </x:c>
      <x:c r="P45" s="19" t="n">
        <x:v>21192.421035265717</x:v>
      </x:c>
      <x:c r="Q45" s="19" t="n">
        <x:v>22606.0882085951</x:v>
      </x:c>
      <x:c r="R45" s="19" t="n">
        <x:v>31484.629393484647</x:v>
      </x:c>
      <x:c r="S45" s="19" t="n">
        <x:v>31294.073531122405</x:v>
      </x:c>
      <x:c r="T45" s="19" t="n">
        <x:v>41008.004312635836</x:v>
      </x:c>
      <x:c r="U45" s="19" t="n">
        <x:v>58619.21552451769</x:v>
      </x:c>
      <x:c r="V45" s="19" t="n">
        <x:v>65333.98481130261</x:v>
      </x:c>
      <x:c r="W45" s="19" t="n">
        <x:v>75361.22417310766</x:v>
      </x:c>
      <x:c r="X45" s="19" t="n">
        <x:v>84050.37905177682</x:v>
      </x:c>
      <x:c r="Y45" s="19" t="n">
        <x:v>93961.8199719994</x:v>
      </x:c>
      <x:c r="Z45" s="19" t="n">
        <x:v>104206.18403306678</x:v>
      </x:c>
      <x:c r="AA45" s="19" t="n">
        <x:v>154110.84114812253</x:v>
      </x:c>
      <x:c r="AB45" s="19" t="n">
        <x:v>140629.2417065269</x:v>
      </x:c>
      <x:c r="AC45" s="19" t="n">
        <x:v>153734.80901544951</x:v>
      </x:c>
      <x:c r="AD45" s="19" t="n">
        <x:v>165782.2271692709</x:v>
      </x:c>
      <x:c r="AE45" s="19" t="n">
        <x:v>177764.66839639808</x:v>
      </x:c>
      <x:c r="AF45" s="19" t="n">
        <x:v>202403.26874774147</x:v>
      </x:c>
      <x:c r="AG45" s="19" t="n">
        <x:v>236111.21728674625</x:v>
      </x:c>
      <x:c r="AH45" s="19" t="n">
        <x:v>258883.3508924117</x:v>
      </x:c>
      <x:c r="AI45" s="19" t="n">
        <x:v>284381.3752003877</x:v>
      </x:c>
      <x:c r="AJ45" s="19" t="n">
        <x:v>308411.01550524606</x:v>
      </x:c>
      <x:c r="AK45" s="19" t="n">
        <x:v>337441.3810381805</x:v>
      </x:c>
      <x:c r="AL45" s="19" t="n">
        <x:v>367412.41209934483</x:v>
      </x:c>
      <x:c r="AM45" s="19" t="n">
        <x:v>398207.1132792303</x:v>
      </x:c>
      <x:c r="AN45" s="19" t="n">
        <x:v>429762.56609191943</x:v>
      </x:c>
      <x:c r="AO45" s="19" t="n">
        <x:v>462744.80606695433</x:v>
      </x:c>
      <x:c r="AP45" s="19" t="n">
        <x:v>495924.29310708214</x:v>
      </x:c>
      <x:c r="AQ45" s="19" t="n">
        <x:v>529475.4843030586</x:v>
      </x:c>
      <x:c r="AR45" s="19" t="n">
        <x:v>571238.1508723531</x:v>
      </x:c>
      <x:c r="AS45" s="19" t="n">
        <x:v>618587.7447540776</x:v>
      </x:c>
      <x:c r="AT45" s="19" t="n">
        <x:v>661801.5573926674</x:v>
      </x:c>
      <x:c r="AU45" s="19" t="n">
        <x:v>706048.7370372255</x:v>
      </x:c>
      <x:c r="AV45" s="19" t="n">
        <x:v>751120.2824965521</x:v>
      </x:c>
      <x:c r="AW45" s="19" t="n">
        <x:v>797106.5332651514</x:v>
      </x:c>
      <x:c r="AX45" s="19" t="n">
        <x:v>843971.5259991399</x:v>
      </x:c>
      <x:c r="AY45" s="19" t="n">
        <x:v>891619.5410399908</x:v>
      </x:c>
      <x:c r="AZ45" s="19" t="n">
        <x:v>940070.9240379592</x:v>
      </x:c>
      <x:c r="BA45" s="19" t="n">
        <x:v>989544.1627153209</x:v>
      </x:c>
      <x:c r="BB45" s="19" t="n">
        <x:v>1039548.2922181151</x:v>
      </x:c>
      <x:c r="BC45" s="19" t="n">
        <x:v>1090212.6925855405</x:v>
      </x:c>
      <x:c r="BD45" s="19" t="n">
        <x:v>1143864.1891840878</x:v>
      </x:c>
      <x:c r="BE45" s="19" t="n">
        <x:v>1203642.8520567738</x:v>
      </x:c>
      <x:c r="BF45" s="19" t="n">
        <x:v>1260254.6596457018</x:v>
      </x:c>
      <x:c r="BG45" s="19" t="n">
        <x:v>1317448.0458770478</x:v>
      </x:c>
      <x:c r="BH45" s="19" t="n">
        <x:v>1375142.8585938497</x:v>
      </x:c>
      <x:c r="BI45" s="19" t="n">
        <x:v>1433515.182118858</x:v>
      </x:c>
      <x:c r="BJ45" s="19" t="n">
        <x:v>1492507.7391336053</x:v>
      </x:c>
      <x:c r="BK45" s="19" t="n">
        <x:v>1552047.9482107882</x:v>
      </x:c>
      <x:c r="BL45" s="19" t="n">
        <x:v>1612271.609982007</x:v>
      </x:c>
      <x:c r="BM45" s="19" t="n">
        <x:v>1673225.0116302911</x:v>
      </x:c>
      <x:c r="BN45" s="19" t="n">
        <x:v>1734632.6025975123</x:v>
      </x:c>
      <x:c r="BO45" s="19" t="n">
        <x:v>1796680.926671648</x:v>
      </x:c>
    </x:row>
    <x:row r="46" ht="42" customHeight="1">
      <x:c r="A46" s="3" t="str">
        <x:v>LIQ.OPERATING_RECEIPTS.3</x:v>
      </x:c>
      <x:c r="B46" s="3" t="str">
        <x:v>Liquidity: operating receipts / Downside</x:v>
      </x:c>
      <x:c r="C46" s="3" t="str">
        <x:v>EUR</x:v>
      </x:c>
      <x:c r="D46" s="3" t="str">
        <x:v>SUM</x:v>
      </x:c>
      <x:c r="E46" s="19" t="n">
        <x:f>SUM(H46:BO46)</x:f>
        <x:v>5142193.043214265</x:v>
      </x:c>
      <x:c r="F46" s="3" t="str"/>
      <x:c r="G46" s="2"/>
      <x:c r="H46" s="19" t="n">
        <x:v>0</x:v>
      </x:c>
      <x:c r="I46" s="19" t="n">
        <x:v>5916.28</x:v>
      </x:c>
      <x:c r="J46" s="19" t="n">
        <x:v>4139.03</x:v>
      </x:c>
      <x:c r="K46" s="19" t="n">
        <x:v>9626.95</x:v>
      </x:c>
      <x:c r="L46" s="19" t="n">
        <x:v>7372.73</x:v>
      </x:c>
      <x:c r="M46" s="19" t="n">
        <x:v>9355.22</x:v>
      </x:c>
      <x:c r="N46" s="19" t="n">
        <x:v>6617.2880375</x:v>
      </x:c>
      <x:c r="O46" s="19" t="n">
        <x:v>6126.88146855382</x:v>
      </x:c>
      <x:c r="P46" s="19" t="n">
        <x:v>21192.421035265717</x:v>
      </x:c>
      <x:c r="Q46" s="19" t="n">
        <x:v>17405.46651768601</x:v>
      </x:c>
      <x:c r="R46" s="19" t="n">
        <x:v>23985.41339540034</x:v>
      </x:c>
      <x:c r="S46" s="19" t="n">
        <x:v>22464.173763610186</x:v>
      </x:c>
      <x:c r="T46" s="19" t="n">
        <x:v>22917.35073384527</x:v>
      </x:c>
      <x:c r="U46" s="19" t="n">
        <x:v>28516.89545436819</x:v>
      </x:c>
      <x:c r="V46" s="19" t="n">
        <x:v>26525.620202458675</x:v>
      </x:c>
      <x:c r="W46" s="19" t="n">
        <x:v>27407.745417318787</x:v>
      </x:c>
      <x:c r="X46" s="19" t="n">
        <x:v>26570.001360082024</x:v>
      </x:c>
      <x:c r="Y46" s="19" t="n">
        <x:v>26570.082345338848</x:v>
      </x:c>
      <x:c r="Z46" s="19" t="n">
        <x:v>27778.37427278837</x:v>
      </x:c>
      <x:c r="AA46" s="19" t="n">
        <x:v>77274.99591956439</x:v>
      </x:c>
      <x:c r="AB46" s="19" t="n">
        <x:v>53809.76450986422</x:v>
      </x:c>
      <x:c r="AC46" s="19" t="n">
        <x:v>54842.257079207884</x:v>
      </x:c>
      <x:c r="AD46" s="19" t="n">
        <x:v>55708.54041465937</x:v>
      </x:c>
      <x:c r="AE46" s="19" t="n">
        <x:v>56511.161173028035</x:v>
      </x:c>
      <x:c r="AF46" s="19" t="n">
        <x:v>60709.88154503106</x:v>
      </x:c>
      <x:c r="AG46" s="19" t="n">
        <x:v>68476.84273143871</x:v>
      </x:c>
      <x:c r="AH46" s="19" t="n">
        <x:v>70792.3870618945</x:v>
      </x:c>
      <x:c r="AI46" s="19" t="n">
        <x:v>74840.78930047207</x:v>
      </x:c>
      <x:c r="AJ46" s="19" t="n">
        <x:v>75495.86658314161</x:v>
      </x:c>
      <x:c r="AK46" s="19" t="n">
        <x:v>77880.93391692532</x:v>
      </x:c>
      <x:c r="AL46" s="19" t="n">
        <x:v>80287.55326023293</x:v>
      </x:c>
      <x:c r="AM46" s="19" t="n">
        <x:v>82727.22272062025</x:v>
      </x:c>
      <x:c r="AN46" s="19" t="n">
        <x:v>85165.7614298306</x:v>
      </x:c>
      <x:c r="AO46" s="19" t="n">
        <x:v>87643.98397498061</x:v>
      </x:c>
      <x:c r="AP46" s="19" t="n">
        <x:v>90095.70888358714</x:v>
      </x:c>
      <x:c r="AQ46" s="19" t="n">
        <x:v>92543.83679764067</x:v>
      </x:c>
      <x:c r="AR46" s="19" t="n">
        <x:v>95975.11788220069</x:v>
      </x:c>
      <x:c r="AS46" s="19" t="n">
        <x:v>107437.55596301515</x:v>
      </x:c>
      <x:c r="AT46" s="19" t="n">
        <x:v>111120.58398213047</x:v>
      </x:c>
      <x:c r="AU46" s="19" t="n">
        <x:v>116514.37356981165</x:v>
      </x:c>
      <x:c r="AV46" s="19" t="n">
        <x:v>118500.28550085088</x:v>
      </x:c>
      <x:c r="AW46" s="19" t="n">
        <x:v>122201.8703145242</x:v>
      </x:c>
      <x:c r="AX46" s="19" t="n">
        <x:v>125908.23505568801</x:v>
      </x:c>
      <x:c r="AY46" s="19" t="n">
        <x:v>129616.70834995397</x:v>
      </x:c>
      <x:c r="AZ46" s="19" t="n">
        <x:v>133320.90499630178</x:v>
      </x:c>
      <x:c r="BA46" s="19" t="n">
        <x:v>137026.31943403865</x:v>
      </x:c>
      <x:c r="BB46" s="19" t="n">
        <x:v>140717.64185904982</x:v>
      </x:c>
      <x:c r="BC46" s="19" t="n">
        <x:v>144404.67607478052</x:v>
      </x:c>
      <x:c r="BD46" s="19" t="n">
        <x:v>148335.66409772512</x:v>
      </x:c>
      <x:c r="BE46" s="19" t="n">
        <x:v>155286.27783079885</x:v>
      </x:c>
      <x:c r="BF46" s="19" t="n">
        <x:v>158394.82901738488</x:v>
      </x:c>
      <x:c r="BG46" s="19" t="n">
        <x:v>165558.0504940795</x:v>
      </x:c>
      <x:c r="BH46" s="19" t="n">
        <x:v>168328.80663531343</x:v>
      </x:c>
      <x:c r="BI46" s="19" t="n">
        <x:v>172315.55534387557</x:v>
      </x:c>
      <x:c r="BJ46" s="19" t="n">
        <x:v>176758.36134587426</x:v>
      </x:c>
      <x:c r="BK46" s="19" t="n">
        <x:v>180700.44060777352</x:v>
      </x:c>
      <x:c r="BL46" s="19" t="n">
        <x:v>185577.8368815635</x:v>
      </x:c>
      <x:c r="BM46" s="19" t="n">
        <x:v>190432.26150393573</x:v>
      </x:c>
      <x:c r="BN46" s="19" t="n">
        <x:v>194303.88494311637</x:v>
      </x:c>
      <x:c r="BO46" s="19" t="n">
        <x:v>198161.3902241436</x:v>
      </x:c>
    </x:row>
    <x:row r="47" ht="42" customHeight="1">
      <x:c r="A47" s="3" t="str">
        <x:v>LIQ.NET_BURN</x:v>
      </x:c>
      <x:c r="B47" s="3" t="str">
        <x:v>Net burn</x:v>
      </x:c>
      <x:c r="C47" s="3" t="str">
        <x:v>EUR</x:v>
      </x:c>
      <x:c r="D47" s="3" t="str">
        <x:v>SUM</x:v>
      </x:c>
      <x:c r="E47" s="19" t="n">
        <x:f>SUM(H47:BO47)</x:f>
        <x:v>10310902.375963604</x:v>
      </x:c>
      <x:c r="F47" s="3" t="str">
        <x:v>D10 Liquidity_RegCap row 13; latest estimate</x:v>
      </x:c>
      <x:c r="G47" s="2"/>
      <x:c r="H47" s="20" t="n">
        <x:f>INDEX(H48:H50,'Cover'!$C$28,1)</x:f>
        <x:v>20395.859999999997</x:v>
      </x:c>
      <x:c r="I47" s="20" t="n">
        <x:f>INDEX(I48:I50,'Cover'!$C$28,1)</x:f>
        <x:v>37580.44000000002</x:v>
      </x:c>
      <x:c r="J47" s="20" t="n">
        <x:f>INDEX(J48:J50,'Cover'!$C$28,1)</x:f>
        <x:v>55301.550000000025</x:v>
      </x:c>
      <x:c r="K47" s="20" t="n">
        <x:f>INDEX(K48:K50,'Cover'!$C$28,1)</x:f>
        <x:v>96564.86000000003</x:v>
      </x:c>
      <x:c r="L47" s="20" t="n">
        <x:f>INDEX(L48:L50,'Cover'!$C$28,1)</x:f>
        <x:v>96855.85000000002</x:v>
      </x:c>
      <x:c r="M47" s="20" t="n">
        <x:f>INDEX(M48:M50,'Cover'!$C$28,1)</x:f>
        <x:v>117951.00999999998</x:v>
      </x:c>
      <x:c r="N47" s="20" t="n">
        <x:f>INDEX(N48:N50,'Cover'!$C$28,1)</x:f>
        <x:v>104902.41071250002</x:v>
      </x:c>
      <x:c r="O47" s="20" t="n">
        <x:f>INDEX(O48:O50,'Cover'!$C$28,1)</x:f>
        <x:v>115293.74663048002</x:v>
      </x:c>
      <x:c r="P47" s="20" t="n">
        <x:f>INDEX(P48:P50,'Cover'!$C$28,1)</x:f>
        <x:v>134400.5340637681</x:v>
      </x:c>
      <x:c r="Q47" s="20" t="n">
        <x:f>INDEX(Q48:Q50,'Cover'!$C$28,1)</x:f>
        <x:v>156785.20095247333</x:v>
      </x:c>
      <x:c r="R47" s="20" t="n">
        <x:f>INDEX(R48:R50,'Cover'!$C$28,1)</x:f>
        <x:v>198219.2317009187</x:v>
      </x:c>
      <x:c r="S47" s="20" t="n">
        <x:f>INDEX(S48:S50,'Cover'!$C$28,1)</x:f>
        <x:v>193358.6096607802</x:v>
      </x:c>
      <x:c r="T47" s="20" t="n">
        <x:f>INDEX(T48:T50,'Cover'!$C$28,1)</x:f>
        <x:v>227070.79178149588</x:v>
      </x:c>
      <x:c r="U47" s="20" t="n">
        <x:f>INDEX(U48:U50,'Cover'!$C$28,1)</x:f>
        <x:v>251929.3323845112</x:v>
      </x:c>
      <x:c r="V47" s="20" t="n">
        <x:f>INDEX(V48:V50,'Cover'!$C$28,1)</x:f>
        <x:v>247900.58743872982</x:v>
      </x:c>
      <x:c r="W47" s="20" t="n">
        <x:f>INDEX(W48:W50,'Cover'!$C$28,1)</x:f>
        <x:v>240445.2162519984</x:v>
      </x:c>
      <x:c r="X47" s="20" t="n">
        <x:f>INDEX(X48:X50,'Cover'!$C$28,1)</x:f>
        <x:v>239098.8219291795</x:v>
      </x:c>
      <x:c r="Y47" s="20" t="n">
        <x:f>INDEX(Y48:Y50,'Cover'!$C$28,1)</x:f>
        <x:v>237332.4618383603</x:v>
      </x:c>
      <x:c r="Z47" s="20" t="n">
        <x:f>INDEX(Z48:Z50,'Cover'!$C$28,1)</x:f>
        <x:v>255859.21831036563</x:v>
      </x:c>
      <x:c r="AA47" s="20" t="n">
        <x:f>INDEX(AA48:AA50,'Cover'!$C$28,1)</x:f>
        <x:v>233548.57197585385</x:v>
      </x:c>
      <x:c r="AB47" s="20" t="n">
        <x:f>INDEX(AB48:AB50,'Cover'!$C$28,1)</x:f>
        <x:v>237140.88448409457</x:v>
      </x:c>
      <x:c r="AC47" s="20" t="n">
        <x:f>INDEX(AC48:AC50,'Cover'!$C$28,1)</x:f>
        <x:v>236171.27438225996</x:v>
      </x:c>
      <x:c r="AD47" s="20" t="n">
        <x:f>INDEX(AD48:AD50,'Cover'!$C$28,1)</x:f>
        <x:v>232429.30583464893</x:v>
      </x:c>
      <x:c r="AE47" s="20" t="n">
        <x:f>INDEX(AE48:AE50,'Cover'!$C$28,1)</x:f>
        <x:v>237718.96409904154</x:v>
      </x:c>
      <x:c r="AF47" s="20" t="n">
        <x:f>INDEX(AF48:AF50,'Cover'!$C$28,1)</x:f>
        <x:v>247028.35411712495</x:v>
      </x:c>
      <x:c r="AG47" s="20" t="n">
        <x:f>INDEX(AG48:AG50,'Cover'!$C$28,1)</x:f>
        <x:v>278991.8761289011</x:v>
      </x:c>
      <x:c r="AH47" s="20" t="n">
        <x:f>INDEX(AH48:AH50,'Cover'!$C$28,1)</x:f>
        <x:v>283906.72412959475</x:v>
      </x:c>
      <x:c r="AI47" s="20" t="n">
        <x:f>INDEX(AI48:AI50,'Cover'!$C$28,1)</x:f>
        <x:v>268825.8822469377</x:v>
      </x:c>
      <x:c r="AJ47" s="20" t="n">
        <x:f>INDEX(AJ48:AJ50,'Cover'!$C$28,1)</x:f>
        <x:v>261160.0445094415</x:v>
      </x:c>
      <x:c r="AK47" s="20" t="n">
        <x:f>INDEX(AK48:AK50,'Cover'!$C$28,1)</x:f>
        <x:v>255016.5753433089</x:v>
      </x:c>
      <x:c r="AL47" s="20" t="n">
        <x:f>INDEX(AL48:AL50,'Cover'!$C$28,1)</x:f>
        <x:v>253238.60231901094</x:v>
      </x:c>
      <x:c r="AM47" s="20" t="n">
        <x:f>INDEX(AM48:AM50,'Cover'!$C$28,1)</x:f>
        <x:v>242499.05704716378</x:v>
      </x:c>
      <x:c r="AN47" s="20" t="n">
        <x:f>INDEX(AN48:AN50,'Cover'!$C$28,1)</x:f>
        <x:v>236167.5926561123</x:v>
      </x:c>
      <x:c r="AO47" s="20" t="n">
        <x:f>INDEX(AO48:AO50,'Cover'!$C$28,1)</x:f>
        <x:v>235234.39154087525</x:v>
      </x:c>
      <x:c r="AP47" s="20" t="n">
        <x:f>INDEX(AP48:AP50,'Cover'!$C$28,1)</x:f>
        <x:v>223050.82230311207</x:v>
      </x:c>
      <x:c r="AQ47" s="20" t="n">
        <x:f>INDEX(AQ48:AQ50,'Cover'!$C$28,1)</x:f>
        <x:v>216577.35479718557</x:v>
      </x:c>
      <x:c r="AR47" s="20" t="n">
        <x:f>INDEX(AR48:AR50,'Cover'!$C$28,1)</x:f>
        <x:v>219528.94454905484</x:v>
      </x:c>
      <x:c r="AS47" s="20" t="n">
        <x:f>INDEX(AS48:AS50,'Cover'!$C$28,1)</x:f>
        <x:v>234669.44765703354</x:v>
      </x:c>
      <x:c r="AT47" s="20" t="n">
        <x:f>INDEX(AT48:AT50,'Cover'!$C$28,1)</x:f>
        <x:v>235702.15342692664</x:v>
      </x:c>
      <x:c r="AU47" s="20" t="n">
        <x:f>INDEX(AU48:AU50,'Cover'!$C$28,1)</x:f>
        <x:v>222160.72429850308</x:v>
      </x:c>
      <x:c r="AV47" s="20" t="n">
        <x:f>INDEX(AV48:AV50,'Cover'!$C$28,1)</x:f>
        <x:v>205453.2718894214</x:v>
      </x:c>
      <x:c r="AW47" s="20" t="n">
        <x:f>INDEX(AW48:AW50,'Cover'!$C$28,1)</x:f>
        <x:v>195621.3051054487</x:v>
      </x:c>
      <x:c r="AX47" s="20" t="n">
        <x:f>INDEX(AX48:AX50,'Cover'!$C$28,1)</x:f>
        <x:v>196062.32647610543</x:v>
      </x:c>
      <x:c r="AY47" s="20" t="n">
        <x:f>INDEX(AY48:AY50,'Cover'!$C$28,1)</x:f>
        <x:v>175863.88285893545</x:v>
      </x:c>
      <x:c r="AZ47" s="20" t="n">
        <x:f>INDEX(AZ48:AZ50,'Cover'!$C$28,1)</x:f>
        <x:v>165950.91975711804</x:v>
      </x:c>
      <x:c r="BA47" s="20" t="n">
        <x:f>INDEX(BA48:BA50,'Cover'!$C$28,1)</x:f>
        <x:v>168019.5743027783</x:v>
      </x:c>
      <x:c r="BB47" s="20" t="n">
        <x:f>INDEX(BB48:BB50,'Cover'!$C$28,1)</x:f>
        <x:v>145960.71176196128</x:v>
      </x:c>
      <x:c r="BC47" s="20" t="n">
        <x:f>INDEX(BC48:BC50,'Cover'!$C$28,1)</x:f>
        <x:v>135974.14812059305</x:v>
      </x:c>
      <x:c r="BD47" s="20" t="n">
        <x:f>INDEX(BD48:BD50,'Cover'!$C$28,1)</x:f>
        <x:v>144863.34972043725</x:v>
      </x:c>
      <x:c r="BE47" s="20" t="n">
        <x:f>INDEX(BE48:BE50,'Cover'!$C$28,1)</x:f>
        <x:v>114490.82867534336</x:v>
      </x:c>
      <x:c r="BF47" s="20" t="n">
        <x:f>INDEX(BF48:BF50,'Cover'!$C$28,1)</x:f>
        <x:v>114331.5349148569</x:v>
      </x:c>
      <x:c r="BG47" s="20" t="n">
        <x:f>INDEX(BG48:BG50,'Cover'!$C$28,1)</x:f>
        <x:v>104605.96696237184</x:v>
      </x:c>
      <x:c r="BH47" s="20" t="n">
        <x:f>INDEX(BH48:BH50,'Cover'!$C$28,1)</x:f>
        <x:v>78195.13218040997</x:v>
      </x:c>
      <x:c r="BI47" s="20" t="n">
        <x:f>INDEX(BI48:BI50,'Cover'!$C$28,1)</x:f>
        <x:v>66441.89387417119</x:v>
      </x:c>
      <x:c r="BJ47" s="20" t="n">
        <x:f>INDEX(BJ48:BJ50,'Cover'!$C$28,1)</x:f>
        <x:v>72117.13517158583</x:v>
      </x:c>
      <x:c r="BK47" s="20" t="n">
        <x:f>INDEX(BK48:BK50,'Cover'!$C$28,1)</x:f>
        <x:v>42529.19651231228</x:v>
      </x:c>
      <x:c r="BL47" s="20" t="n">
        <x:f>INDEX(BL48:BL50,'Cover'!$C$28,1)</x:f>
        <x:v>29870.184435448726</x:v>
      </x:c>
      <x:c r="BM47" s="20" t="n">
        <x:f>INDEX(BM48:BM50,'Cover'!$C$28,1)</x:f>
        <x:v>37121.061445718864</x:v>
      </x:c>
      <x:c r="BN47" s="20" t="n">
        <x:f>INDEX(BN48:BN50,'Cover'!$C$28,1)</x:f>
        <x:v>5540.2988995016785</x:v>
      </x:c>
      <x:c r="BO47" s="20" t="n">
        <x:f>INDEX(BO48:BO50,'Cover'!$C$28,1)</x:f>
        <x:v>-6123.628602659679</x:v>
      </x:c>
    </x:row>
    <x:row r="48" ht="42" customHeight="1">
      <x:c r="A48" s="3" t="str">
        <x:v>LIQ.NET_BURN.1</x:v>
      </x:c>
      <x:c r="B48" s="3" t="str">
        <x:v>Net burn / Base</x:v>
      </x:c>
      <x:c r="C48" s="3" t="str">
        <x:v>EUR</x:v>
      </x:c>
      <x:c r="D48" s="3" t="str">
        <x:v>SUM</x:v>
      </x:c>
      <x:c r="E48" s="19" t="n">
        <x:f>SUM(H48:BO48)</x:f>
        <x:v>10310902.375963604</x:v>
      </x:c>
      <x:c r="F48" s="3" t="str"/>
      <x:c r="G48" s="2"/>
      <x:c r="H48" s="19" t="n">
        <x:v>20395.859999999997</x:v>
      </x:c>
      <x:c r="I48" s="19" t="n">
        <x:v>37580.44000000002</x:v>
      </x:c>
      <x:c r="J48" s="19" t="n">
        <x:v>55301.550000000025</x:v>
      </x:c>
      <x:c r="K48" s="19" t="n">
        <x:v>96564.86000000003</x:v>
      </x:c>
      <x:c r="L48" s="19" t="n">
        <x:v>96855.85000000002</x:v>
      </x:c>
      <x:c r="M48" s="19" t="n">
        <x:v>117951.00999999998</x:v>
      </x:c>
      <x:c r="N48" s="19" t="n">
        <x:v>104902.41071250002</x:v>
      </x:c>
      <x:c r="O48" s="19" t="n">
        <x:v>115293.74663048002</x:v>
      </x:c>
      <x:c r="P48" s="19" t="n">
        <x:v>134400.5340637681</x:v>
      </x:c>
      <x:c r="Q48" s="19" t="n">
        <x:v>156785.20095247333</x:v>
      </x:c>
      <x:c r="R48" s="19" t="n">
        <x:v>198219.2317009187</x:v>
      </x:c>
      <x:c r="S48" s="19" t="n">
        <x:v>193358.6096607802</x:v>
      </x:c>
      <x:c r="T48" s="19" t="n">
        <x:v>227070.79178149588</x:v>
      </x:c>
      <x:c r="U48" s="19" t="n">
        <x:v>251929.3323845112</x:v>
      </x:c>
      <x:c r="V48" s="19" t="n">
        <x:v>247900.58743872982</x:v>
      </x:c>
      <x:c r="W48" s="19" t="n">
        <x:v>240445.2162519984</x:v>
      </x:c>
      <x:c r="X48" s="19" t="n">
        <x:v>239098.8219291795</x:v>
      </x:c>
      <x:c r="Y48" s="19" t="n">
        <x:v>237332.4618383603</x:v>
      </x:c>
      <x:c r="Z48" s="19" t="n">
        <x:v>255859.21831036563</x:v>
      </x:c>
      <x:c r="AA48" s="19" t="n">
        <x:v>233548.57197585385</x:v>
      </x:c>
      <x:c r="AB48" s="19" t="n">
        <x:v>237140.88448409457</x:v>
      </x:c>
      <x:c r="AC48" s="19" t="n">
        <x:v>236171.27438225996</x:v>
      </x:c>
      <x:c r="AD48" s="19" t="n">
        <x:v>232429.30583464893</x:v>
      </x:c>
      <x:c r="AE48" s="19" t="n">
        <x:v>237718.96409904154</x:v>
      </x:c>
      <x:c r="AF48" s="19" t="n">
        <x:v>247028.35411712495</x:v>
      </x:c>
      <x:c r="AG48" s="19" t="n">
        <x:v>278991.8761289011</x:v>
      </x:c>
      <x:c r="AH48" s="19" t="n">
        <x:v>283906.72412959475</x:v>
      </x:c>
      <x:c r="AI48" s="19" t="n">
        <x:v>268825.8822469377</x:v>
      </x:c>
      <x:c r="AJ48" s="19" t="n">
        <x:v>261160.0445094415</x:v>
      </x:c>
      <x:c r="AK48" s="19" t="n">
        <x:v>255016.5753433089</x:v>
      </x:c>
      <x:c r="AL48" s="19" t="n">
        <x:v>253238.60231901094</x:v>
      </x:c>
      <x:c r="AM48" s="19" t="n">
        <x:v>242499.05704716378</x:v>
      </x:c>
      <x:c r="AN48" s="19" t="n">
        <x:v>236167.5926561123</x:v>
      </x:c>
      <x:c r="AO48" s="19" t="n">
        <x:v>235234.39154087525</x:v>
      </x:c>
      <x:c r="AP48" s="19" t="n">
        <x:v>223050.82230311207</x:v>
      </x:c>
      <x:c r="AQ48" s="19" t="n">
        <x:v>216577.35479718557</x:v>
      </x:c>
      <x:c r="AR48" s="19" t="n">
        <x:v>219528.94454905484</x:v>
      </x:c>
      <x:c r="AS48" s="19" t="n">
        <x:v>234669.44765703354</x:v>
      </x:c>
      <x:c r="AT48" s="19" t="n">
        <x:v>235702.15342692664</x:v>
      </x:c>
      <x:c r="AU48" s="19" t="n">
        <x:v>222160.72429850308</x:v>
      </x:c>
      <x:c r="AV48" s="19" t="n">
        <x:v>205453.2718894214</x:v>
      </x:c>
      <x:c r="AW48" s="19" t="n">
        <x:v>195621.3051054487</x:v>
      </x:c>
      <x:c r="AX48" s="19" t="n">
        <x:v>196062.32647610543</x:v>
      </x:c>
      <x:c r="AY48" s="19" t="n">
        <x:v>175863.88285893545</x:v>
      </x:c>
      <x:c r="AZ48" s="19" t="n">
        <x:v>165950.91975711804</x:v>
      </x:c>
      <x:c r="BA48" s="19" t="n">
        <x:v>168019.5743027783</x:v>
      </x:c>
      <x:c r="BB48" s="19" t="n">
        <x:v>145960.71176196128</x:v>
      </x:c>
      <x:c r="BC48" s="19" t="n">
        <x:v>135974.14812059305</x:v>
      </x:c>
      <x:c r="BD48" s="19" t="n">
        <x:v>144863.34972043725</x:v>
      </x:c>
      <x:c r="BE48" s="19" t="n">
        <x:v>114490.82867534336</x:v>
      </x:c>
      <x:c r="BF48" s="19" t="n">
        <x:v>114331.5349148569</x:v>
      </x:c>
      <x:c r="BG48" s="19" t="n">
        <x:v>104605.96696237184</x:v>
      </x:c>
      <x:c r="BH48" s="19" t="n">
        <x:v>78195.13218040997</x:v>
      </x:c>
      <x:c r="BI48" s="19" t="n">
        <x:v>66441.89387417119</x:v>
      </x:c>
      <x:c r="BJ48" s="19" t="n">
        <x:v>72117.13517158583</x:v>
      </x:c>
      <x:c r="BK48" s="19" t="n">
        <x:v>42529.19651231228</x:v>
      </x:c>
      <x:c r="BL48" s="19" t="n">
        <x:v>29870.184435448726</x:v>
      </x:c>
      <x:c r="BM48" s="19" t="n">
        <x:v>37121.061445718864</x:v>
      </x:c>
      <x:c r="BN48" s="19" t="n">
        <x:v>5540.2988995016785</x:v>
      </x:c>
      <x:c r="BO48" s="19" t="n">
        <x:v>-6123.628602659679</x:v>
      </x:c>
    </x:row>
    <x:row r="49" ht="42" customHeight="1">
      <x:c r="A49" s="3" t="str">
        <x:v>LIQ.NET_BURN.2</x:v>
      </x:c>
      <x:c r="B49" s="3" t="str">
        <x:v>Net burn / Upside</x:v>
      </x:c>
      <x:c r="C49" s="3" t="str">
        <x:v>EUR</x:v>
      </x:c>
      <x:c r="D49" s="3" t="str">
        <x:v>SUM</x:v>
      </x:c>
      <x:c r="E49" s="19" t="n">
        <x:f>SUM(H49:BO49)</x:f>
        <x:v>-484629.1698797501</x:v>
      </x:c>
      <x:c r="F49" s="3" t="str"/>
      <x:c r="G49" s="2"/>
      <x:c r="H49" s="19" t="n">
        <x:v>20395.859999999997</x:v>
      </x:c>
      <x:c r="I49" s="19" t="n">
        <x:v>37580.44000000002</x:v>
      </x:c>
      <x:c r="J49" s="19" t="n">
        <x:v>55301.550000000025</x:v>
      </x:c>
      <x:c r="K49" s="19" t="n">
        <x:v>96564.86000000003</x:v>
      </x:c>
      <x:c r="L49" s="19" t="n">
        <x:v>96855.85000000002</x:v>
      </x:c>
      <x:c r="M49" s="19" t="n">
        <x:v>117951.00999999998</x:v>
      </x:c>
      <x:c r="N49" s="19" t="n">
        <x:v>104902.41071250002</x:v>
      </x:c>
      <x:c r="O49" s="19" t="n">
        <x:v>115293.74663048002</x:v>
      </x:c>
      <x:c r="P49" s="19" t="n">
        <x:v>134400.5340637681</x:v>
      </x:c>
      <x:c r="Q49" s="19" t="n">
        <x:v>153622.94939959416</x:v>
      </x:c>
      <x:c r="R49" s="19" t="n">
        <x:v>193771.88438426153</x:v>
      </x:c>
      <x:c r="S49" s="19" t="n">
        <x:v>188332.91562206976</x:v>
      </x:c>
      <x:c r="T49" s="19" t="n">
        <x:v>201858.25107414112</x:v>
      </x:c>
      <x:c r="U49" s="19" t="n">
        <x:v>234463.69479141734</x:v>
      </x:c>
      <x:c r="V49" s="19" t="n">
        <x:v>227019.83311723848</x:v>
      </x:c>
      <x:c r="W49" s="19" t="n">
        <x:v>216665.9274565354</x:v>
      </x:c>
      <x:c r="X49" s="19" t="n">
        <x:v>211036.0711135387</x:v>
      </x:c>
      <x:c r="Y49" s="19" t="n">
        <x:v>205481.73636115424</x:v>
      </x:c>
      <x:c r="Z49" s="19" t="n">
        <x:v>221687.49915681634</x:v>
      </x:c>
      <x:c r="AA49" s="19" t="n">
        <x:v>193712.45893532384</x:v>
      </x:c>
      <x:c r="AB49" s="19" t="n">
        <x:v>193132.35947364446</x:v>
      </x:c>
      <x:c r="AC49" s="19" t="n">
        <x:v>189447.61359071915</x:v>
      </x:c>
      <x:c r="AD49" s="19" t="n">
        <x:v>178301.13712322948</x:v>
      </x:c>
      <x:c r="AE49" s="19" t="n">
        <x:v>178979.54514028062</x:v>
      </x:c>
      <x:c r="AF49" s="19" t="n">
        <x:v>181971.01227847184</x:v>
      </x:c>
      <x:c r="AG49" s="19" t="n">
        <x:v>200123.84068897122</x:v>
      </x:c>
      <x:c r="AH49" s="19" t="n">
        <x:v>196496.5969353936</x:v>
      </x:c>
      <x:c r="AI49" s="19" t="n">
        <x:v>178136.16777651594</x:v>
      </x:c>
      <x:c r="AJ49" s="19" t="n">
        <x:v>155612.47165951703</x:v>
      </x:c>
      <x:c r="AK49" s="19" t="n">
        <x:v>139974.40213349526</x:v>
      </x:c>
      <x:c r="AL49" s="19" t="n">
        <x:v>136183.7396880865</x:v>
      </x:c>
      <x:c r="AM49" s="19" t="n">
        <x:v>107642.09727705509</x:v>
      </x:c>
      <x:c r="AN49" s="19" t="n">
        <x:v>91062.23383520829</x:v>
      </x:c>
      <x:c r="AO49" s="19" t="n">
        <x:v>89383.2652757194</x:v>
      </x:c>
      <x:c r="AP49" s="19" t="n">
        <x:v>56211.25306846143</x:v>
      </x:c>
      <x:c r="AQ49" s="19" t="n">
        <x:v>38824.89168492239</x:v>
      </x:c>
      <x:c r="AR49" s="19" t="n">
        <x:v>39343.47116855474</x:v>
      </x:c>
      <x:c r="AS49" s="19" t="n">
        <x:v>26421.369928128202</x:v>
      </x:c>
      <x:c r="AT49" s="19" t="n">
        <x:v>13388.757132317987</x:v>
      </x:c>
      <x:c r="AU49" s="19" t="n">
        <x:v>1463.6502724840539</x:v>
      </x:c>
      <x:c r="AV49" s="19" t="n">
        <x:v>-45932.74812345032</x:v>
      </x:c>
      <x:c r="AW49" s="19" t="n">
        <x:v>-70743.12329013366</x:v>
      </x:c>
      <x:c r="AX49" s="19" t="n">
        <x:v>-66082.67254481826</x:v>
      </x:c>
      <x:c r="AY49" s="19" t="n">
        <x:v>-121295.32544654189</x:v>
      </x:c>
      <x:c r="AZ49" s="19" t="n">
        <x:v>-147005.2994375273</x:v>
      </x:c>
      <x:c r="BA49" s="19" t="n">
        <x:v>-137923.52518493915</x:v>
      </x:c>
      <x:c r="BB49" s="19" t="n">
        <x:v>-199601.1542857116</x:v>
      </x:c>
      <x:c r="BC49" s="19" t="n">
        <x:v>-226183.97496200365</x:v>
      </x:c>
      <x:c r="BD49" s="19" t="n">
        <x:v>-208205.22294343892</x:v>
      </x:c>
      <x:c r="BE49" s="19" t="n">
        <x:v>-284987.76607629494</x:v>
      </x:c>
      <x:c r="BF49" s="19" t="n">
        <x:v>-303616.828573633</x:v>
      </x:c>
      <x:c r="BG49" s="19" t="n">
        <x:v>-300337.5146965622</x:v>
      </x:c>
      <x:c r="BH49" s="19" t="n">
        <x:v>-377323.78942564013</x:v>
      </x:c>
      <x:c r="BI49" s="19" t="n">
        <x:v>-408254.16566381394</x:v>
      </x:c>
      <x:c r="BJ49" s="19" t="n">
        <x:v>-385716.7963326622</x:v>
      </x:c>
      <x:c r="BK49" s="19" t="n">
        <x:v>-471204.4692530362</x:v>
      </x:c>
      <x:c r="BL49" s="19" t="n">
        <x:v>-503773.68586422666</x:v>
      </x:c>
      <x:c r="BM49" s="19" t="n">
        <x:v>-475661.8636063973</x:v>
      </x:c>
      <x:c r="BN49" s="19" t="n">
        <x:v>-568726.9239410919</x:v>
      </x:c>
      <x:c r="BO49" s="19" t="n">
        <x:v>-601051.6791778426</x:v>
      </x:c>
    </x:row>
    <x:row r="50" ht="42" customHeight="1">
      <x:c r="A50" s="3" t="str">
        <x:v>LIQ.NET_BURN.3</x:v>
      </x:c>
      <x:c r="B50" s="3" t="str">
        <x:v>Net burn / Downside</x:v>
      </x:c>
      <x:c r="C50" s="3" t="str">
        <x:v>EUR</x:v>
      </x:c>
      <x:c r="D50" s="3" t="str">
        <x:v>SUM</x:v>
      </x:c>
      <x:c r="E50" s="19" t="n">
        <x:f>SUM(H50:BO50)</x:f>
        <x:v>15911210.544915924</x:v>
      </x:c>
      <x:c r="F50" s="3" t="str"/>
      <x:c r="G50" s="2"/>
      <x:c r="H50" s="19" t="n">
        <x:v>20395.859999999997</x:v>
      </x:c>
      <x:c r="I50" s="19" t="n">
        <x:v>37580.44000000002</x:v>
      </x:c>
      <x:c r="J50" s="19" t="n">
        <x:v>55301.550000000025</x:v>
      </x:c>
      <x:c r="K50" s="19" t="n">
        <x:v>96564.86000000003</x:v>
      </x:c>
      <x:c r="L50" s="19" t="n">
        <x:v>96855.85000000002</x:v>
      </x:c>
      <x:c r="M50" s="19" t="n">
        <x:v>117951.00999999998</x:v>
      </x:c>
      <x:c r="N50" s="19" t="n">
        <x:v>104902.41071250002</x:v>
      </x:c>
      <x:c r="O50" s="19" t="n">
        <x:v>115293.74663048002</x:v>
      </x:c>
      <x:c r="P50" s="19" t="n">
        <x:v>134400.5340637681</x:v>
      </x:c>
      <x:c r="Q50" s="19" t="n">
        <x:v>158662.25053482</x:v>
      </x:c>
      <x:c r="R50" s="19" t="n">
        <x:v>200781.86972091743</x:v>
      </x:c>
      <x:c r="S50" s="19" t="n">
        <x:v>196206.75088531885</x:v>
      </x:c>
      <x:c r="T50" s="19" t="n">
        <x:v>208057.57678668923</x:v>
      </x:c>
      <x:c r="U50" s="19" t="n">
        <x:v>234236.16453101457</x:v>
      </x:c>
      <x:c r="V50" s="19" t="n">
        <x:v>231963.64560530015</x:v>
      </x:c>
      <x:c r="W50" s="19" t="n">
        <x:v>225935.96519943787</x:v>
      </x:c>
      <x:c r="X50" s="19" t="n">
        <x:v>226779.63484140666</x:v>
      </x:c>
      <x:c r="Y50" s="19" t="n">
        <x:v>226877.3942280614</x:v>
      </x:c>
      <x:c r="Z50" s="19" t="n">
        <x:v>305232.75658484397</x:v>
      </x:c>
      <x:c r="AA50" s="19" t="n">
        <x:v>279852.30623174045</x:v>
      </x:c>
      <x:c r="AB50" s="19" t="n">
        <x:v>285036.6765784638</x:v>
      </x:c>
      <x:c r="AC50" s="19" t="n">
        <x:v>284892.3783381942</x:v>
      </x:c>
      <x:c r="AD50" s="19" t="n">
        <x:v>284404.4778271185</x:v>
      </x:c>
      <x:c r="AE50" s="19" t="n">
        <x:v>291448.77865303576</x:v>
      </x:c>
      <x:c r="AF50" s="19" t="n">
        <x:v>303822.14440415427</x:v>
      </x:c>
      <x:c r="AG50" s="19" t="n">
        <x:v>325698.3931147526</x:v>
      </x:c>
      <x:c r="AH50" s="19" t="n">
        <x:v>334976.1109828949</x:v>
      </x:c>
      <x:c r="AI50" s="19" t="n">
        <x:v>321876.2717378309</x:v>
      </x:c>
      <x:c r="AJ50" s="19" t="n">
        <x:v>321391.52028676483</x:v>
      </x:c>
      <x:c r="AK50" s="19" t="n">
        <x:v>319942.7153057066</x:v>
      </x:c>
      <x:c r="AL50" s="19" t="n">
        <x:v>319530.1971544598</x:v>
      </x:c>
      <x:c r="AM50" s="19" t="n">
        <x:v>317012.6394338516</x:v>
      </x:c>
      <x:c r="AN50" s="19" t="n">
        <x:v>315550.8362560695</x:v>
      </x:c>
      <x:c r="AO50" s="19" t="n">
        <x:v>315403.31062947883</x:v>
      </x:c>
      <x:c r="AP50" s="19" t="n">
        <x:v>312594.3946128086</x:v>
      </x:c>
      <x:c r="AQ50" s="19" t="n">
        <x:v>311141.19827286014</x:v>
      </x:c>
      <x:c r="AR50" s="19" t="n">
        <x:v>316086.71536714426</x:v>
      </x:c>
      <x:c r="AS50" s="19" t="n">
        <x:v>345239.8027689912</x:v>
      </x:c>
      <x:c r="AT50" s="19" t="n">
        <x:v>353456.72147123056</x:v>
      </x:c>
      <x:c r="AU50" s="19" t="n">
        <x:v>340572.11008874007</x:v>
      </x:c>
      <x:c r="AV50" s="19" t="n">
        <x:v>337769.4523914313</x:v>
      </x:c>
      <x:c r="AW50" s="19" t="n">
        <x:v>335290.76414014463</x:v>
      </x:c>
      <x:c r="AX50" s="19" t="n">
        <x:v>335221.12113492325</x:v>
      </x:c>
      <x:c r="AY50" s="19" t="n">
        <x:v>330363.1638710655</x:v>
      </x:c>
      <x:c r="AZ50" s="19" t="n">
        <x:v>327920.26395236957</x:v>
      </x:c>
      <x:c r="BA50" s="19" t="n">
        <x:v>328269.28460069164</x:v>
      </x:c>
      <x:c r="BB50" s="19" t="n">
        <x:v>323067.2308136581</x:v>
      </x:c>
      <x:c r="BC50" s="19" t="n">
        <x:v>320662.35221792175</x:v>
      </x:c>
      <x:c r="BD50" s="19" t="n">
        <x:v>327077.0878836272</x:v>
      </x:c>
      <x:c r="BE50" s="19" t="n">
        <x:v>317706.9719635125</x:v>
      </x:c>
      <x:c r="BF50" s="19" t="n">
        <x:v>326606.7706789562</x:v>
      </x:c>
      <x:c r="BG50" s="19" t="n">
        <x:v>313618.8885742676</x:v>
      </x:c>
      <x:c r="BH50" s="19" t="n">
        <x:v>308568.72976761905</x:v>
      </x:c>
      <x:c r="BI50" s="19" t="n">
        <x:v>305888.110292164</x:v>
      </x:c>
      <x:c r="BJ50" s="19" t="n">
        <x:v>306740.0774014639</x:v>
      </x:c>
      <x:c r="BK50" s="19" t="n">
        <x:v>300126.63404721976</x:v>
      </x:c>
      <x:c r="BL50" s="19" t="n">
        <x:v>296565.4277103854</x:v>
      </x:c>
      <x:c r="BM50" s="19" t="n">
        <x:v>297417.4811659489</x:v>
      </x:c>
      <x:c r="BN50" s="19" t="n">
        <x:v>290478.2650061392</x:v>
      </x:c>
      <x:c r="BO50" s="19" t="n">
        <x:v>287942.4974615673</x:v>
      </x:c>
    </x:row>
    <x:row r="51" ht="42" customHeight="1">
      <x:c r="A51" s="3" t="str">
        <x:v>REG.REQUIRED</x:v>
      </x:c>
      <x:c r="B51" s="3" t="str">
        <x:v>Own-funds requirement (MiCA)</x:v>
      </x:c>
      <x:c r="C51" s="3" t="str">
        <x:v>EUR</x:v>
      </x:c>
      <x:c r="D51" s="3" t="str">
        <x:v>END</x:v>
      </x:c>
      <x:c r="E51" s="19" t="n">
        <x:f>BO51</x:f>
        <x:v>1455928.9479561087</x:v>
      </x:c>
      <x:c r="F51" s="3" t="str">
        <x:v>D10 Liquidity_RegCap row 28; latest estimate</x:v>
      </x:c>
      <x:c r="G51" s="2"/>
      <x:c r="H51" s="20" t="n">
        <x:f>INDEX(H52:H54,'Cover'!$C$28,1)</x:f>
        <x:v>891263.8850394198</x:v>
      </x:c>
      <x:c r="I51" s="20" t="n">
        <x:f>INDEX(I52:I54,'Cover'!$C$28,1)</x:f>
        <x:v>891263.8850394198</x:v>
      </x:c>
      <x:c r="J51" s="20" t="n">
        <x:f>INDEX(J52:J54,'Cover'!$C$28,1)</x:f>
        <x:v>891263.8850394198</x:v>
      </x:c>
      <x:c r="K51" s="20" t="n">
        <x:f>INDEX(K52:K54,'Cover'!$C$28,1)</x:f>
        <x:v>891263.8850394198</x:v>
      </x:c>
      <x:c r="L51" s="20" t="n">
        <x:f>INDEX(L52:L54,'Cover'!$C$28,1)</x:f>
        <x:v>891263.8850394198</x:v>
      </x:c>
      <x:c r="M51" s="20" t="n">
        <x:f>INDEX(M52:M54,'Cover'!$C$28,1)</x:f>
        <x:v>891263.8850394198</x:v>
      </x:c>
      <x:c r="N51" s="20" t="n">
        <x:f>INDEX(N52:N54,'Cover'!$C$28,1)</x:f>
        <x:v>891263.8850394198</x:v>
      </x:c>
      <x:c r="O51" s="20" t="n">
        <x:f>INDEX(O52:O54,'Cover'!$C$28,1)</x:f>
        <x:v>891263.8850394198</x:v>
      </x:c>
      <x:c r="P51" s="20" t="n">
        <x:f>INDEX(P52:P54,'Cover'!$C$28,1)</x:f>
        <x:v>891263.8850394198</x:v>
      </x:c>
      <x:c r="Q51" s="20" t="n">
        <x:f>INDEX(Q52:Q54,'Cover'!$C$28,1)</x:f>
        <x:v>891263.8850394198</x:v>
      </x:c>
      <x:c r="R51" s="20" t="n">
        <x:f>INDEX(R52:R54,'Cover'!$C$28,1)</x:f>
        <x:v>891263.8850394198</x:v>
      </x:c>
      <x:c r="S51" s="20" t="n">
        <x:f>INDEX(S52:S54,'Cover'!$C$28,1)</x:f>
        <x:v>891263.8850394198</x:v>
      </x:c>
      <x:c r="T51" s="20" t="n">
        <x:f>INDEX(T52:T54,'Cover'!$C$28,1)</x:f>
        <x:v>891263.8850394198</x:v>
      </x:c>
      <x:c r="U51" s="20" t="n">
        <x:f>INDEX(U52:U54,'Cover'!$C$28,1)</x:f>
        <x:v>891263.8850394198</x:v>
      </x:c>
      <x:c r="V51" s="20" t="n">
        <x:f>INDEX(V52:V54,'Cover'!$C$28,1)</x:f>
        <x:v>891263.8850394198</x:v>
      </x:c>
      <x:c r="W51" s="20" t="n">
        <x:f>INDEX(W52:W54,'Cover'!$C$28,1)</x:f>
        <x:v>891263.8850394198</x:v>
      </x:c>
      <x:c r="X51" s="20" t="n">
        <x:f>INDEX(X52:X54,'Cover'!$C$28,1)</x:f>
        <x:v>891263.8850394198</x:v>
      </x:c>
      <x:c r="Y51" s="20" t="n">
        <x:f>INDEX(Y52:Y54,'Cover'!$C$28,1)</x:f>
        <x:v>891263.8850394198</x:v>
      </x:c>
      <x:c r="Z51" s="20" t="n">
        <x:f>INDEX(Z52:Z54,'Cover'!$C$28,1)</x:f>
        <x:v>891263.8850394198</x:v>
      </x:c>
      <x:c r="AA51" s="20" t="n">
        <x:f>INDEX(AA52:AA54,'Cover'!$C$28,1)</x:f>
        <x:v>891263.8850394198</x:v>
      </x:c>
      <x:c r="AB51" s="20" t="n">
        <x:f>INDEX(AB52:AB54,'Cover'!$C$28,1)</x:f>
        <x:v>891263.8850394198</x:v>
      </x:c>
      <x:c r="AC51" s="20" t="n">
        <x:f>INDEX(AC52:AC54,'Cover'!$C$28,1)</x:f>
        <x:v>891263.8850394198</x:v>
      </x:c>
      <x:c r="AD51" s="20" t="n">
        <x:f>INDEX(AD52:AD54,'Cover'!$C$28,1)</x:f>
        <x:v>891263.8850394198</x:v>
      </x:c>
      <x:c r="AE51" s="20" t="n">
        <x:f>INDEX(AE52:AE54,'Cover'!$C$28,1)</x:f>
        <x:v>891263.8850394198</x:v>
      </x:c>
      <x:c r="AF51" s="20" t="n">
        <x:f>INDEX(AF52:AF54,'Cover'!$C$28,1)</x:f>
        <x:v>891263.8999622616</x:v>
      </x:c>
      <x:c r="AG51" s="20" t="n">
        <x:f>INDEX(AG52:AG54,'Cover'!$C$28,1)</x:f>
        <x:v>891263.8999622616</x:v>
      </x:c>
      <x:c r="AH51" s="20" t="n">
        <x:f>INDEX(AH52:AH54,'Cover'!$C$28,1)</x:f>
        <x:v>891263.8999622616</x:v>
      </x:c>
      <x:c r="AI51" s="20" t="n">
        <x:f>INDEX(AI52:AI54,'Cover'!$C$28,1)</x:f>
        <x:v>891263.8999622616</x:v>
      </x:c>
      <x:c r="AJ51" s="20" t="n">
        <x:f>INDEX(AJ52:AJ54,'Cover'!$C$28,1)</x:f>
        <x:v>891263.8999622616</x:v>
      </x:c>
      <x:c r="AK51" s="20" t="n">
        <x:f>INDEX(AK52:AK54,'Cover'!$C$28,1)</x:f>
        <x:v>891263.8999622616</x:v>
      </x:c>
      <x:c r="AL51" s="20" t="n">
        <x:f>INDEX(AL52:AL54,'Cover'!$C$28,1)</x:f>
        <x:v>891263.8999622616</x:v>
      </x:c>
      <x:c r="AM51" s="20" t="n">
        <x:f>INDEX(AM52:AM54,'Cover'!$C$28,1)</x:f>
        <x:v>891263.8999622616</x:v>
      </x:c>
      <x:c r="AN51" s="20" t="n">
        <x:f>INDEX(AN52:AN54,'Cover'!$C$28,1)</x:f>
        <x:v>891263.8999622616</x:v>
      </x:c>
      <x:c r="AO51" s="20" t="n">
        <x:f>INDEX(AO52:AO54,'Cover'!$C$28,1)</x:f>
        <x:v>891263.8999622616</x:v>
      </x:c>
      <x:c r="AP51" s="20" t="n">
        <x:f>INDEX(AP52:AP54,'Cover'!$C$28,1)</x:f>
        <x:v>891263.8999622616</x:v>
      </x:c>
      <x:c r="AQ51" s="20" t="n">
        <x:f>INDEX(AQ52:AQ54,'Cover'!$C$28,1)</x:f>
        <x:v>891263.8999622616</x:v>
      </x:c>
      <x:c r="AR51" s="20" t="n">
        <x:f>INDEX(AR52:AR54,'Cover'!$C$28,1)</x:f>
        <x:v>1169495.1753471403</x:v>
      </x:c>
      <x:c r="AS51" s="20" t="n">
        <x:f>INDEX(AS52:AS54,'Cover'!$C$28,1)</x:f>
        <x:v>1169495.1753471403</x:v>
      </x:c>
      <x:c r="AT51" s="20" t="n">
        <x:f>INDEX(AT52:AT54,'Cover'!$C$28,1)</x:f>
        <x:v>1169495.1753471403</x:v>
      </x:c>
      <x:c r="AU51" s="20" t="n">
        <x:f>INDEX(AU52:AU54,'Cover'!$C$28,1)</x:f>
        <x:v>1169495.1753471403</x:v>
      </x:c>
      <x:c r="AV51" s="20" t="n">
        <x:f>INDEX(AV52:AV54,'Cover'!$C$28,1)</x:f>
        <x:v>1169495.1753471403</x:v>
      </x:c>
      <x:c r="AW51" s="20" t="n">
        <x:f>INDEX(AW52:AW54,'Cover'!$C$28,1)</x:f>
        <x:v>1169495.1753471403</x:v>
      </x:c>
      <x:c r="AX51" s="20" t="n">
        <x:f>INDEX(AX52:AX54,'Cover'!$C$28,1)</x:f>
        <x:v>1169495.1753471403</x:v>
      </x:c>
      <x:c r="AY51" s="20" t="n">
        <x:f>INDEX(AY52:AY54,'Cover'!$C$28,1)</x:f>
        <x:v>1169495.1753471403</x:v>
      </x:c>
      <x:c r="AZ51" s="20" t="n">
        <x:f>INDEX(AZ52:AZ54,'Cover'!$C$28,1)</x:f>
        <x:v>1169495.1753471403</x:v>
      </x:c>
      <x:c r="BA51" s="20" t="n">
        <x:f>INDEX(BA52:BA54,'Cover'!$C$28,1)</x:f>
        <x:v>1169495.1753471403</x:v>
      </x:c>
      <x:c r="BB51" s="20" t="n">
        <x:f>INDEX(BB52:BB54,'Cover'!$C$28,1)</x:f>
        <x:v>1169495.1753471403</x:v>
      </x:c>
      <x:c r="BC51" s="20" t="n">
        <x:f>INDEX(BC52:BC54,'Cover'!$C$28,1)</x:f>
        <x:v>1169495.1753471403</x:v>
      </x:c>
      <x:c r="BD51" s="20" t="n">
        <x:f>INDEX(BD52:BD54,'Cover'!$C$28,1)</x:f>
        <x:v>1455928.9479561087</x:v>
      </x:c>
      <x:c r="BE51" s="20" t="n">
        <x:f>INDEX(BE52:BE54,'Cover'!$C$28,1)</x:f>
        <x:v>1455928.9479561087</x:v>
      </x:c>
      <x:c r="BF51" s="20" t="n">
        <x:f>INDEX(BF52:BF54,'Cover'!$C$28,1)</x:f>
        <x:v>1455928.9479561087</x:v>
      </x:c>
      <x:c r="BG51" s="20" t="n">
        <x:f>INDEX(BG52:BG54,'Cover'!$C$28,1)</x:f>
        <x:v>1455928.9479561087</x:v>
      </x:c>
      <x:c r="BH51" s="20" t="n">
        <x:f>INDEX(BH52:BH54,'Cover'!$C$28,1)</x:f>
        <x:v>1455928.9479561087</x:v>
      </x:c>
      <x:c r="BI51" s="20" t="n">
        <x:f>INDEX(BI52:BI54,'Cover'!$C$28,1)</x:f>
        <x:v>1455928.9479561087</x:v>
      </x:c>
      <x:c r="BJ51" s="20" t="n">
        <x:f>INDEX(BJ52:BJ54,'Cover'!$C$28,1)</x:f>
        <x:v>1455928.9479561087</x:v>
      </x:c>
      <x:c r="BK51" s="20" t="n">
        <x:f>INDEX(BK52:BK54,'Cover'!$C$28,1)</x:f>
        <x:v>1455928.9479561087</x:v>
      </x:c>
      <x:c r="BL51" s="20" t="n">
        <x:f>INDEX(BL52:BL54,'Cover'!$C$28,1)</x:f>
        <x:v>1455928.9479561087</x:v>
      </x:c>
      <x:c r="BM51" s="20" t="n">
        <x:f>INDEX(BM52:BM54,'Cover'!$C$28,1)</x:f>
        <x:v>1455928.9479561087</x:v>
      </x:c>
      <x:c r="BN51" s="20" t="n">
        <x:f>INDEX(BN52:BN54,'Cover'!$C$28,1)</x:f>
        <x:v>1455928.9479561087</x:v>
      </x:c>
      <x:c r="BO51" s="20" t="n">
        <x:f>INDEX(BO52:BO54,'Cover'!$C$28,1)</x:f>
        <x:v>1455928.9479561087</x:v>
      </x:c>
    </x:row>
    <x:row r="52" ht="42" customHeight="1">
      <x:c r="A52" s="3" t="str">
        <x:v>REG.REQUIRED.1</x:v>
      </x:c>
      <x:c r="B52" s="3" t="str">
        <x:v>Own-funds requirement (MiCA) / Base</x:v>
      </x:c>
      <x:c r="C52" s="3" t="str">
        <x:v>EUR</x:v>
      </x:c>
      <x:c r="D52" s="3" t="str">
        <x:v>END</x:v>
      </x:c>
      <x:c r="E52" s="19" t="n">
        <x:f>BO52</x:f>
        <x:v>1455928.9479561087</x:v>
      </x:c>
      <x:c r="F52" s="3" t="str"/>
      <x:c r="G52" s="2"/>
      <x:c r="H52" s="19" t="n">
        <x:v>891263.8850394198</x:v>
      </x:c>
      <x:c r="I52" s="19" t="n">
        <x:v>891263.8850394198</x:v>
      </x:c>
      <x:c r="J52" s="19" t="n">
        <x:v>891263.8850394198</x:v>
      </x:c>
      <x:c r="K52" s="19" t="n">
        <x:v>891263.8850394198</x:v>
      </x:c>
      <x:c r="L52" s="19" t="n">
        <x:v>891263.8850394198</x:v>
      </x:c>
      <x:c r="M52" s="19" t="n">
        <x:v>891263.8850394198</x:v>
      </x:c>
      <x:c r="N52" s="19" t="n">
        <x:v>891263.8850394198</x:v>
      </x:c>
      <x:c r="O52" s="19" t="n">
        <x:v>891263.8850394198</x:v>
      </x:c>
      <x:c r="P52" s="19" t="n">
        <x:v>891263.8850394198</x:v>
      </x:c>
      <x:c r="Q52" s="19" t="n">
        <x:v>891263.8850394198</x:v>
      </x:c>
      <x:c r="R52" s="19" t="n">
        <x:v>891263.8850394198</x:v>
      </x:c>
      <x:c r="S52" s="19" t="n">
        <x:v>891263.8850394198</x:v>
      </x:c>
      <x:c r="T52" s="19" t="n">
        <x:v>891263.8850394198</x:v>
      </x:c>
      <x:c r="U52" s="19" t="n">
        <x:v>891263.8850394198</x:v>
      </x:c>
      <x:c r="V52" s="19" t="n">
        <x:v>891263.8850394198</x:v>
      </x:c>
      <x:c r="W52" s="19" t="n">
        <x:v>891263.8850394198</x:v>
      </x:c>
      <x:c r="X52" s="19" t="n">
        <x:v>891263.8850394198</x:v>
      </x:c>
      <x:c r="Y52" s="19" t="n">
        <x:v>891263.8850394198</x:v>
      </x:c>
      <x:c r="Z52" s="19" t="n">
        <x:v>891263.8850394198</x:v>
      </x:c>
      <x:c r="AA52" s="19" t="n">
        <x:v>891263.8850394198</x:v>
      </x:c>
      <x:c r="AB52" s="19" t="n">
        <x:v>891263.8850394198</x:v>
      </x:c>
      <x:c r="AC52" s="19" t="n">
        <x:v>891263.8850394198</x:v>
      </x:c>
      <x:c r="AD52" s="19" t="n">
        <x:v>891263.8850394198</x:v>
      </x:c>
      <x:c r="AE52" s="19" t="n">
        <x:v>891263.8850394198</x:v>
      </x:c>
      <x:c r="AF52" s="19" t="n">
        <x:v>891263.8999622616</x:v>
      </x:c>
      <x:c r="AG52" s="19" t="n">
        <x:v>891263.8999622616</x:v>
      </x:c>
      <x:c r="AH52" s="19" t="n">
        <x:v>891263.8999622616</x:v>
      </x:c>
      <x:c r="AI52" s="19" t="n">
        <x:v>891263.8999622616</x:v>
      </x:c>
      <x:c r="AJ52" s="19" t="n">
        <x:v>891263.8999622616</x:v>
      </x:c>
      <x:c r="AK52" s="19" t="n">
        <x:v>891263.8999622616</x:v>
      </x:c>
      <x:c r="AL52" s="19" t="n">
        <x:v>891263.8999622616</x:v>
      </x:c>
      <x:c r="AM52" s="19" t="n">
        <x:v>891263.8999622616</x:v>
      </x:c>
      <x:c r="AN52" s="19" t="n">
        <x:v>891263.8999622616</x:v>
      </x:c>
      <x:c r="AO52" s="19" t="n">
        <x:v>891263.8999622616</x:v>
      </x:c>
      <x:c r="AP52" s="19" t="n">
        <x:v>891263.8999622616</x:v>
      </x:c>
      <x:c r="AQ52" s="19" t="n">
        <x:v>891263.8999622616</x:v>
      </x:c>
      <x:c r="AR52" s="19" t="n">
        <x:v>1169495.1753471403</x:v>
      </x:c>
      <x:c r="AS52" s="19" t="n">
        <x:v>1169495.1753471403</x:v>
      </x:c>
      <x:c r="AT52" s="19" t="n">
        <x:v>1169495.1753471403</x:v>
      </x:c>
      <x:c r="AU52" s="19" t="n">
        <x:v>1169495.1753471403</x:v>
      </x:c>
      <x:c r="AV52" s="19" t="n">
        <x:v>1169495.1753471403</x:v>
      </x:c>
      <x:c r="AW52" s="19" t="n">
        <x:v>1169495.1753471403</x:v>
      </x:c>
      <x:c r="AX52" s="19" t="n">
        <x:v>1169495.1753471403</x:v>
      </x:c>
      <x:c r="AY52" s="19" t="n">
        <x:v>1169495.1753471403</x:v>
      </x:c>
      <x:c r="AZ52" s="19" t="n">
        <x:v>1169495.1753471403</x:v>
      </x:c>
      <x:c r="BA52" s="19" t="n">
        <x:v>1169495.1753471403</x:v>
      </x:c>
      <x:c r="BB52" s="19" t="n">
        <x:v>1169495.1753471403</x:v>
      </x:c>
      <x:c r="BC52" s="19" t="n">
        <x:v>1169495.1753471403</x:v>
      </x:c>
      <x:c r="BD52" s="19" t="n">
        <x:v>1455928.9479561087</x:v>
      </x:c>
      <x:c r="BE52" s="19" t="n">
        <x:v>1455928.9479561087</x:v>
      </x:c>
      <x:c r="BF52" s="19" t="n">
        <x:v>1455928.9479561087</x:v>
      </x:c>
      <x:c r="BG52" s="19" t="n">
        <x:v>1455928.9479561087</x:v>
      </x:c>
      <x:c r="BH52" s="19" t="n">
        <x:v>1455928.9479561087</x:v>
      </x:c>
      <x:c r="BI52" s="19" t="n">
        <x:v>1455928.9479561087</x:v>
      </x:c>
      <x:c r="BJ52" s="19" t="n">
        <x:v>1455928.9479561087</x:v>
      </x:c>
      <x:c r="BK52" s="19" t="n">
        <x:v>1455928.9479561087</x:v>
      </x:c>
      <x:c r="BL52" s="19" t="n">
        <x:v>1455928.9479561087</x:v>
      </x:c>
      <x:c r="BM52" s="19" t="n">
        <x:v>1455928.9479561087</x:v>
      </x:c>
      <x:c r="BN52" s="19" t="n">
        <x:v>1455928.9479561087</x:v>
      </x:c>
      <x:c r="BO52" s="19" t="n">
        <x:v>1455928.9479561087</x:v>
      </x:c>
    </x:row>
    <x:row r="53" ht="42" customHeight="1">
      <x:c r="A53" s="3" t="str">
        <x:v>REG.REQUIRED.2</x:v>
      </x:c>
      <x:c r="B53" s="3" t="str">
        <x:v>Own-funds requirement (MiCA) / Upside</x:v>
      </x:c>
      <x:c r="C53" s="3" t="str">
        <x:v>EUR</x:v>
      </x:c>
      <x:c r="D53" s="3" t="str">
        <x:v>END</x:v>
      </x:c>
      <x:c r="E53" s="19" t="n">
        <x:f>BO53</x:f>
        <x:v>2001834.5600194968</x:v>
      </x:c>
      <x:c r="F53" s="3" t="str"/>
      <x:c r="G53" s="2"/>
      <x:c r="H53" s="19" t="n">
        <x:v>933666.515568299</x:v>
      </x:c>
      <x:c r="I53" s="19" t="n">
        <x:v>933666.515568299</x:v>
      </x:c>
      <x:c r="J53" s="19" t="n">
        <x:v>933666.515568299</x:v>
      </x:c>
      <x:c r="K53" s="19" t="n">
        <x:v>933666.515568299</x:v>
      </x:c>
      <x:c r="L53" s="19" t="n">
        <x:v>933666.515568299</x:v>
      </x:c>
      <x:c r="M53" s="19" t="n">
        <x:v>933666.515568299</x:v>
      </x:c>
      <x:c r="N53" s="19" t="n">
        <x:v>933666.515568299</x:v>
      </x:c>
      <x:c r="O53" s="19" t="n">
        <x:v>933666.515568299</x:v>
      </x:c>
      <x:c r="P53" s="19" t="n">
        <x:v>933666.515568299</x:v>
      </x:c>
      <x:c r="Q53" s="19" t="n">
        <x:v>933666.515568299</x:v>
      </x:c>
      <x:c r="R53" s="19" t="n">
        <x:v>933666.515568299</x:v>
      </x:c>
      <x:c r="S53" s="19" t="n">
        <x:v>933666.515568299</x:v>
      </x:c>
      <x:c r="T53" s="19" t="n">
        <x:v>933666.515568299</x:v>
      </x:c>
      <x:c r="U53" s="19" t="n">
        <x:v>933666.515568299</x:v>
      </x:c>
      <x:c r="V53" s="19" t="n">
        <x:v>933666.515568299</x:v>
      </x:c>
      <x:c r="W53" s="19" t="n">
        <x:v>933666.515568299</x:v>
      </x:c>
      <x:c r="X53" s="19" t="n">
        <x:v>933666.515568299</x:v>
      </x:c>
      <x:c r="Y53" s="19" t="n">
        <x:v>933666.515568299</x:v>
      </x:c>
      <x:c r="Z53" s="19" t="n">
        <x:v>933666.515568299</x:v>
      </x:c>
      <x:c r="AA53" s="19" t="n">
        <x:v>933666.515568299</x:v>
      </x:c>
      <x:c r="AB53" s="19" t="n">
        <x:v>933666.515568299</x:v>
      </x:c>
      <x:c r="AC53" s="19" t="n">
        <x:v>933666.515568299</x:v>
      </x:c>
      <x:c r="AD53" s="19" t="n">
        <x:v>933666.515568299</x:v>
      </x:c>
      <x:c r="AE53" s="19" t="n">
        <x:v>933666.515568299</x:v>
      </x:c>
      <x:c r="AF53" s="19" t="n">
        <x:v>933666.5304911407</x:v>
      </x:c>
      <x:c r="AG53" s="19" t="n">
        <x:v>933666.5304911407</x:v>
      </x:c>
      <x:c r="AH53" s="19" t="n">
        <x:v>933666.5304911407</x:v>
      </x:c>
      <x:c r="AI53" s="19" t="n">
        <x:v>933666.5304911407</x:v>
      </x:c>
      <x:c r="AJ53" s="19" t="n">
        <x:v>933666.5304911407</x:v>
      </x:c>
      <x:c r="AK53" s="19" t="n">
        <x:v>933666.5304911407</x:v>
      </x:c>
      <x:c r="AL53" s="19" t="n">
        <x:v>933666.5304911407</x:v>
      </x:c>
      <x:c r="AM53" s="19" t="n">
        <x:v>933666.5304911407</x:v>
      </x:c>
      <x:c r="AN53" s="19" t="n">
        <x:v>933666.5304911407</x:v>
      </x:c>
      <x:c r="AO53" s="19" t="n">
        <x:v>933666.5304911407</x:v>
      </x:c>
      <x:c r="AP53" s="19" t="n">
        <x:v>933666.5304911407</x:v>
      </x:c>
      <x:c r="AQ53" s="19" t="n">
        <x:v>933666.5304911407</x:v>
      </x:c>
      <x:c r="AR53" s="19" t="n">
        <x:v>1392290.6243467908</x:v>
      </x:c>
      <x:c r="AS53" s="19" t="n">
        <x:v>1392290.6243467908</x:v>
      </x:c>
      <x:c r="AT53" s="19" t="n">
        <x:v>1392290.6243467908</x:v>
      </x:c>
      <x:c r="AU53" s="19" t="n">
        <x:v>1392290.6243467908</x:v>
      </x:c>
      <x:c r="AV53" s="19" t="n">
        <x:v>1392290.6243467908</x:v>
      </x:c>
      <x:c r="AW53" s="19" t="n">
        <x:v>1392290.6243467908</x:v>
      </x:c>
      <x:c r="AX53" s="19" t="n">
        <x:v>1392290.6243467908</x:v>
      </x:c>
      <x:c r="AY53" s="19" t="n">
        <x:v>1392290.6243467908</x:v>
      </x:c>
      <x:c r="AZ53" s="19" t="n">
        <x:v>1392290.6243467908</x:v>
      </x:c>
      <x:c r="BA53" s="19" t="n">
        <x:v>1392290.6243467908</x:v>
      </x:c>
      <x:c r="BB53" s="19" t="n">
        <x:v>1392290.6243467908</x:v>
      </x:c>
      <x:c r="BC53" s="19" t="n">
        <x:v>1392290.6243467908</x:v>
      </x:c>
      <x:c r="BD53" s="19" t="n">
        <x:v>2001834.5600194968</x:v>
      </x:c>
      <x:c r="BE53" s="19" t="n">
        <x:v>2001834.5600194968</x:v>
      </x:c>
      <x:c r="BF53" s="19" t="n">
        <x:v>2001834.5600194968</x:v>
      </x:c>
      <x:c r="BG53" s="19" t="n">
        <x:v>2001834.5600194968</x:v>
      </x:c>
      <x:c r="BH53" s="19" t="n">
        <x:v>2001834.5600194968</x:v>
      </x:c>
      <x:c r="BI53" s="19" t="n">
        <x:v>2001834.5600194968</x:v>
      </x:c>
      <x:c r="BJ53" s="19" t="n">
        <x:v>2001834.5600194968</x:v>
      </x:c>
      <x:c r="BK53" s="19" t="n">
        <x:v>2001834.5600194968</x:v>
      </x:c>
      <x:c r="BL53" s="19" t="n">
        <x:v>2001834.5600194968</x:v>
      </x:c>
      <x:c r="BM53" s="19" t="n">
        <x:v>2001834.5600194968</x:v>
      </x:c>
      <x:c r="BN53" s="19" t="n">
        <x:v>2001834.5600194968</x:v>
      </x:c>
      <x:c r="BO53" s="19" t="n">
        <x:v>2001834.5600194968</x:v>
      </x:c>
    </x:row>
    <x:row r="54" ht="42" customHeight="1">
      <x:c r="A54" s="3" t="str">
        <x:v>REG.REQUIRED.3</x:v>
      </x:c>
      <x:c r="B54" s="3" t="str">
        <x:v>Own-funds requirement (MiCA) / Downside</x:v>
      </x:c>
      <x:c r="C54" s="3" t="str">
        <x:v>EUR</x:v>
      </x:c>
      <x:c r="D54" s="3" t="str">
        <x:v>END</x:v>
      </x:c>
      <x:c r="E54" s="19" t="n">
        <x:f>BO54</x:f>
        <x:v>1258655.6307172016</x:v>
      </x:c>
      <x:c r="F54" s="3" t="str"/>
      <x:c r="G54" s="2"/>
      <x:c r="H54" s="19" t="n">
        <x:v>1064878.8955783367</x:v>
      </x:c>
      <x:c r="I54" s="19" t="n">
        <x:v>1064878.8955783367</x:v>
      </x:c>
      <x:c r="J54" s="19" t="n">
        <x:v>1064878.8955783367</x:v>
      </x:c>
      <x:c r="K54" s="19" t="n">
        <x:v>1064878.8955783367</x:v>
      </x:c>
      <x:c r="L54" s="19" t="n">
        <x:v>1064878.8955783367</x:v>
      </x:c>
      <x:c r="M54" s="19" t="n">
        <x:v>1064878.8955783367</x:v>
      </x:c>
      <x:c r="N54" s="19" t="n">
        <x:v>1064878.8955783367</x:v>
      </x:c>
      <x:c r="O54" s="19" t="n">
        <x:v>1064878.8955783367</x:v>
      </x:c>
      <x:c r="P54" s="19" t="n">
        <x:v>1064878.8955783367</x:v>
      </x:c>
      <x:c r="Q54" s="19" t="n">
        <x:v>1064878.8955783367</x:v>
      </x:c>
      <x:c r="R54" s="19" t="n">
        <x:v>1064878.8955783367</x:v>
      </x:c>
      <x:c r="S54" s="19" t="n">
        <x:v>1064878.8955783367</x:v>
      </x:c>
      <x:c r="T54" s="19" t="n">
        <x:v>1064878.8955783367</x:v>
      </x:c>
      <x:c r="U54" s="19" t="n">
        <x:v>1064878.8955783367</x:v>
      </x:c>
      <x:c r="V54" s="19" t="n">
        <x:v>1064878.8955783367</x:v>
      </x:c>
      <x:c r="W54" s="19" t="n">
        <x:v>1064878.8955783367</x:v>
      </x:c>
      <x:c r="X54" s="19" t="n">
        <x:v>1064878.8955783367</x:v>
      </x:c>
      <x:c r="Y54" s="19" t="n">
        <x:v>1064878.8955783367</x:v>
      </x:c>
      <x:c r="Z54" s="19" t="n">
        <x:v>1064878.8955783367</x:v>
      </x:c>
      <x:c r="AA54" s="19" t="n">
        <x:v>1064878.8955783367</x:v>
      </x:c>
      <x:c r="AB54" s="19" t="n">
        <x:v>1064878.8955783367</x:v>
      </x:c>
      <x:c r="AC54" s="19" t="n">
        <x:v>1064878.8955783367</x:v>
      </x:c>
      <x:c r="AD54" s="19" t="n">
        <x:v>1064878.8955783367</x:v>
      </x:c>
      <x:c r="AE54" s="19" t="n">
        <x:v>1064878.8955783367</x:v>
      </x:c>
      <x:c r="AF54" s="19" t="n">
        <x:v>1064878.8955783367</x:v>
      </x:c>
      <x:c r="AG54" s="19" t="n">
        <x:v>1064878.8955783367</x:v>
      </x:c>
      <x:c r="AH54" s="19" t="n">
        <x:v>1064878.8955783367</x:v>
      </x:c>
      <x:c r="AI54" s="19" t="n">
        <x:v>1064878.8955783367</x:v>
      </x:c>
      <x:c r="AJ54" s="19" t="n">
        <x:v>1064878.8955783367</x:v>
      </x:c>
      <x:c r="AK54" s="19" t="n">
        <x:v>1064878.8955783367</x:v>
      </x:c>
      <x:c r="AL54" s="19" t="n">
        <x:v>874991.3383816351</x:v>
      </x:c>
      <x:c r="AM54" s="19" t="n">
        <x:v>874991.3383816351</x:v>
      </x:c>
      <x:c r="AN54" s="19" t="n">
        <x:v>874991.3383816351</x:v>
      </x:c>
      <x:c r="AO54" s="19" t="n">
        <x:v>874991.3383816351</x:v>
      </x:c>
      <x:c r="AP54" s="19" t="n">
        <x:v>874991.3383816351</x:v>
      </x:c>
      <x:c r="AQ54" s="19" t="n">
        <x:v>874991.3383816351</x:v>
      </x:c>
      <x:c r="AR54" s="19" t="n">
        <x:v>1099235.779547471</x:v>
      </x:c>
      <x:c r="AS54" s="19" t="n">
        <x:v>1099235.779547471</x:v>
      </x:c>
      <x:c r="AT54" s="19" t="n">
        <x:v>1099235.779547471</x:v>
      </x:c>
      <x:c r="AU54" s="19" t="n">
        <x:v>1099235.779547471</x:v>
      </x:c>
      <x:c r="AV54" s="19" t="n">
        <x:v>1099235.779547471</x:v>
      </x:c>
      <x:c r="AW54" s="19" t="n">
        <x:v>1099235.779547471</x:v>
      </x:c>
      <x:c r="AX54" s="19" t="n">
        <x:v>1099235.779547471</x:v>
      </x:c>
      <x:c r="AY54" s="19" t="n">
        <x:v>1099235.779547471</x:v>
      </x:c>
      <x:c r="AZ54" s="19" t="n">
        <x:v>1099235.779547471</x:v>
      </x:c>
      <x:c r="BA54" s="19" t="n">
        <x:v>1099235.779547471</x:v>
      </x:c>
      <x:c r="BB54" s="19" t="n">
        <x:v>1099235.779547471</x:v>
      </x:c>
      <x:c r="BC54" s="19" t="n">
        <x:v>1099235.779547471</x:v>
      </x:c>
      <x:c r="BD54" s="19" t="n">
        <x:v>1258655.6307172016</x:v>
      </x:c>
      <x:c r="BE54" s="19" t="n">
        <x:v>1258655.6307172016</x:v>
      </x:c>
      <x:c r="BF54" s="19" t="n">
        <x:v>1258655.6307172016</x:v>
      </x:c>
      <x:c r="BG54" s="19" t="n">
        <x:v>1258655.6307172016</x:v>
      </x:c>
      <x:c r="BH54" s="19" t="n">
        <x:v>1258655.6307172016</x:v>
      </x:c>
      <x:c r="BI54" s="19" t="n">
        <x:v>1258655.6307172016</x:v>
      </x:c>
      <x:c r="BJ54" s="19" t="n">
        <x:v>1258655.6307172016</x:v>
      </x:c>
      <x:c r="BK54" s="19" t="n">
        <x:v>1258655.6307172016</x:v>
      </x:c>
      <x:c r="BL54" s="19" t="n">
        <x:v>1258655.6307172016</x:v>
      </x:c>
      <x:c r="BM54" s="19" t="n">
        <x:v>1258655.6307172016</x:v>
      </x:c>
      <x:c r="BN54" s="19" t="n">
        <x:v>1258655.6307172016</x:v>
      </x:c>
      <x:c r="BO54" s="19" t="n">
        <x:v>1258655.6307172016</x:v>
      </x:c>
    </x:row>
    <x:row r="55" ht="42" customHeight="1">
      <x:c r="A55" s="3" t="str">
        <x:v>REG.MGMT_TARGET</x:v>
      </x:c>
      <x:c r="B55" s="3" t="str">
        <x:v>Own funds: mgmt target</x:v>
      </x:c>
      <x:c r="C55" s="3" t="str">
        <x:v>EUR</x:v>
      </x:c>
      <x:c r="D55" s="3" t="str">
        <x:v>END</x:v>
      </x:c>
      <x:c r="E55" s="19" t="n">
        <x:f>BO55</x:f>
        <x:v>1747114.7375473303</x:v>
      </x:c>
      <x:c r="F55" s="3" t="str">
        <x:v>D10 Liquidity_RegCap row 29; latest estimate</x:v>
      </x:c>
      <x:c r="G55" s="2"/>
      <x:c r="H55" s="20" t="n">
        <x:f>INDEX(H56:H58,'Cover'!$C$28,1)</x:f>
        <x:v>1069516.6620473037</x:v>
      </x:c>
      <x:c r="I55" s="20" t="n">
        <x:f>INDEX(I56:I58,'Cover'!$C$28,1)</x:f>
        <x:v>1069516.6620473037</x:v>
      </x:c>
      <x:c r="J55" s="20" t="n">
        <x:f>INDEX(J56:J58,'Cover'!$C$28,1)</x:f>
        <x:v>1069516.6620473037</x:v>
      </x:c>
      <x:c r="K55" s="20" t="n">
        <x:f>INDEX(K56:K58,'Cover'!$C$28,1)</x:f>
        <x:v>1069516.6620473037</x:v>
      </x:c>
      <x:c r="L55" s="20" t="n">
        <x:f>INDEX(L56:L58,'Cover'!$C$28,1)</x:f>
        <x:v>1069516.6620473037</x:v>
      </x:c>
      <x:c r="M55" s="20" t="n">
        <x:f>INDEX(M56:M58,'Cover'!$C$28,1)</x:f>
        <x:v>1069516.6620473037</x:v>
      </x:c>
      <x:c r="N55" s="20" t="n">
        <x:f>INDEX(N56:N58,'Cover'!$C$28,1)</x:f>
        <x:v>1069516.6620473037</x:v>
      </x:c>
      <x:c r="O55" s="20" t="n">
        <x:f>INDEX(O56:O58,'Cover'!$C$28,1)</x:f>
        <x:v>1069516.6620473037</x:v>
      </x:c>
      <x:c r="P55" s="20" t="n">
        <x:f>INDEX(P56:P58,'Cover'!$C$28,1)</x:f>
        <x:v>1069516.6620473037</x:v>
      </x:c>
      <x:c r="Q55" s="20" t="n">
        <x:f>INDEX(Q56:Q58,'Cover'!$C$28,1)</x:f>
        <x:v>1069516.6620473037</x:v>
      </x:c>
      <x:c r="R55" s="20" t="n">
        <x:f>INDEX(R56:R58,'Cover'!$C$28,1)</x:f>
        <x:v>1069516.6620473037</x:v>
      </x:c>
      <x:c r="S55" s="20" t="n">
        <x:f>INDEX(S56:S58,'Cover'!$C$28,1)</x:f>
        <x:v>1069516.6620473037</x:v>
      </x:c>
      <x:c r="T55" s="20" t="n">
        <x:f>INDEX(T56:T58,'Cover'!$C$28,1)</x:f>
        <x:v>1069516.6620473037</x:v>
      </x:c>
      <x:c r="U55" s="20" t="n">
        <x:f>INDEX(U56:U58,'Cover'!$C$28,1)</x:f>
        <x:v>1069516.6620473037</x:v>
      </x:c>
      <x:c r="V55" s="20" t="n">
        <x:f>INDEX(V56:V58,'Cover'!$C$28,1)</x:f>
        <x:v>1069516.6620473037</x:v>
      </x:c>
      <x:c r="W55" s="20" t="n">
        <x:f>INDEX(W56:W58,'Cover'!$C$28,1)</x:f>
        <x:v>1069516.6620473037</x:v>
      </x:c>
      <x:c r="X55" s="20" t="n">
        <x:f>INDEX(X56:X58,'Cover'!$C$28,1)</x:f>
        <x:v>1069516.6620473037</x:v>
      </x:c>
      <x:c r="Y55" s="20" t="n">
        <x:f>INDEX(Y56:Y58,'Cover'!$C$28,1)</x:f>
        <x:v>1069516.6620473037</x:v>
      </x:c>
      <x:c r="Z55" s="20" t="n">
        <x:f>INDEX(Z56:Z58,'Cover'!$C$28,1)</x:f>
        <x:v>1069516.6620473037</x:v>
      </x:c>
      <x:c r="AA55" s="20" t="n">
        <x:f>INDEX(AA56:AA58,'Cover'!$C$28,1)</x:f>
        <x:v>1069516.6620473037</x:v>
      </x:c>
      <x:c r="AB55" s="20" t="n">
        <x:f>INDEX(AB56:AB58,'Cover'!$C$28,1)</x:f>
        <x:v>1069516.6620473037</x:v>
      </x:c>
      <x:c r="AC55" s="20" t="n">
        <x:f>INDEX(AC56:AC58,'Cover'!$C$28,1)</x:f>
        <x:v>1069516.6620473037</x:v>
      </x:c>
      <x:c r="AD55" s="20" t="n">
        <x:f>INDEX(AD56:AD58,'Cover'!$C$28,1)</x:f>
        <x:v>1069516.6620473037</x:v>
      </x:c>
      <x:c r="AE55" s="20" t="n">
        <x:f>INDEX(AE56:AE58,'Cover'!$C$28,1)</x:f>
        <x:v>1069516.6620473037</x:v>
      </x:c>
      <x:c r="AF55" s="20" t="n">
        <x:f>INDEX(AF56:AF58,'Cover'!$C$28,1)</x:f>
        <x:v>1069516.679954714</x:v>
      </x:c>
      <x:c r="AG55" s="20" t="n">
        <x:f>INDEX(AG56:AG58,'Cover'!$C$28,1)</x:f>
        <x:v>1069516.679954714</x:v>
      </x:c>
      <x:c r="AH55" s="20" t="n">
        <x:f>INDEX(AH56:AH58,'Cover'!$C$28,1)</x:f>
        <x:v>1069516.679954714</x:v>
      </x:c>
      <x:c r="AI55" s="20" t="n">
        <x:f>INDEX(AI56:AI58,'Cover'!$C$28,1)</x:f>
        <x:v>1069516.679954714</x:v>
      </x:c>
      <x:c r="AJ55" s="20" t="n">
        <x:f>INDEX(AJ56:AJ58,'Cover'!$C$28,1)</x:f>
        <x:v>1069516.679954714</x:v>
      </x:c>
      <x:c r="AK55" s="20" t="n">
        <x:f>INDEX(AK56:AK58,'Cover'!$C$28,1)</x:f>
        <x:v>1069516.679954714</x:v>
      </x:c>
      <x:c r="AL55" s="20" t="n">
        <x:f>INDEX(AL56:AL58,'Cover'!$C$28,1)</x:f>
        <x:v>1069516.679954714</x:v>
      </x:c>
      <x:c r="AM55" s="20" t="n">
        <x:f>INDEX(AM56:AM58,'Cover'!$C$28,1)</x:f>
        <x:v>1069516.679954714</x:v>
      </x:c>
      <x:c r="AN55" s="20" t="n">
        <x:f>INDEX(AN56:AN58,'Cover'!$C$28,1)</x:f>
        <x:v>1069516.679954714</x:v>
      </x:c>
      <x:c r="AO55" s="20" t="n">
        <x:f>INDEX(AO56:AO58,'Cover'!$C$28,1)</x:f>
        <x:v>1069516.679954714</x:v>
      </x:c>
      <x:c r="AP55" s="20" t="n">
        <x:f>INDEX(AP56:AP58,'Cover'!$C$28,1)</x:f>
        <x:v>1069516.679954714</x:v>
      </x:c>
      <x:c r="AQ55" s="20" t="n">
        <x:f>INDEX(AQ56:AQ58,'Cover'!$C$28,1)</x:f>
        <x:v>1069516.679954714</x:v>
      </x:c>
      <x:c r="AR55" s="20" t="n">
        <x:f>INDEX(AR56:AR58,'Cover'!$C$28,1)</x:f>
        <x:v>1403394.2104165682</x:v>
      </x:c>
      <x:c r="AS55" s="20" t="n">
        <x:f>INDEX(AS56:AS58,'Cover'!$C$28,1)</x:f>
        <x:v>1403394.2104165682</x:v>
      </x:c>
      <x:c r="AT55" s="20" t="n">
        <x:f>INDEX(AT56:AT58,'Cover'!$C$28,1)</x:f>
        <x:v>1403394.2104165682</x:v>
      </x:c>
      <x:c r="AU55" s="20" t="n">
        <x:f>INDEX(AU56:AU58,'Cover'!$C$28,1)</x:f>
        <x:v>1403394.2104165682</x:v>
      </x:c>
      <x:c r="AV55" s="20" t="n">
        <x:f>INDEX(AV56:AV58,'Cover'!$C$28,1)</x:f>
        <x:v>1403394.2104165682</x:v>
      </x:c>
      <x:c r="AW55" s="20" t="n">
        <x:f>INDEX(AW56:AW58,'Cover'!$C$28,1)</x:f>
        <x:v>1403394.2104165682</x:v>
      </x:c>
      <x:c r="AX55" s="20" t="n">
        <x:f>INDEX(AX56:AX58,'Cover'!$C$28,1)</x:f>
        <x:v>1403394.2104165682</x:v>
      </x:c>
      <x:c r="AY55" s="20" t="n">
        <x:f>INDEX(AY56:AY58,'Cover'!$C$28,1)</x:f>
        <x:v>1403394.2104165682</x:v>
      </x:c>
      <x:c r="AZ55" s="20" t="n">
        <x:f>INDEX(AZ56:AZ58,'Cover'!$C$28,1)</x:f>
        <x:v>1403394.2104165682</x:v>
      </x:c>
      <x:c r="BA55" s="20" t="n">
        <x:f>INDEX(BA56:BA58,'Cover'!$C$28,1)</x:f>
        <x:v>1403394.2104165682</x:v>
      </x:c>
      <x:c r="BB55" s="20" t="n">
        <x:f>INDEX(BB56:BB58,'Cover'!$C$28,1)</x:f>
        <x:v>1403394.2104165682</x:v>
      </x:c>
      <x:c r="BC55" s="20" t="n">
        <x:f>INDEX(BC56:BC58,'Cover'!$C$28,1)</x:f>
        <x:v>1403394.2104165682</x:v>
      </x:c>
      <x:c r="BD55" s="20" t="n">
        <x:f>INDEX(BD56:BD58,'Cover'!$C$28,1)</x:f>
        <x:v>1747114.7375473303</x:v>
      </x:c>
      <x:c r="BE55" s="20" t="n">
        <x:f>INDEX(BE56:BE58,'Cover'!$C$28,1)</x:f>
        <x:v>1747114.7375473303</x:v>
      </x:c>
      <x:c r="BF55" s="20" t="n">
        <x:f>INDEX(BF56:BF58,'Cover'!$C$28,1)</x:f>
        <x:v>1747114.7375473303</x:v>
      </x:c>
      <x:c r="BG55" s="20" t="n">
        <x:f>INDEX(BG56:BG58,'Cover'!$C$28,1)</x:f>
        <x:v>1747114.7375473303</x:v>
      </x:c>
      <x:c r="BH55" s="20" t="n">
        <x:f>INDEX(BH56:BH58,'Cover'!$C$28,1)</x:f>
        <x:v>1747114.7375473303</x:v>
      </x:c>
      <x:c r="BI55" s="20" t="n">
        <x:f>INDEX(BI56:BI58,'Cover'!$C$28,1)</x:f>
        <x:v>1747114.7375473303</x:v>
      </x:c>
      <x:c r="BJ55" s="20" t="n">
        <x:f>INDEX(BJ56:BJ58,'Cover'!$C$28,1)</x:f>
        <x:v>1747114.7375473303</x:v>
      </x:c>
      <x:c r="BK55" s="20" t="n">
        <x:f>INDEX(BK56:BK58,'Cover'!$C$28,1)</x:f>
        <x:v>1747114.7375473303</x:v>
      </x:c>
      <x:c r="BL55" s="20" t="n">
        <x:f>INDEX(BL56:BL58,'Cover'!$C$28,1)</x:f>
        <x:v>1747114.7375473303</x:v>
      </x:c>
      <x:c r="BM55" s="20" t="n">
        <x:f>INDEX(BM56:BM58,'Cover'!$C$28,1)</x:f>
        <x:v>1747114.7375473303</x:v>
      </x:c>
      <x:c r="BN55" s="20" t="n">
        <x:f>INDEX(BN56:BN58,'Cover'!$C$28,1)</x:f>
        <x:v>1747114.7375473303</x:v>
      </x:c>
      <x:c r="BO55" s="20" t="n">
        <x:f>INDEX(BO56:BO58,'Cover'!$C$28,1)</x:f>
        <x:v>1747114.7375473303</x:v>
      </x:c>
    </x:row>
    <x:row r="56" ht="42" customHeight="1">
      <x:c r="A56" s="3" t="str">
        <x:v>REG.MGMT_TARGET.1</x:v>
      </x:c>
      <x:c r="B56" s="3" t="str">
        <x:v>Own funds: mgmt target / Base</x:v>
      </x:c>
      <x:c r="C56" s="3" t="str">
        <x:v>EUR</x:v>
      </x:c>
      <x:c r="D56" s="3" t="str">
        <x:v>END</x:v>
      </x:c>
      <x:c r="E56" s="19" t="n">
        <x:f>BO56</x:f>
        <x:v>1747114.7375473303</x:v>
      </x:c>
      <x:c r="F56" s="3" t="str"/>
      <x:c r="G56" s="2"/>
      <x:c r="H56" s="19" t="n">
        <x:v>1069516.6620473037</x:v>
      </x:c>
      <x:c r="I56" s="19" t="n">
        <x:v>1069516.6620473037</x:v>
      </x:c>
      <x:c r="J56" s="19" t="n">
        <x:v>1069516.6620473037</x:v>
      </x:c>
      <x:c r="K56" s="19" t="n">
        <x:v>1069516.6620473037</x:v>
      </x:c>
      <x:c r="L56" s="19" t="n">
        <x:v>1069516.6620473037</x:v>
      </x:c>
      <x:c r="M56" s="19" t="n">
        <x:v>1069516.6620473037</x:v>
      </x:c>
      <x:c r="N56" s="19" t="n">
        <x:v>1069516.6620473037</x:v>
      </x:c>
      <x:c r="O56" s="19" t="n">
        <x:v>1069516.6620473037</x:v>
      </x:c>
      <x:c r="P56" s="19" t="n">
        <x:v>1069516.6620473037</x:v>
      </x:c>
      <x:c r="Q56" s="19" t="n">
        <x:v>1069516.6620473037</x:v>
      </x:c>
      <x:c r="R56" s="19" t="n">
        <x:v>1069516.6620473037</x:v>
      </x:c>
      <x:c r="S56" s="19" t="n">
        <x:v>1069516.6620473037</x:v>
      </x:c>
      <x:c r="T56" s="19" t="n">
        <x:v>1069516.6620473037</x:v>
      </x:c>
      <x:c r="U56" s="19" t="n">
        <x:v>1069516.6620473037</x:v>
      </x:c>
      <x:c r="V56" s="19" t="n">
        <x:v>1069516.6620473037</x:v>
      </x:c>
      <x:c r="W56" s="19" t="n">
        <x:v>1069516.6620473037</x:v>
      </x:c>
      <x:c r="X56" s="19" t="n">
        <x:v>1069516.6620473037</x:v>
      </x:c>
      <x:c r="Y56" s="19" t="n">
        <x:v>1069516.6620473037</x:v>
      </x:c>
      <x:c r="Z56" s="19" t="n">
        <x:v>1069516.6620473037</x:v>
      </x:c>
      <x:c r="AA56" s="19" t="n">
        <x:v>1069516.6620473037</x:v>
      </x:c>
      <x:c r="AB56" s="19" t="n">
        <x:v>1069516.6620473037</x:v>
      </x:c>
      <x:c r="AC56" s="19" t="n">
        <x:v>1069516.6620473037</x:v>
      </x:c>
      <x:c r="AD56" s="19" t="n">
        <x:v>1069516.6620473037</x:v>
      </x:c>
      <x:c r="AE56" s="19" t="n">
        <x:v>1069516.6620473037</x:v>
      </x:c>
      <x:c r="AF56" s="19" t="n">
        <x:v>1069516.679954714</x:v>
      </x:c>
      <x:c r="AG56" s="19" t="n">
        <x:v>1069516.679954714</x:v>
      </x:c>
      <x:c r="AH56" s="19" t="n">
        <x:v>1069516.679954714</x:v>
      </x:c>
      <x:c r="AI56" s="19" t="n">
        <x:v>1069516.679954714</x:v>
      </x:c>
      <x:c r="AJ56" s="19" t="n">
        <x:v>1069516.679954714</x:v>
      </x:c>
      <x:c r="AK56" s="19" t="n">
        <x:v>1069516.679954714</x:v>
      </x:c>
      <x:c r="AL56" s="19" t="n">
        <x:v>1069516.679954714</x:v>
      </x:c>
      <x:c r="AM56" s="19" t="n">
        <x:v>1069516.679954714</x:v>
      </x:c>
      <x:c r="AN56" s="19" t="n">
        <x:v>1069516.679954714</x:v>
      </x:c>
      <x:c r="AO56" s="19" t="n">
        <x:v>1069516.679954714</x:v>
      </x:c>
      <x:c r="AP56" s="19" t="n">
        <x:v>1069516.679954714</x:v>
      </x:c>
      <x:c r="AQ56" s="19" t="n">
        <x:v>1069516.679954714</x:v>
      </x:c>
      <x:c r="AR56" s="19" t="n">
        <x:v>1403394.2104165682</x:v>
      </x:c>
      <x:c r="AS56" s="19" t="n">
        <x:v>1403394.2104165682</x:v>
      </x:c>
      <x:c r="AT56" s="19" t="n">
        <x:v>1403394.2104165682</x:v>
      </x:c>
      <x:c r="AU56" s="19" t="n">
        <x:v>1403394.2104165682</x:v>
      </x:c>
      <x:c r="AV56" s="19" t="n">
        <x:v>1403394.2104165682</x:v>
      </x:c>
      <x:c r="AW56" s="19" t="n">
        <x:v>1403394.2104165682</x:v>
      </x:c>
      <x:c r="AX56" s="19" t="n">
        <x:v>1403394.2104165682</x:v>
      </x:c>
      <x:c r="AY56" s="19" t="n">
        <x:v>1403394.2104165682</x:v>
      </x:c>
      <x:c r="AZ56" s="19" t="n">
        <x:v>1403394.2104165682</x:v>
      </x:c>
      <x:c r="BA56" s="19" t="n">
        <x:v>1403394.2104165682</x:v>
      </x:c>
      <x:c r="BB56" s="19" t="n">
        <x:v>1403394.2104165682</x:v>
      </x:c>
      <x:c r="BC56" s="19" t="n">
        <x:v>1403394.2104165682</x:v>
      </x:c>
      <x:c r="BD56" s="19" t="n">
        <x:v>1747114.7375473303</x:v>
      </x:c>
      <x:c r="BE56" s="19" t="n">
        <x:v>1747114.7375473303</x:v>
      </x:c>
      <x:c r="BF56" s="19" t="n">
        <x:v>1747114.7375473303</x:v>
      </x:c>
      <x:c r="BG56" s="19" t="n">
        <x:v>1747114.7375473303</x:v>
      </x:c>
      <x:c r="BH56" s="19" t="n">
        <x:v>1747114.7375473303</x:v>
      </x:c>
      <x:c r="BI56" s="19" t="n">
        <x:v>1747114.7375473303</x:v>
      </x:c>
      <x:c r="BJ56" s="19" t="n">
        <x:v>1747114.7375473303</x:v>
      </x:c>
      <x:c r="BK56" s="19" t="n">
        <x:v>1747114.7375473303</x:v>
      </x:c>
      <x:c r="BL56" s="19" t="n">
        <x:v>1747114.7375473303</x:v>
      </x:c>
      <x:c r="BM56" s="19" t="n">
        <x:v>1747114.7375473303</x:v>
      </x:c>
      <x:c r="BN56" s="19" t="n">
        <x:v>1747114.7375473303</x:v>
      </x:c>
      <x:c r="BO56" s="19" t="n">
        <x:v>1747114.7375473303</x:v>
      </x:c>
    </x:row>
    <x:row r="57" ht="42" customHeight="1">
      <x:c r="A57" s="3" t="str">
        <x:v>REG.MGMT_TARGET.2</x:v>
      </x:c>
      <x:c r="B57" s="3" t="str">
        <x:v>Own funds: mgmt target / Upside</x:v>
      </x:c>
      <x:c r="C57" s="3" t="str">
        <x:v>EUR</x:v>
      </x:c>
      <x:c r="D57" s="3" t="str">
        <x:v>END</x:v>
      </x:c>
      <x:c r="E57" s="19" t="n">
        <x:f>BO57</x:f>
        <x:v>2402201.4720233963</x:v>
      </x:c>
      <x:c r="F57" s="3" t="str"/>
      <x:c r="G57" s="2"/>
      <x:c r="H57" s="19" t="n">
        <x:v>1120399.8186819588</x:v>
      </x:c>
      <x:c r="I57" s="19" t="n">
        <x:v>1120399.8186819588</x:v>
      </x:c>
      <x:c r="J57" s="19" t="n">
        <x:v>1120399.8186819588</x:v>
      </x:c>
      <x:c r="K57" s="19" t="n">
        <x:v>1120399.8186819588</x:v>
      </x:c>
      <x:c r="L57" s="19" t="n">
        <x:v>1120399.8186819588</x:v>
      </x:c>
      <x:c r="M57" s="19" t="n">
        <x:v>1120399.8186819588</x:v>
      </x:c>
      <x:c r="N57" s="19" t="n">
        <x:v>1120399.8186819588</x:v>
      </x:c>
      <x:c r="O57" s="19" t="n">
        <x:v>1120399.8186819588</x:v>
      </x:c>
      <x:c r="P57" s="19" t="n">
        <x:v>1120399.8186819588</x:v>
      </x:c>
      <x:c r="Q57" s="19" t="n">
        <x:v>1120399.8186819588</x:v>
      </x:c>
      <x:c r="R57" s="19" t="n">
        <x:v>1120399.8186819588</x:v>
      </x:c>
      <x:c r="S57" s="19" t="n">
        <x:v>1120399.8186819588</x:v>
      </x:c>
      <x:c r="T57" s="19" t="n">
        <x:v>1120399.8186819588</x:v>
      </x:c>
      <x:c r="U57" s="19" t="n">
        <x:v>1120399.8186819588</x:v>
      </x:c>
      <x:c r="V57" s="19" t="n">
        <x:v>1120399.8186819588</x:v>
      </x:c>
      <x:c r="W57" s="19" t="n">
        <x:v>1120399.8186819588</x:v>
      </x:c>
      <x:c r="X57" s="19" t="n">
        <x:v>1120399.8186819588</x:v>
      </x:c>
      <x:c r="Y57" s="19" t="n">
        <x:v>1120399.8186819588</x:v>
      </x:c>
      <x:c r="Z57" s="19" t="n">
        <x:v>1120399.8186819588</x:v>
      </x:c>
      <x:c r="AA57" s="19" t="n">
        <x:v>1120399.8186819588</x:v>
      </x:c>
      <x:c r="AB57" s="19" t="n">
        <x:v>1120399.8186819588</x:v>
      </x:c>
      <x:c r="AC57" s="19" t="n">
        <x:v>1120399.8186819588</x:v>
      </x:c>
      <x:c r="AD57" s="19" t="n">
        <x:v>1120399.8186819588</x:v>
      </x:c>
      <x:c r="AE57" s="19" t="n">
        <x:v>1120399.8186819588</x:v>
      </x:c>
      <x:c r="AF57" s="19" t="n">
        <x:v>1120399.8365893688</x:v>
      </x:c>
      <x:c r="AG57" s="19" t="n">
        <x:v>1120399.8365893688</x:v>
      </x:c>
      <x:c r="AH57" s="19" t="n">
        <x:v>1120399.8365893688</x:v>
      </x:c>
      <x:c r="AI57" s="19" t="n">
        <x:v>1120399.8365893688</x:v>
      </x:c>
      <x:c r="AJ57" s="19" t="n">
        <x:v>1120399.8365893688</x:v>
      </x:c>
      <x:c r="AK57" s="19" t="n">
        <x:v>1120399.8365893688</x:v>
      </x:c>
      <x:c r="AL57" s="19" t="n">
        <x:v>1120399.8365893688</x:v>
      </x:c>
      <x:c r="AM57" s="19" t="n">
        <x:v>1120399.8365893688</x:v>
      </x:c>
      <x:c r="AN57" s="19" t="n">
        <x:v>1120399.8365893688</x:v>
      </x:c>
      <x:c r="AO57" s="19" t="n">
        <x:v>1120399.8365893688</x:v>
      </x:c>
      <x:c r="AP57" s="19" t="n">
        <x:v>1120399.8365893688</x:v>
      </x:c>
      <x:c r="AQ57" s="19" t="n">
        <x:v>1120399.8365893688</x:v>
      </x:c>
      <x:c r="AR57" s="19" t="n">
        <x:v>1670748.7492161489</x:v>
      </x:c>
      <x:c r="AS57" s="19" t="n">
        <x:v>1670748.7492161489</x:v>
      </x:c>
      <x:c r="AT57" s="19" t="n">
        <x:v>1670748.7492161489</x:v>
      </x:c>
      <x:c r="AU57" s="19" t="n">
        <x:v>1670748.7492161489</x:v>
      </x:c>
      <x:c r="AV57" s="19" t="n">
        <x:v>1670748.7492161489</x:v>
      </x:c>
      <x:c r="AW57" s="19" t="n">
        <x:v>1670748.7492161489</x:v>
      </x:c>
      <x:c r="AX57" s="19" t="n">
        <x:v>1670748.7492161489</x:v>
      </x:c>
      <x:c r="AY57" s="19" t="n">
        <x:v>1670748.7492161489</x:v>
      </x:c>
      <x:c r="AZ57" s="19" t="n">
        <x:v>1670748.7492161489</x:v>
      </x:c>
      <x:c r="BA57" s="19" t="n">
        <x:v>1670748.7492161489</x:v>
      </x:c>
      <x:c r="BB57" s="19" t="n">
        <x:v>1670748.7492161489</x:v>
      </x:c>
      <x:c r="BC57" s="19" t="n">
        <x:v>1670748.7492161489</x:v>
      </x:c>
      <x:c r="BD57" s="19" t="n">
        <x:v>2402201.4720233963</x:v>
      </x:c>
      <x:c r="BE57" s="19" t="n">
        <x:v>2402201.4720233963</x:v>
      </x:c>
      <x:c r="BF57" s="19" t="n">
        <x:v>2402201.4720233963</x:v>
      </x:c>
      <x:c r="BG57" s="19" t="n">
        <x:v>2402201.4720233963</x:v>
      </x:c>
      <x:c r="BH57" s="19" t="n">
        <x:v>2402201.4720233963</x:v>
      </x:c>
      <x:c r="BI57" s="19" t="n">
        <x:v>2402201.4720233963</x:v>
      </x:c>
      <x:c r="BJ57" s="19" t="n">
        <x:v>2402201.4720233963</x:v>
      </x:c>
      <x:c r="BK57" s="19" t="n">
        <x:v>2402201.4720233963</x:v>
      </x:c>
      <x:c r="BL57" s="19" t="n">
        <x:v>2402201.4720233963</x:v>
      </x:c>
      <x:c r="BM57" s="19" t="n">
        <x:v>2402201.4720233963</x:v>
      </x:c>
      <x:c r="BN57" s="19" t="n">
        <x:v>2402201.4720233963</x:v>
      </x:c>
      <x:c r="BO57" s="19" t="n">
        <x:v>2402201.4720233963</x:v>
      </x:c>
    </x:row>
    <x:row r="58" ht="42" customHeight="1">
      <x:c r="A58" s="3" t="str">
        <x:v>REG.MGMT_TARGET.3</x:v>
      </x:c>
      <x:c r="B58" s="3" t="str">
        <x:v>Own funds: mgmt target / Downside</x:v>
      </x:c>
      <x:c r="C58" s="3" t="str">
        <x:v>EUR</x:v>
      </x:c>
      <x:c r="D58" s="3" t="str">
        <x:v>END</x:v>
      </x:c>
      <x:c r="E58" s="19" t="n">
        <x:f>BO58</x:f>
        <x:v>1510386.756860642</x:v>
      </x:c>
      <x:c r="F58" s="3" t="str"/>
      <x:c r="G58" s="2"/>
      <x:c r="H58" s="19" t="n">
        <x:v>1277854.674694004</x:v>
      </x:c>
      <x:c r="I58" s="19" t="n">
        <x:v>1277854.674694004</x:v>
      </x:c>
      <x:c r="J58" s="19" t="n">
        <x:v>1277854.674694004</x:v>
      </x:c>
      <x:c r="K58" s="19" t="n">
        <x:v>1277854.674694004</x:v>
      </x:c>
      <x:c r="L58" s="19" t="n">
        <x:v>1277854.674694004</x:v>
      </x:c>
      <x:c r="M58" s="19" t="n">
        <x:v>1277854.674694004</x:v>
      </x:c>
      <x:c r="N58" s="19" t="n">
        <x:v>1277854.674694004</x:v>
      </x:c>
      <x:c r="O58" s="19" t="n">
        <x:v>1277854.674694004</x:v>
      </x:c>
      <x:c r="P58" s="19" t="n">
        <x:v>1277854.674694004</x:v>
      </x:c>
      <x:c r="Q58" s="19" t="n">
        <x:v>1277854.674694004</x:v>
      </x:c>
      <x:c r="R58" s="19" t="n">
        <x:v>1277854.674694004</x:v>
      </x:c>
      <x:c r="S58" s="19" t="n">
        <x:v>1277854.674694004</x:v>
      </x:c>
      <x:c r="T58" s="19" t="n">
        <x:v>1277854.674694004</x:v>
      </x:c>
      <x:c r="U58" s="19" t="n">
        <x:v>1277854.674694004</x:v>
      </x:c>
      <x:c r="V58" s="19" t="n">
        <x:v>1277854.674694004</x:v>
      </x:c>
      <x:c r="W58" s="19" t="n">
        <x:v>1277854.674694004</x:v>
      </x:c>
      <x:c r="X58" s="19" t="n">
        <x:v>1277854.674694004</x:v>
      </x:c>
      <x:c r="Y58" s="19" t="n">
        <x:v>1277854.674694004</x:v>
      </x:c>
      <x:c r="Z58" s="19" t="n">
        <x:v>1277854.674694004</x:v>
      </x:c>
      <x:c r="AA58" s="19" t="n">
        <x:v>1277854.674694004</x:v>
      </x:c>
      <x:c r="AB58" s="19" t="n">
        <x:v>1277854.674694004</x:v>
      </x:c>
      <x:c r="AC58" s="19" t="n">
        <x:v>1277854.674694004</x:v>
      </x:c>
      <x:c r="AD58" s="19" t="n">
        <x:v>1277854.674694004</x:v>
      </x:c>
      <x:c r="AE58" s="19" t="n">
        <x:v>1277854.674694004</x:v>
      </x:c>
      <x:c r="AF58" s="19" t="n">
        <x:v>1277854.674694004</x:v>
      </x:c>
      <x:c r="AG58" s="19" t="n">
        <x:v>1277854.674694004</x:v>
      </x:c>
      <x:c r="AH58" s="19" t="n">
        <x:v>1277854.674694004</x:v>
      </x:c>
      <x:c r="AI58" s="19" t="n">
        <x:v>1277854.674694004</x:v>
      </x:c>
      <x:c r="AJ58" s="19" t="n">
        <x:v>1277854.674694004</x:v>
      </x:c>
      <x:c r="AK58" s="19" t="n">
        <x:v>1277854.674694004</x:v>
      </x:c>
      <x:c r="AL58" s="19" t="n">
        <x:v>1049989.6060579622</x:v>
      </x:c>
      <x:c r="AM58" s="19" t="n">
        <x:v>1049989.6060579622</x:v>
      </x:c>
      <x:c r="AN58" s="19" t="n">
        <x:v>1049989.6060579622</x:v>
      </x:c>
      <x:c r="AO58" s="19" t="n">
        <x:v>1049989.6060579622</x:v>
      </x:c>
      <x:c r="AP58" s="19" t="n">
        <x:v>1049989.6060579622</x:v>
      </x:c>
      <x:c r="AQ58" s="19" t="n">
        <x:v>1049989.6060579622</x:v>
      </x:c>
      <x:c r="AR58" s="19" t="n">
        <x:v>1319082.9354569654</x:v>
      </x:c>
      <x:c r="AS58" s="19" t="n">
        <x:v>1319082.9354569654</x:v>
      </x:c>
      <x:c r="AT58" s="19" t="n">
        <x:v>1319082.9354569654</x:v>
      </x:c>
      <x:c r="AU58" s="19" t="n">
        <x:v>1319082.9354569654</x:v>
      </x:c>
      <x:c r="AV58" s="19" t="n">
        <x:v>1319082.9354569654</x:v>
      </x:c>
      <x:c r="AW58" s="19" t="n">
        <x:v>1319082.9354569654</x:v>
      </x:c>
      <x:c r="AX58" s="19" t="n">
        <x:v>1319082.9354569654</x:v>
      </x:c>
      <x:c r="AY58" s="19" t="n">
        <x:v>1319082.9354569654</x:v>
      </x:c>
      <x:c r="AZ58" s="19" t="n">
        <x:v>1319082.9354569654</x:v>
      </x:c>
      <x:c r="BA58" s="19" t="n">
        <x:v>1319082.9354569654</x:v>
      </x:c>
      <x:c r="BB58" s="19" t="n">
        <x:v>1319082.9354569654</x:v>
      </x:c>
      <x:c r="BC58" s="19" t="n">
        <x:v>1319082.9354569654</x:v>
      </x:c>
      <x:c r="BD58" s="19" t="n">
        <x:v>1510386.756860642</x:v>
      </x:c>
      <x:c r="BE58" s="19" t="n">
        <x:v>1510386.756860642</x:v>
      </x:c>
      <x:c r="BF58" s="19" t="n">
        <x:v>1510386.756860642</x:v>
      </x:c>
      <x:c r="BG58" s="19" t="n">
        <x:v>1510386.756860642</x:v>
      </x:c>
      <x:c r="BH58" s="19" t="n">
        <x:v>1510386.756860642</x:v>
      </x:c>
      <x:c r="BI58" s="19" t="n">
        <x:v>1510386.756860642</x:v>
      </x:c>
      <x:c r="BJ58" s="19" t="n">
        <x:v>1510386.756860642</x:v>
      </x:c>
      <x:c r="BK58" s="19" t="n">
        <x:v>1510386.756860642</x:v>
      </x:c>
      <x:c r="BL58" s="19" t="n">
        <x:v>1510386.756860642</x:v>
      </x:c>
      <x:c r="BM58" s="19" t="n">
        <x:v>1510386.756860642</x:v>
      </x:c>
      <x:c r="BN58" s="19" t="n">
        <x:v>1510386.756860642</x:v>
      </x:c>
      <x:c r="BO58" s="19" t="n">
        <x:v>1510386.756860642</x:v>
      </x:c>
    </x:row>
    <x:row r="59" ht="42" customHeight="1">
      <x:c r="A59" s="3" t="str">
        <x:v>REG.ELIGIBLE_FUNDS</x:v>
      </x:c>
      <x:c r="B59" s="3" t="str">
        <x:v>Eligible own funds</x:v>
      </x:c>
      <x:c r="C59" s="3" t="str">
        <x:v>EUR</x:v>
      </x:c>
      <x:c r="D59" s="3" t="str">
        <x:v>END</x:v>
      </x:c>
      <x:c r="E59" s="19" t="n">
        <x:f>BO59</x:f>
        <x:v>5897396.434406808</x:v>
      </x:c>
      <x:c r="F59" s="3" t="str">
        <x:v>D10 Liquidity_RegCap row 30; latest estimate</x:v>
      </x:c>
      <x:c r="G59" s="2"/>
      <x:c r="H59" s="20" t="n">
        <x:f>INDEX(H60:H62,'Cover'!$C$28,1)</x:f>
        <x:v>-19634.08999999999</x:v>
      </x:c>
      <x:c r="I59" s="20" t="n">
        <x:f>INDEX(I60:I62,'Cover'!$C$28,1)</x:f>
        <x:v>-61241.57999999999</x:v>
      </x:c>
      <x:c r="J59" s="20" t="n">
        <x:f>INDEX(J60:J62,'Cover'!$C$28,1)</x:f>
        <x:v>-146204.51999999996</x:v>
      </x:c>
      <x:c r="K59" s="20" t="n">
        <x:f>INDEX(K60:K62,'Cover'!$C$28,1)</x:f>
        <x:v>-240016.21999999997</x:v>
      </x:c>
      <x:c r="L59" s="20" t="n">
        <x:f>INDEX(L60:L62,'Cover'!$C$28,1)</x:f>
        <x:v>-356604.73</x:v>
      </x:c>
      <x:c r="M59" s="20" t="n">
        <x:f>INDEX(M60:M62,'Cover'!$C$28,1)</x:f>
        <x:v>-466657.8</x:v>
      </x:c>
      <x:c r="N59" s="20" t="n">
        <x:f>INDEX(N60:N62,'Cover'!$C$28,1)</x:f>
        <x:v>-577455.5215080366</x:v>
      </x:c>
      <x:c r="O59" s="20" t="n">
        <x:f>INDEX(O60:O62,'Cover'!$C$28,1)</x:f>
        <x:v>4283736.519109425</x:v>
      </x:c>
      <x:c r="P59" s="20" t="n">
        <x:f>INDEX(P60:P62,'Cover'!$C$28,1)</x:f>
        <x:v>4127438.8967380426</x:v>
      </x:c>
      <x:c r="Q59" s="20" t="n">
        <x:f>INDEX(Q60:Q62,'Cover'!$C$28,1)</x:f>
        <x:v>3924897.6427895967</x:v>
      </x:c>
      <x:c r="R59" s="20" t="n">
        <x:f>INDEX(R60:R62,'Cover'!$C$28,1)</x:f>
        <x:v>3727975.0245981384</x:v>
      </x:c>
      <x:c r="S59" s="20" t="n">
        <x:f>INDEX(S60:S62,'Cover'!$C$28,1)</x:f>
        <x:v>3526714.2940471848</x:v>
      </x:c>
      <x:c r="T59" s="20" t="n">
        <x:f>INDEX(T60:T62,'Cover'!$C$28,1)</x:f>
        <x:v>3241845.392879866</x:v>
      </x:c>
      <x:c r="U59" s="20" t="n">
        <x:f>INDEX(U60:U62,'Cover'!$C$28,1)</x:f>
        <x:v>2991722.3492987915</x:v>
      </x:c>
      <x:c r="V59" s="20" t="n">
        <x:f>INDEX(V60:V62,'Cover'!$C$28,1)</x:f>
        <x:v>2743227.269517876</x:v>
      </x:c>
      <x:c r="W59" s="20" t="n">
        <x:f>INDEX(W60:W62,'Cover'!$C$28,1)</x:f>
        <x:v>2496458.324548125</x:v>
      </x:c>
      <x:c r="X59" s="20" t="n">
        <x:f>INDEX(X60:X62,'Cover'!$C$28,1)</x:f>
        <x:v>2251499.3620028137</x:v>
      </x:c>
      <x:c r="Y59" s="20" t="n">
        <x:f>INDEX(Y60:Y62,'Cover'!$C$28,1)</x:f>
        <x:v>2008419.5220709604</x:v>
      </x:c>
      <x:c r="Z59" s="20" t="n">
        <x:f>INDEX(Z60:Z62,'Cover'!$C$28,1)</x:f>
        <x:v>13621178.610291824</x:v>
      </x:c>
      <x:c r="AA59" s="20" t="n">
        <x:f>INDEX(AA60:AA62,'Cover'!$C$28,1)</x:f>
        <x:v>13376687.695060207</x:v>
      </x:c>
      <x:c r="AB59" s="20" t="n">
        <x:f>INDEX(AB60:AB62,'Cover'!$C$28,1)</x:f>
        <x:v>13134244.43682681</x:v>
      </x:c>
      <x:c r="AC59" s="20" t="n">
        <x:f>INDEX(AC60:AC62,'Cover'!$C$28,1)</x:f>
        <x:v>12893632.713911237</x:v>
      </x:c>
      <x:c r="AD59" s="20" t="n">
        <x:f>INDEX(AD60:AD62,'Cover'!$C$28,1)</x:f>
        <x:v>12655022.786150655</x:v>
      </x:c>
      <x:c r="AE59" s="20" t="n">
        <x:f>INDEX(AE60:AE62,'Cover'!$C$28,1)</x:f>
        <x:v>12393244.98543205</x:v>
      </x:c>
      <x:c r="AF59" s="20" t="n">
        <x:f>INDEX(AF60:AF62,'Cover'!$C$28,1)</x:f>
        <x:v>12098232.550528372</x:v>
      </x:c>
      <x:c r="AG59" s="20" t="n">
        <x:f>INDEX(AG60:AG62,'Cover'!$C$28,1)</x:f>
        <x:v>11808820.751579933</x:v>
      </x:c>
      <x:c r="AH59" s="20" t="n">
        <x:f>INDEX(AH60:AH62,'Cover'!$C$28,1)</x:f>
        <x:v>11525206.598406544</x:v>
      </x:c>
      <x:c r="AI59" s="20" t="n">
        <x:f>INDEX(AI60:AI62,'Cover'!$C$28,1)</x:f>
        <x:v>11247569.73085075</x:v>
      </x:c>
      <x:c r="AJ59" s="20" t="n">
        <x:f>INDEX(AJ60:AJ62,'Cover'!$C$28,1)</x:f>
        <x:v>10976065.021138985</x:v>
      </x:c>
      <x:c r="AK59" s="20" t="n">
        <x:f>INDEX(AK60:AK62,'Cover'!$C$28,1)</x:f>
        <x:v>10710829.856351402</x:v>
      </x:c>
      <x:c r="AL59" s="20" t="n">
        <x:f>INDEX(AL60:AL62,'Cover'!$C$28,1)</x:f>
        <x:v>10451989.505339747</x:v>
      </x:c>
      <x:c r="AM59" s="20" t="n">
        <x:f>INDEX(AM60:AM62,'Cover'!$C$28,1)</x:f>
        <x:v>10199646.67274049</x:v>
      </x:c>
      <x:c r="AN59" s="20" t="n">
        <x:f>INDEX(AN60:AN62,'Cover'!$C$28,1)</x:f>
        <x:v>9953901.78772347</x:v>
      </x:c>
      <x:c r="AO59" s="20" t="n">
        <x:f>INDEX(AO60:AO62,'Cover'!$C$28,1)</x:f>
        <x:v>9714747.79666863</x:v>
      </x:c>
      <x:c r="AP59" s="20" t="n">
        <x:f>INDEX(AP60:AP62,'Cover'!$C$28,1)</x:f>
        <x:v>9482301.766644496</x:v>
      </x:c>
      <x:c r="AQ59" s="20" t="n">
        <x:f>INDEX(AQ60:AQ62,'Cover'!$C$28,1)</x:f>
        <x:v>9247190.984495569</x:v>
      </x:c>
      <x:c r="AR59" s="20" t="n">
        <x:f>INDEX(AR60:AR62,'Cover'!$C$28,1)</x:f>
        <x:v>8990743.82831606</x:v>
      </x:c>
      <x:c r="AS59" s="20" t="n">
        <x:f>INDEX(AS60:AS62,'Cover'!$C$28,1)</x:f>
        <x:v>8743757.960625561</x:v>
      </x:c>
      <x:c r="AT59" s="20" t="n">
        <x:f>INDEX(AT60:AT62,'Cover'!$C$28,1)</x:f>
        <x:v>8506464.169815404</x:v>
      </x:c>
      <x:c r="AU59" s="20" t="n">
        <x:f>INDEX(AU60:AU62,'Cover'!$C$28,1)</x:f>
        <x:v>8278950.026958625</x:v>
      </x:c>
      <x:c r="AV59" s="20" t="n">
        <x:f>INDEX(AV60:AV62,'Cover'!$C$28,1)</x:f>
        <x:v>8061224.908492778</x:v>
      </x:c>
      <x:c r="AW59" s="20" t="n">
        <x:f>INDEX(AW60:AW62,'Cover'!$C$28,1)</x:f>
        <x:v>7853370.472337195</x:v>
      </x:c>
      <x:c r="AX59" s="20" t="n">
        <x:f>INDEX(AX60:AX62,'Cover'!$C$28,1)</x:f>
        <x:v>7655385.013078559</x:v>
      </x:c>
      <x:c r="AY59" s="20" t="n">
        <x:f>INDEX(AY60:AY62,'Cover'!$C$28,1)</x:f>
        <x:v>7467383.863476066</x:v>
      </x:c>
      <x:c r="AZ59" s="20" t="n">
        <x:f>INDEX(AZ60:AZ62,'Cover'!$C$28,1)</x:f>
        <x:v>7289501.14282633</x:v>
      </x:c>
      <x:c r="BA59" s="20" t="n">
        <x:f>INDEX(BA60:BA62,'Cover'!$C$28,1)</x:f>
        <x:v>7121681.55386892</x:v>
      </x:c>
      <x:c r="BB59" s="20" t="n">
        <x:f>INDEX(BB60:BB62,'Cover'!$C$28,1)</x:f>
        <x:v>6963905.520415613</x:v>
      </x:c>
      <x:c r="BC59" s="20" t="n">
        <x:f>INDEX(BC60:BC62,'Cover'!$C$28,1)</x:f>
        <x:v>6806782.497155229</x:v>
      </x:c>
      <x:c r="BD59" s="20" t="n">
        <x:f>INDEX(BD60:BD62,'Cover'!$C$28,1)</x:f>
        <x:v>6665702.207217038</x:v>
      </x:c>
      <x:c r="BE59" s="20" t="n">
        <x:f>INDEX(BE60:BE62,'Cover'!$C$28,1)</x:f>
        <x:v>6536740.008777122</x:v>
      </x:c>
      <x:c r="BF59" s="20" t="n">
        <x:f>INDEX(BF60:BF62,'Cover'!$C$28,1)</x:f>
        <x:v>6419749.19319558</x:v>
      </x:c>
      <x:c r="BG59" s="20" t="n">
        <x:f>INDEX(BG60:BG62,'Cover'!$C$28,1)</x:f>
        <x:v>6314710.394759112</x:v>
      </x:c>
      <x:c r="BH59" s="20" t="n">
        <x:f>INDEX(BH60:BH62,'Cover'!$C$28,1)</x:f>
        <x:v>6221666.936851462</x:v>
      </x:c>
      <x:c r="BI59" s="20" t="n">
        <x:f>INDEX(BI60:BI62,'Cover'!$C$28,1)</x:f>
        <x:v>6140629.271278291</x:v>
      </x:c>
      <x:c r="BJ59" s="20" t="n">
        <x:f>INDEX(BJ60:BJ62,'Cover'!$C$28,1)</x:f>
        <x:v>6071732.04672001</x:v>
      </x:c>
      <x:c r="BK59" s="20" t="n">
        <x:f>INDEX(BK60:BK62,'Cover'!$C$28,1)</x:f>
        <x:v>6014807.240554612</x:v>
      </x:c>
      <x:c r="BL59" s="20" t="n">
        <x:f>INDEX(BL60:BL62,'Cover'!$C$28,1)</x:f>
        <x:v>5969804.71885483</x:v>
      </x:c>
      <x:c r="BM59" s="20" t="n">
        <x:f>INDEX(BM60:BM62,'Cover'!$C$28,1)</x:f>
        <x:v>5936774.385937732</x:v>
      </x:c>
      <x:c r="BN59" s="20" t="n">
        <x:f>INDEX(BN60:BN62,'Cover'!$C$28,1)</x:f>
        <x:v>5915757.534586522</x:v>
      </x:c>
      <x:c r="BO59" s="20" t="n">
        <x:f>INDEX(BO60:BO62,'Cover'!$C$28,1)</x:f>
        <x:v>5897396.434406808</x:v>
      </x:c>
    </x:row>
    <x:row r="60" ht="42" customHeight="1">
      <x:c r="A60" s="3" t="str">
        <x:v>REG.ELIGIBLE_FUNDS.1</x:v>
      </x:c>
      <x:c r="B60" s="3" t="str">
        <x:v>Eligible own funds / Base</x:v>
      </x:c>
      <x:c r="C60" s="3" t="str">
        <x:v>EUR</x:v>
      </x:c>
      <x:c r="D60" s="3" t="str">
        <x:v>END</x:v>
      </x:c>
      <x:c r="E60" s="19" t="n">
        <x:f>BO60</x:f>
        <x:v>5897396.434406808</x:v>
      </x:c>
      <x:c r="F60" s="3" t="str"/>
      <x:c r="G60" s="2"/>
      <x:c r="H60" s="19" t="n">
        <x:v>-19634.08999999999</x:v>
      </x:c>
      <x:c r="I60" s="19" t="n">
        <x:v>-61241.57999999999</x:v>
      </x:c>
      <x:c r="J60" s="19" t="n">
        <x:v>-146204.51999999996</x:v>
      </x:c>
      <x:c r="K60" s="19" t="n">
        <x:v>-240016.21999999997</x:v>
      </x:c>
      <x:c r="L60" s="19" t="n">
        <x:v>-356604.73</x:v>
      </x:c>
      <x:c r="M60" s="19" t="n">
        <x:v>-466657.8</x:v>
      </x:c>
      <x:c r="N60" s="19" t="n">
        <x:v>-577455.5215080366</x:v>
      </x:c>
      <x:c r="O60" s="19" t="n">
        <x:v>4283736.519109425</x:v>
      </x:c>
      <x:c r="P60" s="19" t="n">
        <x:v>4127438.8967380426</x:v>
      </x:c>
      <x:c r="Q60" s="19" t="n">
        <x:v>3924897.6427895967</x:v>
      </x:c>
      <x:c r="R60" s="19" t="n">
        <x:v>3727975.0245981384</x:v>
      </x:c>
      <x:c r="S60" s="19" t="n">
        <x:v>3526714.2940471848</x:v>
      </x:c>
      <x:c r="T60" s="19" t="n">
        <x:v>3241845.392879866</x:v>
      </x:c>
      <x:c r="U60" s="19" t="n">
        <x:v>2991722.3492987915</x:v>
      </x:c>
      <x:c r="V60" s="19" t="n">
        <x:v>2743227.269517876</x:v>
      </x:c>
      <x:c r="W60" s="19" t="n">
        <x:v>2496458.324548125</x:v>
      </x:c>
      <x:c r="X60" s="19" t="n">
        <x:v>2251499.3620028137</x:v>
      </x:c>
      <x:c r="Y60" s="19" t="n">
        <x:v>2008419.5220709604</x:v>
      </x:c>
      <x:c r="Z60" s="19" t="n">
        <x:v>13621178.610291824</x:v>
      </x:c>
      <x:c r="AA60" s="19" t="n">
        <x:v>13376687.695060207</x:v>
      </x:c>
      <x:c r="AB60" s="19" t="n">
        <x:v>13134244.43682681</x:v>
      </x:c>
      <x:c r="AC60" s="19" t="n">
        <x:v>12893632.713911237</x:v>
      </x:c>
      <x:c r="AD60" s="19" t="n">
        <x:v>12655022.786150655</x:v>
      </x:c>
      <x:c r="AE60" s="19" t="n">
        <x:v>12393244.98543205</x:v>
      </x:c>
      <x:c r="AF60" s="19" t="n">
        <x:v>12098232.550528372</x:v>
      </x:c>
      <x:c r="AG60" s="19" t="n">
        <x:v>11808820.751579933</x:v>
      </x:c>
      <x:c r="AH60" s="19" t="n">
        <x:v>11525206.598406544</x:v>
      </x:c>
      <x:c r="AI60" s="19" t="n">
        <x:v>11247569.73085075</x:v>
      </x:c>
      <x:c r="AJ60" s="19" t="n">
        <x:v>10976065.021138985</x:v>
      </x:c>
      <x:c r="AK60" s="19" t="n">
        <x:v>10710829.856351402</x:v>
      </x:c>
      <x:c r="AL60" s="19" t="n">
        <x:v>10451989.505339747</x:v>
      </x:c>
      <x:c r="AM60" s="19" t="n">
        <x:v>10199646.67274049</x:v>
      </x:c>
      <x:c r="AN60" s="19" t="n">
        <x:v>9953901.78772347</x:v>
      </x:c>
      <x:c r="AO60" s="19" t="n">
        <x:v>9714747.79666863</x:v>
      </x:c>
      <x:c r="AP60" s="19" t="n">
        <x:v>9482301.766644496</x:v>
      </x:c>
      <x:c r="AQ60" s="19" t="n">
        <x:v>9247190.984495569</x:v>
      </x:c>
      <x:c r="AR60" s="19" t="n">
        <x:v>8990743.82831606</x:v>
      </x:c>
      <x:c r="AS60" s="19" t="n">
        <x:v>8743757.960625561</x:v>
      </x:c>
      <x:c r="AT60" s="19" t="n">
        <x:v>8506464.169815404</x:v>
      </x:c>
      <x:c r="AU60" s="19" t="n">
        <x:v>8278950.026958625</x:v>
      </x:c>
      <x:c r="AV60" s="19" t="n">
        <x:v>8061224.908492778</x:v>
      </x:c>
      <x:c r="AW60" s="19" t="n">
        <x:v>7853370.472337195</x:v>
      </x:c>
      <x:c r="AX60" s="19" t="n">
        <x:v>7655385.013078559</x:v>
      </x:c>
      <x:c r="AY60" s="19" t="n">
        <x:v>7467383.863476066</x:v>
      </x:c>
      <x:c r="AZ60" s="19" t="n">
        <x:v>7289501.14282633</x:v>
      </x:c>
      <x:c r="BA60" s="19" t="n">
        <x:v>7121681.55386892</x:v>
      </x:c>
      <x:c r="BB60" s="19" t="n">
        <x:v>6963905.520415613</x:v>
      </x:c>
      <x:c r="BC60" s="19" t="n">
        <x:v>6806782.497155229</x:v>
      </x:c>
      <x:c r="BD60" s="19" t="n">
        <x:v>6665702.207217038</x:v>
      </x:c>
      <x:c r="BE60" s="19" t="n">
        <x:v>6536740.008777122</x:v>
      </x:c>
      <x:c r="BF60" s="19" t="n">
        <x:v>6419749.19319558</x:v>
      </x:c>
      <x:c r="BG60" s="19" t="n">
        <x:v>6314710.394759112</x:v>
      </x:c>
      <x:c r="BH60" s="19" t="n">
        <x:v>6221666.936851462</x:v>
      </x:c>
      <x:c r="BI60" s="19" t="n">
        <x:v>6140629.271278291</x:v>
      </x:c>
      <x:c r="BJ60" s="19" t="n">
        <x:v>6071732.04672001</x:v>
      </x:c>
      <x:c r="BK60" s="19" t="n">
        <x:v>6014807.240554612</x:v>
      </x:c>
      <x:c r="BL60" s="19" t="n">
        <x:v>5969804.71885483</x:v>
      </x:c>
      <x:c r="BM60" s="19" t="n">
        <x:v>5936774.385937732</x:v>
      </x:c>
      <x:c r="BN60" s="19" t="n">
        <x:v>5915757.534586522</x:v>
      </x:c>
      <x:c r="BO60" s="19" t="n">
        <x:v>5897396.434406808</x:v>
      </x:c>
    </x:row>
    <x:row r="61" ht="42" customHeight="1">
      <x:c r="A61" s="3" t="str">
        <x:v>REG.ELIGIBLE_FUNDS.2</x:v>
      </x:c>
      <x:c r="B61" s="3" t="str">
        <x:v>Eligible own funds / Upside</x:v>
      </x:c>
      <x:c r="C61" s="3" t="str">
        <x:v>EUR</x:v>
      </x:c>
      <x:c r="D61" s="3" t="str">
        <x:v>END</x:v>
      </x:c>
      <x:c r="E61" s="19" t="n">
        <x:f>BO61</x:f>
        <x:v>15522491.57908961</x:v>
      </x:c>
      <x:c r="F61" s="3" t="str"/>
      <x:c r="G61" s="2"/>
      <x:c r="H61" s="19" t="n">
        <x:v>-19634.08999999999</x:v>
      </x:c>
      <x:c r="I61" s="19" t="n">
        <x:v>-61241.57999999999</x:v>
      </x:c>
      <x:c r="J61" s="19" t="n">
        <x:v>-146204.51999999996</x:v>
      </x:c>
      <x:c r="K61" s="19" t="n">
        <x:v>-240016.21999999997</x:v>
      </x:c>
      <x:c r="L61" s="19" t="n">
        <x:v>-356604.73</x:v>
      </x:c>
      <x:c r="M61" s="19" t="n">
        <x:v>-466657.8</x:v>
      </x:c>
      <x:c r="N61" s="19" t="n">
        <x:v>-577455.5215080366</x:v>
      </x:c>
      <x:c r="O61" s="19" t="n">
        <x:v>4283736.519109425</x:v>
      </x:c>
      <x:c r="P61" s="19" t="n">
        <x:v>4127438.8967380426</x:v>
      </x:c>
      <x:c r="Q61" s="19" t="n">
        <x:v>3925622.42757887</x:v>
      </x:c>
      <x:c r="R61" s="19" t="n">
        <x:v>3730215.9551267894</x:v>
      </x:c>
      <x:c r="S61" s="19" t="n">
        <x:v>3531312.5652898005</x:v>
      </x:c>
      <x:c r="T61" s="19" t="n">
        <x:v>3269420.9241675334</x:v>
      </x:c>
      <x:c r="U61" s="19" t="n">
        <x:v>3030201.451125785</x:v>
      </x:c>
      <x:c r="V61" s="19" t="n">
        <x:v>2795734.4619572684</x:v>
      </x:c>
      <x:c r="W61" s="19" t="n">
        <x:v>2566341.158390649</x:v>
      </x:c>
      <x:c r="X61" s="19" t="n">
        <x:v>2342306.61045038</x:v>
      </x:c>
      <x:c r="Y61" s="19" t="n">
        <x:v>2123891.4796848698</x:v>
      </x:c>
      <x:c r="Z61" s="19" t="n">
        <x:v>13765230.919094188</x:v>
      </x:c>
      <x:c r="AA61" s="19" t="n">
        <x:v>13553412.466486452</x:v>
      </x:c>
      <x:c r="AB61" s="19" t="n">
        <x:v>13347893.04490424</x:v>
      </x:c>
      <x:c r="AC61" s="19" t="n">
        <x:v>13148303.702091169</x:v>
      </x:c>
      <x:c r="AD61" s="19" t="n">
        <x:v>12955137.776764076</x:v>
      </x:c>
      <x:c r="AE61" s="19" t="n">
        <x:v>12743363.401050854</x:v>
      </x:c>
      <x:c r="AF61" s="19" t="n">
        <x:v>12505104.78015667</x:v>
      </x:c>
      <x:c r="AG61" s="19" t="n">
        <x:v>12279914.400308639</x:v>
      </x:c>
      <x:c r="AH61" s="19" t="n">
        <x:v>12068475.38209478</x:v>
      </x:c>
      <x:c r="AI61" s="19" t="n">
        <x:v>11871412.60571761</x:v>
      </x:c>
      <x:c r="AJ61" s="19" t="n">
        <x:v>11689241.955533143</x:v>
      </x:c>
      <x:c r="AK61" s="19" t="n">
        <x:v>11522468.350182675</x:v>
      </x:c>
      <x:c r="AL61" s="19" t="n">
        <x:v>11371562.958971474</x:v>
      </x:c>
      <x:c r="AM61" s="19" t="n">
        <x:v>11236935.134076914</x:v>
      </x:c>
      <x:c r="AN61" s="19" t="n">
        <x:v>11118987.37506022</x:v>
      </x:c>
      <x:c r="AO61" s="19" t="n">
        <x:v>11017851.400029972</x:v>
      </x:c>
      <x:c r="AP61" s="19" t="n">
        <x:v>10933972.832634833</x:v>
      </x:c>
      <x:c r="AQ61" s="19" t="n">
        <x:v>10858240.24423415</x:v>
      </x:c>
      <x:c r="AR61" s="19" t="n">
        <x:v>10773384.610447679</x:v>
      </x:c>
      <x:c r="AS61" s="19" t="n">
        <x:v>10710853.553805532</x:v>
      </x:c>
      <x:c r="AT61" s="19" t="n">
        <x:v>10671292.117307676</x:v>
      </x:c>
      <x:c r="AU61" s="19" t="n">
        <x:v>10655169.965024052</x:v>
      </x:c>
      <x:c r="AV61" s="19" t="n">
        <x:v>10662815.60339692</x:v>
      </x:c>
      <x:c r="AW61" s="19" t="n">
        <x:v>10694670.839742146</x:v>
      </x:c>
      <x:c r="AX61" s="19" t="n">
        <x:v>10751066.210701609</x:v>
      </x:c>
      <x:c r="AY61" s="19" t="n">
        <x:v>10832408.721294815</x:v>
      </x:c>
      <x:c r="AZ61" s="19" t="n">
        <x:v>10858240.24423415</x:v>
      </x:c>
      <x:c r="BA61" s="19" t="n">
        <x:v>10858240.24423415</x:v>
      </x:c>
      <x:c r="BB61" s="19" t="n">
        <x:v>10858240.24423415</x:v>
      </x:c>
      <x:c r="BC61" s="19" t="n">
        <x:v>11404712.417409396</x:v>
      </x:c>
      <x:c r="BD61" s="19" t="n">
        <x:v>11404712.417409396</x:v>
      </x:c>
      <x:c r="BE61" s="19" t="n">
        <x:v>11404712.417409396</x:v>
      </x:c>
      <x:c r="BF61" s="19" t="n">
        <x:v>11404712.417409396</x:v>
      </x:c>
      <x:c r="BG61" s="19" t="n">
        <x:v>11404712.417409396</x:v>
      </x:c>
      <x:c r="BH61" s="19" t="n">
        <x:v>11404712.417409396</x:v>
      </x:c>
      <x:c r="BI61" s="19" t="n">
        <x:v>11404712.417409396</x:v>
      </x:c>
      <x:c r="BJ61" s="19" t="n">
        <x:v>11404712.417409396</x:v>
      </x:c>
      <x:c r="BK61" s="19" t="n">
        <x:v>11404712.417409396</x:v>
      </x:c>
      <x:c r="BL61" s="19" t="n">
        <x:v>11404712.417409396</x:v>
      </x:c>
      <x:c r="BM61" s="19" t="n">
        <x:v>11404712.417409396</x:v>
      </x:c>
      <x:c r="BN61" s="19" t="n">
        <x:v>11404712.417409396</x:v>
      </x:c>
      <x:c r="BO61" s="19" t="n">
        <x:v>15522491.57908961</x:v>
      </x:c>
    </x:row>
    <x:row r="62" ht="42" customHeight="1">
      <x:c r="A62" s="3" t="str">
        <x:v>REG.ELIGIBLE_FUNDS.3</x:v>
      </x:c>
      <x:c r="B62" s="3" t="str">
        <x:v>Eligible own funds / Downside</x:v>
      </x:c>
      <x:c r="C62" s="3" t="str">
        <x:v>EUR</x:v>
      </x:c>
      <x:c r="D62" s="3" t="str">
        <x:v>END</x:v>
      </x:c>
      <x:c r="E62" s="19" t="n">
        <x:f>BO62</x:f>
        <x:v>561975.0673476956</x:v>
      </x:c>
      <x:c r="F62" s="3" t="str"/>
      <x:c r="G62" s="2"/>
      <x:c r="H62" s="19" t="n">
        <x:v>-19634.08999999999</x:v>
      </x:c>
      <x:c r="I62" s="19" t="n">
        <x:v>-61241.57999999999</x:v>
      </x:c>
      <x:c r="J62" s="19" t="n">
        <x:v>-146204.51999999996</x:v>
      </x:c>
      <x:c r="K62" s="19" t="n">
        <x:v>-240016.21999999997</x:v>
      </x:c>
      <x:c r="L62" s="19" t="n">
        <x:v>-356604.73</x:v>
      </x:c>
      <x:c r="M62" s="19" t="n">
        <x:v>-466657.8</x:v>
      </x:c>
      <x:c r="N62" s="19" t="n">
        <x:v>-577455.5215080366</x:v>
      </x:c>
      <x:c r="O62" s="19" t="n">
        <x:v>4283736.519109425</x:v>
      </x:c>
      <x:c r="P62" s="19" t="n">
        <x:v>4127438.8967380426</x:v>
      </x:c>
      <x:c r="Q62" s="19" t="n">
        <x:v>3924511.3088936643</x:v>
      </x:c>
      <x:c r="R62" s="19" t="n">
        <x:v>3726758.846940616</x:v>
      </x:c>
      <x:c r="S62" s="19" t="n">
        <x:v>3524204.8580178153</x:v>
      </x:c>
      <x:c r="T62" s="19" t="n">
        <x:v>3287408.4169518827</x:v>
      </x:c>
      <x:c r="U62" s="19" t="n">
        <x:v>3058816.7610661224</x:v>
      </x:c>
      <x:c r="V62" s="19" t="n">
        <x:v>2830210.225069684</x:v>
      </x:c>
      <x:c r="W62" s="19" t="n">
        <x:v>2601593.8368288954</x:v>
      </x:c>
      <x:c r="X62" s="19" t="n">
        <x:v>2372973.0217473432</x:v>
      </x:c>
      <x:c r="Y62" s="19" t="n">
        <x:v>2144344.020651358</x:v>
      </x:c>
      <x:c r="Z62" s="19" t="n">
        <x:v>13655592.828895485</x:v>
      </x:c>
      <x:c r="AA62" s="19" t="n">
        <x:v>13367875.951173998</x:v>
      </x:c>
      <x:c r="AB62" s="19" t="n">
        <x:v>13080512.857103676</x:v>
      </x:c>
      <x:c r="AC62" s="19" t="n">
        <x:v>12793400.416317672</x:v>
      </x:c>
      <x:c r="AD62" s="19" t="n">
        <x:v>12506554.450745158</x:v>
      </x:c>
      <x:c r="AE62" s="19" t="n">
        <x:v>12194756.830738865</x:v>
      </x:c>
      <x:c r="AF62" s="19" t="n">
        <x:v>11863796.870770438</x:v>
      </x:c>
      <x:c r="AG62" s="19" t="n">
        <x:v>11534344.69248415</x:v>
      </x:c>
      <x:c r="AH62" s="19" t="n">
        <x:v>11206385.08274279</x:v>
      </x:c>
      <x:c r="AI62" s="19" t="n">
        <x:v>10879936.556735145</x:v>
      </x:c>
      <x:c r="AJ62" s="19" t="n">
        <x:v>10555034.965301886</x:v>
      </x:c>
      <x:c r="AK62" s="19" t="n">
        <x:v>10231698.605811708</x:v>
      </x:c>
      <x:c r="AL62" s="19" t="n">
        <x:v>9909944.701414868</x:v>
      </x:c>
      <x:c r="AM62" s="19" t="n">
        <x:v>9589776.022131264</x:v>
      </x:c>
      <x:c r="AN62" s="19" t="n">
        <x:v>9271206.051108964</x:v>
      </x:c>
      <x:c r="AO62" s="19" t="n">
        <x:v>8954222.46232501</x:v>
      </x:c>
      <x:c r="AP62" s="19" t="n">
        <x:v>8638839.169568304</x:v>
      </x:c>
      <x:c r="AQ62" s="19" t="n">
        <x:v>8315613.795984465</x:v>
      </x:c>
      <x:c r="AR62" s="19" t="n">
        <x:v>7964392.911932245</x:v>
      </x:c>
      <x:c r="AS62" s="19" t="n">
        <x:v>7615734.066488308</x:v>
      </x:c>
      <x:c r="AT62" s="19" t="n">
        <x:v>7269748.595462607</x:v>
      </x:c>
      <x:c r="AU62" s="19" t="n">
        <x:v>6926429.151794989</x:v>
      </x:c>
      <x:c r="AV62" s="19" t="n">
        <x:v>6585718.654473869</x:v>
      </x:c>
      <x:c r="AW62" s="19" t="n">
        <x:v>6247616.373555212</x:v>
      </x:c>
      <x:c r="AX62" s="19" t="n">
        <x:v>5912050.542810395</x:v>
      </x:c>
      <x:c r="AY62" s="19" t="n">
        <x:v>5579081.092736194</x:v>
      </x:c>
      <x:c r="AZ62" s="19" t="n">
        <x:v>5248775.0941776745</x:v>
      </x:c>
      <x:c r="BA62" s="19" t="n">
        <x:v>4921051.136943012</x:v>
      </x:c>
      <x:c r="BB62" s="19" t="n">
        <x:v>4595832.584123073</x:v>
      </x:c>
      <x:c r="BC62" s="19" t="n">
        <x:v>4263666.432853572</x:v>
      </x:c>
      <x:c r="BD62" s="19" t="n">
        <x:v>3938774.219732025</x:v>
      </x:c>
      <x:c r="BE62" s="19" t="n">
        <x:v>3617161.990114274</x:v>
      </x:c>
      <x:c r="BF62" s="19" t="n">
        <x:v>3298659.8017717064</x:v>
      </x:c>
      <x:c r="BG62" s="19" t="n">
        <x:v>2983237.1683426783</x:v>
      </x:c>
      <x:c r="BH62" s="19" t="n">
        <x:v>2670942.3295312375</x:v>
      </x:c>
      <x:c r="BI62" s="19" t="n">
        <x:v>2361753.797834793</x:v>
      </x:c>
      <x:c r="BJ62" s="19" t="n">
        <x:v>2055790.0825084434</x:v>
      </x:c>
      <x:c r="BK62" s="19" t="n">
        <x:v>1752883.679629926</x:v>
      </x:c>
      <x:c r="BL62" s="19" t="n">
        <x:v>1452950.730515508</x:v>
      </x:c>
      <x:c r="BM62" s="19" t="n">
        <x:v>1156034.1351047535</x:v>
      </x:c>
      <x:c r="BN62" s="19" t="n">
        <x:v>862173.3816833608</x:v>
      </x:c>
      <x:c r="BO62" s="19" t="n">
        <x:v>561975.0673476956</x:v>
      </x:c>
    </x:row>
    <x:row r="63" ht="42" customHeight="1">
      <x:c r="A63" s="3" t="str">
        <x:v>REG.HEADROOM</x:v>
      </x:c>
      <x:c r="B63" s="3" t="str">
        <x:v>Own-funds headroom</x:v>
      </x:c>
      <x:c r="C63" s="3" t="str">
        <x:v>EUR</x:v>
      </x:c>
      <x:c r="D63" s="3" t="str">
        <x:v>END</x:v>
      </x:c>
      <x:c r="E63" s="19" t="n">
        <x:f>BO63</x:f>
        <x:v>4441467.486450699</x:v>
      </x:c>
      <x:c r="F63" s="3" t="str">
        <x:v>D10 Liquidity_RegCap row 31; latest estimate</x:v>
      </x:c>
      <x:c r="G63" s="2"/>
      <x:c r="H63" s="20" t="n">
        <x:f>INDEX(H64:H66,'Cover'!$C$28,1)</x:f>
        <x:v>-910897.9750394197</x:v>
      </x:c>
      <x:c r="I63" s="20" t="n">
        <x:f>INDEX(I64:I66,'Cover'!$C$28,1)</x:f>
        <x:v>-952505.4650394197</x:v>
      </x:c>
      <x:c r="J63" s="20" t="n">
        <x:f>INDEX(J64:J66,'Cover'!$C$28,1)</x:f>
        <x:v>-1037468.4050394197</x:v>
      </x:c>
      <x:c r="K63" s="20" t="n">
        <x:f>INDEX(K64:K66,'Cover'!$C$28,1)</x:f>
        <x:v>-1131280.1050394196</x:v>
      </x:c>
      <x:c r="L63" s="20" t="n">
        <x:f>INDEX(L64:L66,'Cover'!$C$28,1)</x:f>
        <x:v>-1247868.6150394198</x:v>
      </x:c>
      <x:c r="M63" s="20" t="n">
        <x:f>INDEX(M64:M66,'Cover'!$C$28,1)</x:f>
        <x:v>-1357921.6850394197</x:v>
      </x:c>
      <x:c r="N63" s="20" t="n">
        <x:f>INDEX(N64:N66,'Cover'!$C$28,1)</x:f>
        <x:v>-1468719.4065474565</x:v>
      </x:c>
      <x:c r="O63" s="20" t="n">
        <x:f>INDEX(O64:O66,'Cover'!$C$28,1)</x:f>
        <x:v>3392472.6340700053</x:v>
      </x:c>
      <x:c r="P63" s="20" t="n">
        <x:f>INDEX(P64:P66,'Cover'!$C$28,1)</x:f>
        <x:v>3236175.0116986227</x:v>
      </x:c>
      <x:c r="Q63" s="20" t="n">
        <x:f>INDEX(Q64:Q66,'Cover'!$C$28,1)</x:f>
        <x:v>3033633.757750177</x:v>
      </x:c>
      <x:c r="R63" s="20" t="n">
        <x:f>INDEX(R64:R66,'Cover'!$C$28,1)</x:f>
        <x:v>2836711.1395587185</x:v>
      </x:c>
      <x:c r="S63" s="20" t="n">
        <x:f>INDEX(S64:S66,'Cover'!$C$28,1)</x:f>
        <x:v>2635450.409007765</x:v>
      </x:c>
      <x:c r="T63" s="20" t="n">
        <x:f>INDEX(T64:T66,'Cover'!$C$28,1)</x:f>
        <x:v>2350581.507840446</x:v>
      </x:c>
      <x:c r="U63" s="20" t="n">
        <x:f>INDEX(U64:U66,'Cover'!$C$28,1)</x:f>
        <x:v>2100458.4642593716</x:v>
      </x:c>
      <x:c r="V63" s="20" t="n">
        <x:f>INDEX(V64:V66,'Cover'!$C$28,1)</x:f>
        <x:v>1851963.3844784563</x:v>
      </x:c>
      <x:c r="W63" s="20" t="n">
        <x:f>INDEX(W64:W66,'Cover'!$C$28,1)</x:f>
        <x:v>1605194.439508705</x:v>
      </x:c>
      <x:c r="X63" s="20" t="n">
        <x:f>INDEX(X64:X66,'Cover'!$C$28,1)</x:f>
        <x:v>1360235.4769633939</x:v>
      </x:c>
      <x:c r="Y63" s="20" t="n">
        <x:f>INDEX(Y64:Y66,'Cover'!$C$28,1)</x:f>
        <x:v>1117155.6370315407</x:v>
      </x:c>
      <x:c r="Z63" s="20" t="n">
        <x:f>INDEX(Z64:Z66,'Cover'!$C$28,1)</x:f>
        <x:v>12729914.725252405</x:v>
      </x:c>
      <x:c r="AA63" s="20" t="n">
        <x:f>INDEX(AA64:AA66,'Cover'!$C$28,1)</x:f>
        <x:v>12485423.810020788</x:v>
      </x:c>
      <x:c r="AB63" s="20" t="n">
        <x:f>INDEX(AB64:AB66,'Cover'!$C$28,1)</x:f>
        <x:v>12242980.551787391</x:v>
      </x:c>
      <x:c r="AC63" s="20" t="n">
        <x:f>INDEX(AC64:AC66,'Cover'!$C$28,1)</x:f>
        <x:v>12002368.828871818</x:v>
      </x:c>
      <x:c r="AD63" s="20" t="n">
        <x:f>INDEX(AD64:AD66,'Cover'!$C$28,1)</x:f>
        <x:v>11763758.901111236</x:v>
      </x:c>
      <x:c r="AE63" s="20" t="n">
        <x:f>INDEX(AE64:AE66,'Cover'!$C$28,1)</x:f>
        <x:v>11501981.10039263</x:v>
      </x:c>
      <x:c r="AF63" s="20" t="n">
        <x:f>INDEX(AF64:AF66,'Cover'!$C$28,1)</x:f>
        <x:v>11206968.65056611</x:v>
      </x:c>
      <x:c r="AG63" s="20" t="n">
        <x:f>INDEX(AG64:AG66,'Cover'!$C$28,1)</x:f>
        <x:v>10917556.851617672</x:v>
      </x:c>
      <x:c r="AH63" s="20" t="n">
        <x:f>INDEX(AH64:AH66,'Cover'!$C$28,1)</x:f>
        <x:v>10633942.698444283</x:v>
      </x:c>
      <x:c r="AI63" s="20" t="n">
        <x:f>INDEX(AI64:AI66,'Cover'!$C$28,1)</x:f>
        <x:v>10356305.83088849</x:v>
      </x:c>
      <x:c r="AJ63" s="20" t="n">
        <x:f>INDEX(AJ64:AJ66,'Cover'!$C$28,1)</x:f>
        <x:v>10084801.121176723</x:v>
      </x:c>
      <x:c r="AK63" s="20" t="n">
        <x:f>INDEX(AK64:AK66,'Cover'!$C$28,1)</x:f>
        <x:v>9819565.95638914</x:v>
      </x:c>
      <x:c r="AL63" s="20" t="n">
        <x:f>INDEX(AL64:AL66,'Cover'!$C$28,1)</x:f>
        <x:v>9560725.605377486</x:v>
      </x:c>
      <x:c r="AM63" s="20" t="n">
        <x:f>INDEX(AM64:AM66,'Cover'!$C$28,1)</x:f>
        <x:v>9308382.772778228</x:v>
      </x:c>
      <x:c r="AN63" s="20" t="n">
        <x:f>INDEX(AN64:AN66,'Cover'!$C$28,1)</x:f>
        <x:v>9062637.88776121</x:v>
      </x:c>
      <x:c r="AO63" s="20" t="n">
        <x:f>INDEX(AO64:AO66,'Cover'!$C$28,1)</x:f>
        <x:v>8823483.896706369</x:v>
      </x:c>
      <x:c r="AP63" s="20" t="n">
        <x:f>INDEX(AP64:AP66,'Cover'!$C$28,1)</x:f>
        <x:v>8591037.866682235</x:v>
      </x:c>
      <x:c r="AQ63" s="20" t="n">
        <x:f>INDEX(AQ64:AQ66,'Cover'!$C$28,1)</x:f>
        <x:v>8355927.084533308</x:v>
      </x:c>
      <x:c r="AR63" s="20" t="n">
        <x:f>INDEX(AR64:AR66,'Cover'!$C$28,1)</x:f>
        <x:v>7821248.652968921</x:v>
      </x:c>
      <x:c r="AS63" s="20" t="n">
        <x:f>INDEX(AS64:AS66,'Cover'!$C$28,1)</x:f>
        <x:v>7574262.785278421</x:v>
      </x:c>
      <x:c r="AT63" s="20" t="n">
        <x:f>INDEX(AT64:AT66,'Cover'!$C$28,1)</x:f>
        <x:v>7336968.994468264</x:v>
      </x:c>
      <x:c r="AU63" s="20" t="n">
        <x:f>INDEX(AU64:AU66,'Cover'!$C$28,1)</x:f>
        <x:v>7109454.851611485</x:v>
      </x:c>
      <x:c r="AV63" s="20" t="n">
        <x:f>INDEX(AV64:AV66,'Cover'!$C$28,1)</x:f>
        <x:v>6891729.733145638</x:v>
      </x:c>
      <x:c r="AW63" s="20" t="n">
        <x:f>INDEX(AW64:AW66,'Cover'!$C$28,1)</x:f>
        <x:v>6683875.296990055</x:v>
      </x:c>
      <x:c r="AX63" s="20" t="n">
        <x:f>INDEX(AX64:AX66,'Cover'!$C$28,1)</x:f>
        <x:v>6485889.837731419</x:v>
      </x:c>
      <x:c r="AY63" s="20" t="n">
        <x:f>INDEX(AY64:AY66,'Cover'!$C$28,1)</x:f>
        <x:v>6297888.688128926</x:v>
      </x:c>
      <x:c r="AZ63" s="20" t="n">
        <x:f>INDEX(AZ64:AZ66,'Cover'!$C$28,1)</x:f>
        <x:v>6120005.96747919</x:v>
      </x:c>
      <x:c r="BA63" s="20" t="n">
        <x:f>INDEX(BA64:BA66,'Cover'!$C$28,1)</x:f>
        <x:v>5952186.37852178</x:v>
      </x:c>
      <x:c r="BB63" s="20" t="n">
        <x:f>INDEX(BB64:BB66,'Cover'!$C$28,1)</x:f>
        <x:v>5794410.345068473</x:v>
      </x:c>
      <x:c r="BC63" s="20" t="n">
        <x:f>INDEX(BC64:BC66,'Cover'!$C$28,1)</x:f>
        <x:v>5637287.321808089</x:v>
      </x:c>
      <x:c r="BD63" s="20" t="n">
        <x:f>INDEX(BD64:BD66,'Cover'!$C$28,1)</x:f>
        <x:v>5209773.259260929</x:v>
      </x:c>
      <x:c r="BE63" s="20" t="n">
        <x:f>INDEX(BE64:BE66,'Cover'!$C$28,1)</x:f>
        <x:v>5080811.0608210135</x:v>
      </x:c>
      <x:c r="BF63" s="20" t="n">
        <x:f>INDEX(BF64:BF66,'Cover'!$C$28,1)</x:f>
        <x:v>4963820.245239471</x:v>
      </x:c>
      <x:c r="BG63" s="20" t="n">
        <x:f>INDEX(BG64:BG66,'Cover'!$C$28,1)</x:f>
        <x:v>4858781.446803004</x:v>
      </x:c>
      <x:c r="BH63" s="20" t="n">
        <x:f>INDEX(BH64:BH66,'Cover'!$C$28,1)</x:f>
        <x:v>4765737.988895354</x:v>
      </x:c>
      <x:c r="BI63" s="20" t="n">
        <x:f>INDEX(BI64:BI66,'Cover'!$C$28,1)</x:f>
        <x:v>4684700.3233221825</x:v>
      </x:c>
      <x:c r="BJ63" s="20" t="n">
        <x:f>INDEX(BJ64:BJ66,'Cover'!$C$28,1)</x:f>
        <x:v>4615803.098763902</x:v>
      </x:c>
      <x:c r="BK63" s="20" t="n">
        <x:f>INDEX(BK64:BK66,'Cover'!$C$28,1)</x:f>
        <x:v>4558878.292598504</x:v>
      </x:c>
      <x:c r="BL63" s="20" t="n">
        <x:f>INDEX(BL64:BL66,'Cover'!$C$28,1)</x:f>
        <x:v>4513875.770898721</x:v>
      </x:c>
      <x:c r="BM63" s="20" t="n">
        <x:f>INDEX(BM64:BM66,'Cover'!$C$28,1)</x:f>
        <x:v>4480845.437981623</x:v>
      </x:c>
      <x:c r="BN63" s="20" t="n">
        <x:f>INDEX(BN64:BN66,'Cover'!$C$28,1)</x:f>
        <x:v>4459828.586630413</x:v>
      </x:c>
      <x:c r="BO63" s="20" t="n">
        <x:f>INDEX(BO64:BO66,'Cover'!$C$28,1)</x:f>
        <x:v>4441467.486450699</x:v>
      </x:c>
    </x:row>
    <x:row r="64" ht="42" customHeight="1">
      <x:c r="A64" s="3" t="str">
        <x:v>REG.HEADROOM.1</x:v>
      </x:c>
      <x:c r="B64" s="3" t="str">
        <x:v>Own-funds headroom / Base</x:v>
      </x:c>
      <x:c r="C64" s="3" t="str">
        <x:v>EUR</x:v>
      </x:c>
      <x:c r="D64" s="3" t="str">
        <x:v>END</x:v>
      </x:c>
      <x:c r="E64" s="19" t="n">
        <x:f>BO64</x:f>
        <x:v>4441467.486450699</x:v>
      </x:c>
      <x:c r="F64" s="3" t="str"/>
      <x:c r="G64" s="2"/>
      <x:c r="H64" s="19" t="n">
        <x:v>-910897.9750394197</x:v>
      </x:c>
      <x:c r="I64" s="19" t="n">
        <x:v>-952505.4650394197</x:v>
      </x:c>
      <x:c r="J64" s="19" t="n">
        <x:v>-1037468.4050394197</x:v>
      </x:c>
      <x:c r="K64" s="19" t="n">
        <x:v>-1131280.1050394196</x:v>
      </x:c>
      <x:c r="L64" s="19" t="n">
        <x:v>-1247868.6150394198</x:v>
      </x:c>
      <x:c r="M64" s="19" t="n">
        <x:v>-1357921.6850394197</x:v>
      </x:c>
      <x:c r="N64" s="19" t="n">
        <x:v>-1468719.4065474565</x:v>
      </x:c>
      <x:c r="O64" s="19" t="n">
        <x:v>3392472.6340700053</x:v>
      </x:c>
      <x:c r="P64" s="19" t="n">
        <x:v>3236175.0116986227</x:v>
      </x:c>
      <x:c r="Q64" s="19" t="n">
        <x:v>3033633.757750177</x:v>
      </x:c>
      <x:c r="R64" s="19" t="n">
        <x:v>2836711.1395587185</x:v>
      </x:c>
      <x:c r="S64" s="19" t="n">
        <x:v>2635450.409007765</x:v>
      </x:c>
      <x:c r="T64" s="19" t="n">
        <x:v>2350581.507840446</x:v>
      </x:c>
      <x:c r="U64" s="19" t="n">
        <x:v>2100458.4642593716</x:v>
      </x:c>
      <x:c r="V64" s="19" t="n">
        <x:v>1851963.3844784563</x:v>
      </x:c>
      <x:c r="W64" s="19" t="n">
        <x:v>1605194.439508705</x:v>
      </x:c>
      <x:c r="X64" s="19" t="n">
        <x:v>1360235.4769633939</x:v>
      </x:c>
      <x:c r="Y64" s="19" t="n">
        <x:v>1117155.6370315407</x:v>
      </x:c>
      <x:c r="Z64" s="19" t="n">
        <x:v>12729914.725252405</x:v>
      </x:c>
      <x:c r="AA64" s="19" t="n">
        <x:v>12485423.810020788</x:v>
      </x:c>
      <x:c r="AB64" s="19" t="n">
        <x:v>12242980.551787391</x:v>
      </x:c>
      <x:c r="AC64" s="19" t="n">
        <x:v>12002368.828871818</x:v>
      </x:c>
      <x:c r="AD64" s="19" t="n">
        <x:v>11763758.901111236</x:v>
      </x:c>
      <x:c r="AE64" s="19" t="n">
        <x:v>11501981.10039263</x:v>
      </x:c>
      <x:c r="AF64" s="19" t="n">
        <x:v>11206968.65056611</x:v>
      </x:c>
      <x:c r="AG64" s="19" t="n">
        <x:v>10917556.851617672</x:v>
      </x:c>
      <x:c r="AH64" s="19" t="n">
        <x:v>10633942.698444283</x:v>
      </x:c>
      <x:c r="AI64" s="19" t="n">
        <x:v>10356305.83088849</x:v>
      </x:c>
      <x:c r="AJ64" s="19" t="n">
        <x:v>10084801.121176723</x:v>
      </x:c>
      <x:c r="AK64" s="19" t="n">
        <x:v>9819565.95638914</x:v>
      </x:c>
      <x:c r="AL64" s="19" t="n">
        <x:v>9560725.605377486</x:v>
      </x:c>
      <x:c r="AM64" s="19" t="n">
        <x:v>9308382.772778228</x:v>
      </x:c>
      <x:c r="AN64" s="19" t="n">
        <x:v>9062637.88776121</x:v>
      </x:c>
      <x:c r="AO64" s="19" t="n">
        <x:v>8823483.896706369</x:v>
      </x:c>
      <x:c r="AP64" s="19" t="n">
        <x:v>8591037.866682235</x:v>
      </x:c>
      <x:c r="AQ64" s="19" t="n">
        <x:v>8355927.084533308</x:v>
      </x:c>
      <x:c r="AR64" s="19" t="n">
        <x:v>7821248.652968921</x:v>
      </x:c>
      <x:c r="AS64" s="19" t="n">
        <x:v>7574262.785278421</x:v>
      </x:c>
      <x:c r="AT64" s="19" t="n">
        <x:v>7336968.994468264</x:v>
      </x:c>
      <x:c r="AU64" s="19" t="n">
        <x:v>7109454.851611485</x:v>
      </x:c>
      <x:c r="AV64" s="19" t="n">
        <x:v>6891729.733145638</x:v>
      </x:c>
      <x:c r="AW64" s="19" t="n">
        <x:v>6683875.296990055</x:v>
      </x:c>
      <x:c r="AX64" s="19" t="n">
        <x:v>6485889.837731419</x:v>
      </x:c>
      <x:c r="AY64" s="19" t="n">
        <x:v>6297888.688128926</x:v>
      </x:c>
      <x:c r="AZ64" s="19" t="n">
        <x:v>6120005.96747919</x:v>
      </x:c>
      <x:c r="BA64" s="19" t="n">
        <x:v>5952186.37852178</x:v>
      </x:c>
      <x:c r="BB64" s="19" t="n">
        <x:v>5794410.345068473</x:v>
      </x:c>
      <x:c r="BC64" s="19" t="n">
        <x:v>5637287.321808089</x:v>
      </x:c>
      <x:c r="BD64" s="19" t="n">
        <x:v>5209773.259260929</x:v>
      </x:c>
      <x:c r="BE64" s="19" t="n">
        <x:v>5080811.0608210135</x:v>
      </x:c>
      <x:c r="BF64" s="19" t="n">
        <x:v>4963820.245239471</x:v>
      </x:c>
      <x:c r="BG64" s="19" t="n">
        <x:v>4858781.446803004</x:v>
      </x:c>
      <x:c r="BH64" s="19" t="n">
        <x:v>4765737.988895354</x:v>
      </x:c>
      <x:c r="BI64" s="19" t="n">
        <x:v>4684700.3233221825</x:v>
      </x:c>
      <x:c r="BJ64" s="19" t="n">
        <x:v>4615803.098763902</x:v>
      </x:c>
      <x:c r="BK64" s="19" t="n">
        <x:v>4558878.292598504</x:v>
      </x:c>
      <x:c r="BL64" s="19" t="n">
        <x:v>4513875.770898721</x:v>
      </x:c>
      <x:c r="BM64" s="19" t="n">
        <x:v>4480845.437981623</x:v>
      </x:c>
      <x:c r="BN64" s="19" t="n">
        <x:v>4459828.586630413</x:v>
      </x:c>
      <x:c r="BO64" s="19" t="n">
        <x:v>4441467.486450699</x:v>
      </x:c>
    </x:row>
    <x:row r="65" ht="42" customHeight="1">
      <x:c r="A65" s="3" t="str">
        <x:v>REG.HEADROOM.2</x:v>
      </x:c>
      <x:c r="B65" s="3" t="str">
        <x:v>Own-funds headroom / Upside</x:v>
      </x:c>
      <x:c r="C65" s="3" t="str">
        <x:v>EUR</x:v>
      </x:c>
      <x:c r="D65" s="3" t="str">
        <x:v>END</x:v>
      </x:c>
      <x:c r="E65" s="19" t="n">
        <x:f>BO65</x:f>
        <x:v>13520657.019070113</x:v>
      </x:c>
      <x:c r="F65" s="3" t="str"/>
      <x:c r="G65" s="2"/>
      <x:c r="H65" s="19" t="n">
        <x:v>-953300.605568299</x:v>
      </x:c>
      <x:c r="I65" s="19" t="n">
        <x:v>-994908.095568299</x:v>
      </x:c>
      <x:c r="J65" s="19" t="n">
        <x:v>-1079871.035568299</x:v>
      </x:c>
      <x:c r="K65" s="19" t="n">
        <x:v>-1173682.735568299</x:v>
      </x:c>
      <x:c r="L65" s="19" t="n">
        <x:v>-1290271.245568299</x:v>
      </x:c>
      <x:c r="M65" s="19" t="n">
        <x:v>-1400324.315568299</x:v>
      </x:c>
      <x:c r="N65" s="19" t="n">
        <x:v>-1511122.0370763356</x:v>
      </x:c>
      <x:c r="O65" s="19" t="n">
        <x:v>3350070.003541126</x:v>
      </x:c>
      <x:c r="P65" s="19" t="n">
        <x:v>3193772.381169744</x:v>
      </x:c>
      <x:c r="Q65" s="19" t="n">
        <x:v>2991955.912010571</x:v>
      </x:c>
      <x:c r="R65" s="19" t="n">
        <x:v>2796549.43955849</x:v>
      </x:c>
      <x:c r="S65" s="19" t="n">
        <x:v>2597646.049721502</x:v>
      </x:c>
      <x:c r="T65" s="19" t="n">
        <x:v>2335754.408599234</x:v>
      </x:c>
      <x:c r="U65" s="19" t="n">
        <x:v>2096534.9355574858</x:v>
      </x:c>
      <x:c r="V65" s="19" t="n">
        <x:v>1862067.9463889694</x:v>
      </x:c>
      <x:c r="W65" s="19" t="n">
        <x:v>1632674.6428223501</x:v>
      </x:c>
      <x:c r="X65" s="19" t="n">
        <x:v>1408640.094882081</x:v>
      </x:c>
      <x:c r="Y65" s="19" t="n">
        <x:v>1190224.9641165708</x:v>
      </x:c>
      <x:c r="Z65" s="19" t="n">
        <x:v>12831564.403525889</x:v>
      </x:c>
      <x:c r="AA65" s="19" t="n">
        <x:v>12619745.950918153</x:v>
      </x:c>
      <x:c r="AB65" s="19" t="n">
        <x:v>12414226.52933594</x:v>
      </x:c>
      <x:c r="AC65" s="19" t="n">
        <x:v>12214637.18652287</x:v>
      </x:c>
      <x:c r="AD65" s="19" t="n">
        <x:v>12021471.261195777</x:v>
      </x:c>
      <x:c r="AE65" s="19" t="n">
        <x:v>11809696.885482555</x:v>
      </x:c>
      <x:c r="AF65" s="19" t="n">
        <x:v>11571438.249665529</x:v>
      </x:c>
      <x:c r="AG65" s="19" t="n">
        <x:v>11346247.8698175</x:v>
      </x:c>
      <x:c r="AH65" s="19" t="n">
        <x:v>11134808.851603638</x:v>
      </x:c>
      <x:c r="AI65" s="19" t="n">
        <x:v>10937746.07522647</x:v>
      </x:c>
      <x:c r="AJ65" s="19" t="n">
        <x:v>10755575.425042003</x:v>
      </x:c>
      <x:c r="AK65" s="19" t="n">
        <x:v>10588801.819691535</x:v>
      </x:c>
      <x:c r="AL65" s="19" t="n">
        <x:v>10437896.428480335</x:v>
      </x:c>
      <x:c r="AM65" s="19" t="n">
        <x:v>10303268.603585772</x:v>
      </x:c>
      <x:c r="AN65" s="19" t="n">
        <x:v>10185320.84456908</x:v>
      </x:c>
      <x:c r="AO65" s="19" t="n">
        <x:v>10084184.869538832</x:v>
      </x:c>
      <x:c r="AP65" s="19" t="n">
        <x:v>10000306.302143693</x:v>
      </x:c>
      <x:c r="AQ65" s="19" t="n">
        <x:v>9924573.713743009</x:v>
      </x:c>
      <x:c r="AR65" s="19" t="n">
        <x:v>9381093.986100888</x:v>
      </x:c>
      <x:c r="AS65" s="19" t="n">
        <x:v>9318562.929458741</x:v>
      </x:c>
      <x:c r="AT65" s="19" t="n">
        <x:v>9279001.492960885</x:v>
      </x:c>
      <x:c r="AU65" s="19" t="n">
        <x:v>9262879.340677261</x:v>
      </x:c>
      <x:c r="AV65" s="19" t="n">
        <x:v>9270524.97905013</x:v>
      </x:c>
      <x:c r="AW65" s="19" t="n">
        <x:v>9302380.215395356</x:v>
      </x:c>
      <x:c r="AX65" s="19" t="n">
        <x:v>9358775.586354818</x:v>
      </x:c>
      <x:c r="AY65" s="19" t="n">
        <x:v>9440118.096948024</x:v>
      </x:c>
      <x:c r="AZ65" s="19" t="n">
        <x:v>9465949.61988736</x:v>
      </x:c>
      <x:c r="BA65" s="19" t="n">
        <x:v>9465949.61988736</x:v>
      </x:c>
      <x:c r="BB65" s="19" t="n">
        <x:v>9465949.61988736</x:v>
      </x:c>
      <x:c r="BC65" s="19" t="n">
        <x:v>10012421.793062605</x:v>
      </x:c>
      <x:c r="BD65" s="19" t="n">
        <x:v>9402877.857389899</x:v>
      </x:c>
      <x:c r="BE65" s="19" t="n">
        <x:v>9402877.857389899</x:v>
      </x:c>
      <x:c r="BF65" s="19" t="n">
        <x:v>9402877.857389899</x:v>
      </x:c>
      <x:c r="BG65" s="19" t="n">
        <x:v>9402877.857389899</x:v>
      </x:c>
      <x:c r="BH65" s="19" t="n">
        <x:v>9402877.857389899</x:v>
      </x:c>
      <x:c r="BI65" s="19" t="n">
        <x:v>9402877.857389899</x:v>
      </x:c>
      <x:c r="BJ65" s="19" t="n">
        <x:v>9402877.857389899</x:v>
      </x:c>
      <x:c r="BK65" s="19" t="n">
        <x:v>9402877.857389899</x:v>
      </x:c>
      <x:c r="BL65" s="19" t="n">
        <x:v>9402877.857389899</x:v>
      </x:c>
      <x:c r="BM65" s="19" t="n">
        <x:v>9402877.857389899</x:v>
      </x:c>
      <x:c r="BN65" s="19" t="n">
        <x:v>9402877.857389899</x:v>
      </x:c>
      <x:c r="BO65" s="19" t="n">
        <x:v>13520657.019070113</x:v>
      </x:c>
    </x:row>
    <x:row r="66" ht="42" customHeight="1">
      <x:c r="A66" s="3" t="str">
        <x:v>REG.HEADROOM.3</x:v>
      </x:c>
      <x:c r="B66" s="3" t="str">
        <x:v>Own-funds headroom / Downside</x:v>
      </x:c>
      <x:c r="C66" s="3" t="str">
        <x:v>EUR</x:v>
      </x:c>
      <x:c r="D66" s="3" t="str">
        <x:v>END</x:v>
      </x:c>
      <x:c r="E66" s="19" t="n">
        <x:f>BO66</x:f>
        <x:v>-696680.563369506</x:v>
      </x:c>
      <x:c r="F66" s="3" t="str"/>
      <x:c r="G66" s="2"/>
      <x:c r="H66" s="19" t="n">
        <x:v>-1084512.9855783368</x:v>
      </x:c>
      <x:c r="I66" s="19" t="n">
        <x:v>-1126120.4755783367</x:v>
      </x:c>
      <x:c r="J66" s="19" t="n">
        <x:v>-1211083.4155783367</x:v>
      </x:c>
      <x:c r="K66" s="19" t="n">
        <x:v>-1304895.1155783366</x:v>
      </x:c>
      <x:c r="L66" s="19" t="n">
        <x:v>-1421483.6255783367</x:v>
      </x:c>
      <x:c r="M66" s="19" t="n">
        <x:v>-1531536.6955783367</x:v>
      </x:c>
      <x:c r="N66" s="19" t="n">
        <x:v>-1642334.4170863733</x:v>
      </x:c>
      <x:c r="O66" s="19" t="n">
        <x:v>3218857.6235310882</x:v>
      </x:c>
      <x:c r="P66" s="19" t="n">
        <x:v>3062560.001159706</x:v>
      </x:c>
      <x:c r="Q66" s="19" t="n">
        <x:v>2859632.413315328</x:v>
      </x:c>
      <x:c r="R66" s="19" t="n">
        <x:v>2661879.9513622792</x:v>
      </x:c>
      <x:c r="S66" s="19" t="n">
        <x:v>2459325.9624394784</x:v>
      </x:c>
      <x:c r="T66" s="19" t="n">
        <x:v>2222529.5213735458</x:v>
      </x:c>
      <x:c r="U66" s="19" t="n">
        <x:v>1993937.8654877858</x:v>
      </x:c>
      <x:c r="V66" s="19" t="n">
        <x:v>1765331.3294913473</x:v>
      </x:c>
      <x:c r="W66" s="19" t="n">
        <x:v>1536714.9412505587</x:v>
      </x:c>
      <x:c r="X66" s="19" t="n">
        <x:v>1308094.1261690066</x:v>
      </x:c>
      <x:c r="Y66" s="19" t="n">
        <x:v>1079465.1250730215</x:v>
      </x:c>
      <x:c r="Z66" s="19" t="n">
        <x:v>12590713.933317149</x:v>
      </x:c>
      <x:c r="AA66" s="19" t="n">
        <x:v>12302997.055595662</x:v>
      </x:c>
      <x:c r="AB66" s="19" t="n">
        <x:v>12015633.96152534</x:v>
      </x:c>
      <x:c r="AC66" s="19" t="n">
        <x:v>11728521.520739336</x:v>
      </x:c>
      <x:c r="AD66" s="19" t="n">
        <x:v>11441675.555166822</x:v>
      </x:c>
      <x:c r="AE66" s="19" t="n">
        <x:v>11129877.935160529</x:v>
      </x:c>
      <x:c r="AF66" s="19" t="n">
        <x:v>10798917.975192102</x:v>
      </x:c>
      <x:c r="AG66" s="19" t="n">
        <x:v>10469465.796905814</x:v>
      </x:c>
      <x:c r="AH66" s="19" t="n">
        <x:v>10141506.187164454</x:v>
      </x:c>
      <x:c r="AI66" s="19" t="n">
        <x:v>9815057.661156809</x:v>
      </x:c>
      <x:c r="AJ66" s="19" t="n">
        <x:v>9490156.06972355</x:v>
      </x:c>
      <x:c r="AK66" s="19" t="n">
        <x:v>9166819.710233372</x:v>
      </x:c>
      <x:c r="AL66" s="19" t="n">
        <x:v>9034953.363033233</x:v>
      </x:c>
      <x:c r="AM66" s="19" t="n">
        <x:v>8714784.68374963</x:v>
      </x:c>
      <x:c r="AN66" s="19" t="n">
        <x:v>8396214.712727329</x:v>
      </x:c>
      <x:c r="AO66" s="19" t="n">
        <x:v>8079231.123943375</x:v>
      </x:c>
      <x:c r="AP66" s="19" t="n">
        <x:v>7763847.831186669</x:v>
      </x:c>
      <x:c r="AQ66" s="19" t="n">
        <x:v>7440622.45760283</x:v>
      </x:c>
      <x:c r="AR66" s="19" t="n">
        <x:v>6865157.132384773</x:v>
      </x:c>
      <x:c r="AS66" s="19" t="n">
        <x:v>6516498.286940837</x:v>
      </x:c>
      <x:c r="AT66" s="19" t="n">
        <x:v>6170512.815915136</x:v>
      </x:c>
      <x:c r="AU66" s="19" t="n">
        <x:v>5827193.372247517</x:v>
      </x:c>
      <x:c r="AV66" s="19" t="n">
        <x:v>5486482.874926398</x:v>
      </x:c>
      <x:c r="AW66" s="19" t="n">
        <x:v>5148380.594007742</x:v>
      </x:c>
      <x:c r="AX66" s="19" t="n">
        <x:v>4812814.763262924</x:v>
      </x:c>
      <x:c r="AY66" s="19" t="n">
        <x:v>4479845.313188722</x:v>
      </x:c>
      <x:c r="AZ66" s="19" t="n">
        <x:v>4149539.3146302034</x:v>
      </x:c>
      <x:c r="BA66" s="19" t="n">
        <x:v>3821815.3573955405</x:v>
      </x:c>
      <x:c r="BB66" s="19" t="n">
        <x:v>3496596.804575602</x:v>
      </x:c>
      <x:c r="BC66" s="19" t="n">
        <x:v>3164430.653306101</x:v>
      </x:c>
      <x:c r="BD66" s="19" t="n">
        <x:v>2680118.5890148235</x:v>
      </x:c>
      <x:c r="BE66" s="19" t="n">
        <x:v>2358506.3593970723</x:v>
      </x:c>
      <x:c r="BF66" s="19" t="n">
        <x:v>2040004.1710545048</x:v>
      </x:c>
      <x:c r="BG66" s="19" t="n">
        <x:v>1724581.5376254767</x:v>
      </x:c>
      <x:c r="BH66" s="19" t="n">
        <x:v>1412286.6988140359</x:v>
      </x:c>
      <x:c r="BI66" s="19" t="n">
        <x:v>1103098.1671175915</x:v>
      </x:c>
      <x:c r="BJ66" s="19" t="n">
        <x:v>797134.4517912418</x:v>
      </x:c>
      <x:c r="BK66" s="19" t="n">
        <x:v>494228.0489127245</x:v>
      </x:c>
      <x:c r="BL66" s="19" t="n">
        <x:v>194295.09979830636</x:v>
      </x:c>
      <x:c r="BM66" s="19" t="n">
        <x:v>-102621.49561244808</x:v>
      </x:c>
      <x:c r="BN66" s="19" t="n">
        <x:v>-396482.24903384084</x:v>
      </x:c>
      <x:c r="BO66" s="19" t="n">
        <x:v>-696680.563369506</x:v>
      </x:c>
    </x:row>
    <x:row r="67" ht="42" customHeight="1">
      <x:c r="A67" s="3" t="str">
        <x:v>REG.MGMT_HEADROOM</x:v>
      </x:c>
      <x:c r="B67" s="3" t="str">
        <x:v>Own funds: mgmt headroom</x:v>
      </x:c>
      <x:c r="C67" s="3" t="str">
        <x:v>EUR</x:v>
      </x:c>
      <x:c r="D67" s="3" t="str">
        <x:v>END</x:v>
      </x:c>
      <x:c r="E67" s="19" t="n">
        <x:f>BO67</x:f>
        <x:v>4150281.696859477</x:v>
      </x:c>
      <x:c r="F67" s="3" t="str">
        <x:v>D10 Liquidity_RegCap row 32; latest estimate</x:v>
      </x:c>
      <x:c r="G67" s="2"/>
      <x:c r="H67" s="20" t="n">
        <x:f>INDEX(H68:H70,'Cover'!$C$28,1)</x:f>
        <x:v>-1089150.7520473038</x:v>
      </x:c>
      <x:c r="I67" s="20" t="n">
        <x:f>INDEX(I68:I70,'Cover'!$C$28,1)</x:f>
        <x:v>-1130758.2420473038</x:v>
      </x:c>
      <x:c r="J67" s="20" t="n">
        <x:f>INDEX(J68:J70,'Cover'!$C$28,1)</x:f>
        <x:v>-1215721.1820473038</x:v>
      </x:c>
      <x:c r="K67" s="20" t="n">
        <x:f>INDEX(K68:K70,'Cover'!$C$28,1)</x:f>
        <x:v>-1309532.8820473037</x:v>
      </x:c>
      <x:c r="L67" s="20" t="n">
        <x:f>INDEX(L68:L70,'Cover'!$C$28,1)</x:f>
        <x:v>-1426121.3920473037</x:v>
      </x:c>
      <x:c r="M67" s="20" t="n">
        <x:f>INDEX(M68:M70,'Cover'!$C$28,1)</x:f>
        <x:v>-1536174.4620473038</x:v>
      </x:c>
      <x:c r="N67" s="20" t="n">
        <x:f>INDEX(N68:N70,'Cover'!$C$28,1)</x:f>
        <x:v>-1646972.1835553404</x:v>
      </x:c>
      <x:c r="O67" s="20" t="n">
        <x:f>INDEX(O68:O70,'Cover'!$C$28,1)</x:f>
        <x:v>3214219.8570621214</x:v>
      </x:c>
      <x:c r="P67" s="20" t="n">
        <x:f>INDEX(P68:P70,'Cover'!$C$28,1)</x:f>
        <x:v>3057922.234690739</x:v>
      </x:c>
      <x:c r="Q67" s="20" t="n">
        <x:f>INDEX(Q68:Q70,'Cover'!$C$28,1)</x:f>
        <x:v>2855380.980742293</x:v>
      </x:c>
      <x:c r="R67" s="20" t="n">
        <x:f>INDEX(R68:R70,'Cover'!$C$28,1)</x:f>
        <x:v>2658458.3625508347</x:v>
      </x:c>
      <x:c r="S67" s="20" t="n">
        <x:f>INDEX(S68:S70,'Cover'!$C$28,1)</x:f>
        <x:v>2457197.631999881</x:v>
      </x:c>
      <x:c r="T67" s="20" t="n">
        <x:f>INDEX(T68:T70,'Cover'!$C$28,1)</x:f>
        <x:v>2172328.7308325623</x:v>
      </x:c>
      <x:c r="U67" s="20" t="n">
        <x:f>INDEX(U68:U70,'Cover'!$C$28,1)</x:f>
        <x:v>1922205.6872514877</x:v>
      </x:c>
      <x:c r="V67" s="20" t="n">
        <x:f>INDEX(V68:V70,'Cover'!$C$28,1)</x:f>
        <x:v>1673710.6074705725</x:v>
      </x:c>
      <x:c r="W67" s="20" t="n">
        <x:f>INDEX(W68:W70,'Cover'!$C$28,1)</x:f>
        <x:v>1426941.662500821</x:v>
      </x:c>
      <x:c r="X67" s="20" t="n">
        <x:f>INDEX(X68:X70,'Cover'!$C$28,1)</x:f>
        <x:v>1181982.69995551</x:v>
      </x:c>
      <x:c r="Y67" s="20" t="n">
        <x:f>INDEX(Y68:Y70,'Cover'!$C$28,1)</x:f>
        <x:v>938902.8600236566</x:v>
      </x:c>
      <x:c r="Z67" s="20" t="n">
        <x:f>INDEX(Z68:Z70,'Cover'!$C$28,1)</x:f>
        <x:v>12551661.94824452</x:v>
      </x:c>
      <x:c r="AA67" s="20" t="n">
        <x:f>INDEX(AA68:AA70,'Cover'!$C$28,1)</x:f>
        <x:v>12307171.033012902</x:v>
      </x:c>
      <x:c r="AB67" s="20" t="n">
        <x:f>INDEX(AB68:AB70,'Cover'!$C$28,1)</x:f>
        <x:v>12064727.774779506</x:v>
      </x:c>
      <x:c r="AC67" s="20" t="n">
        <x:f>INDEX(AC68:AC70,'Cover'!$C$28,1)</x:f>
        <x:v>11824116.051863933</x:v>
      </x:c>
      <x:c r="AD67" s="20" t="n">
        <x:f>INDEX(AD68:AD70,'Cover'!$C$28,1)</x:f>
        <x:v>11585506.12410335</x:v>
      </x:c>
      <x:c r="AE67" s="20" t="n">
        <x:f>INDEX(AE68:AE70,'Cover'!$C$28,1)</x:f>
        <x:v>11323728.323384745</x:v>
      </x:c>
      <x:c r="AF67" s="20" t="n">
        <x:f>INDEX(AF68:AF70,'Cover'!$C$28,1)</x:f>
        <x:v>11028715.870573658</x:v>
      </x:c>
      <x:c r="AG67" s="20" t="n">
        <x:f>INDEX(AG68:AG70,'Cover'!$C$28,1)</x:f>
        <x:v>10739304.07162522</x:v>
      </x:c>
      <x:c r="AH67" s="20" t="n">
        <x:f>INDEX(AH68:AH70,'Cover'!$C$28,1)</x:f>
        <x:v>10455689.91845183</x:v>
      </x:c>
      <x:c r="AI67" s="20" t="n">
        <x:f>INDEX(AI68:AI70,'Cover'!$C$28,1)</x:f>
        <x:v>10178053.050896037</x:v>
      </x:c>
      <x:c r="AJ67" s="20" t="n">
        <x:f>INDEX(AJ68:AJ70,'Cover'!$C$28,1)</x:f>
        <x:v>9906548.341184271</x:v>
      </x:c>
      <x:c r="AK67" s="20" t="n">
        <x:f>INDEX(AK68:AK70,'Cover'!$C$28,1)</x:f>
        <x:v>9641313.176396688</x:v>
      </x:c>
      <x:c r="AL67" s="20" t="n">
        <x:f>INDEX(AL68:AL70,'Cover'!$C$28,1)</x:f>
        <x:v>9382472.825385034</x:v>
      </x:c>
      <x:c r="AM67" s="20" t="n">
        <x:f>INDEX(AM68:AM70,'Cover'!$C$28,1)</x:f>
        <x:v>9130129.992785776</x:v>
      </x:c>
      <x:c r="AN67" s="20" t="n">
        <x:f>INDEX(AN68:AN70,'Cover'!$C$28,1)</x:f>
        <x:v>8884385.107768757</x:v>
      </x:c>
      <x:c r="AO67" s="20" t="n">
        <x:f>INDEX(AO68:AO70,'Cover'!$C$28,1)</x:f>
        <x:v>8645231.116713917</x:v>
      </x:c>
      <x:c r="AP67" s="20" t="n">
        <x:f>INDEX(AP68:AP70,'Cover'!$C$28,1)</x:f>
        <x:v>8412785.086689783</x:v>
      </x:c>
      <x:c r="AQ67" s="20" t="n">
        <x:f>INDEX(AQ68:AQ70,'Cover'!$C$28,1)</x:f>
        <x:v>8177674.304540855</x:v>
      </x:c>
      <x:c r="AR67" s="20" t="n">
        <x:f>INDEX(AR68:AR70,'Cover'!$C$28,1)</x:f>
        <x:v>7587349.617899492</x:v>
      </x:c>
      <x:c r="AS67" s="20" t="n">
        <x:f>INDEX(AS68:AS70,'Cover'!$C$28,1)</x:f>
        <x:v>7340363.7502089925</x:v>
      </x:c>
      <x:c r="AT67" s="20" t="n">
        <x:f>INDEX(AT68:AT70,'Cover'!$C$28,1)</x:f>
        <x:v>7103069.959398836</x:v>
      </x:c>
      <x:c r="AU67" s="20" t="n">
        <x:f>INDEX(AU68:AU70,'Cover'!$C$28,1)</x:f>
        <x:v>6875555.816542056</x:v>
      </x:c>
      <x:c r="AV67" s="20" t="n">
        <x:f>INDEX(AV68:AV70,'Cover'!$C$28,1)</x:f>
        <x:v>6657830.69807621</x:v>
      </x:c>
      <x:c r="AW67" s="20" t="n">
        <x:f>INDEX(AW68:AW70,'Cover'!$C$28,1)</x:f>
        <x:v>6449976.261920626</x:v>
      </x:c>
      <x:c r="AX67" s="20" t="n">
        <x:f>INDEX(AX68:AX70,'Cover'!$C$28,1)</x:f>
        <x:v>6251990.802661991</x:v>
      </x:c>
      <x:c r="AY67" s="20" t="n">
        <x:f>INDEX(AY68:AY70,'Cover'!$C$28,1)</x:f>
        <x:v>6063989.6530594975</x:v>
      </x:c>
      <x:c r="AZ67" s="20" t="n">
        <x:f>INDEX(AZ68:AZ70,'Cover'!$C$28,1)</x:f>
        <x:v>5886106.9324097615</x:v>
      </x:c>
      <x:c r="BA67" s="20" t="n">
        <x:f>INDEX(BA68:BA70,'Cover'!$C$28,1)</x:f>
        <x:v>5718287.343452351</x:v>
      </x:c>
      <x:c r="BB67" s="20" t="n">
        <x:f>INDEX(BB68:BB70,'Cover'!$C$28,1)</x:f>
        <x:v>5560511.309999045</x:v>
      </x:c>
      <x:c r="BC67" s="20" t="n">
        <x:f>INDEX(BC68:BC70,'Cover'!$C$28,1)</x:f>
        <x:v>5403388.28673866</x:v>
      </x:c>
      <x:c r="BD67" s="20" t="n">
        <x:f>INDEX(BD68:BD70,'Cover'!$C$28,1)</x:f>
        <x:v>4918587.469669707</x:v>
      </x:c>
      <x:c r="BE67" s="20" t="n">
        <x:f>INDEX(BE68:BE70,'Cover'!$C$28,1)</x:f>
        <x:v>4789625.271229791</x:v>
      </x:c>
      <x:c r="BF67" s="20" t="n">
        <x:f>INDEX(BF68:BF70,'Cover'!$C$28,1)</x:f>
        <x:v>4672634.455648249</x:v>
      </x:c>
      <x:c r="BG67" s="20" t="n">
        <x:f>INDEX(BG68:BG70,'Cover'!$C$28,1)</x:f>
        <x:v>4567595.6572117815</x:v>
      </x:c>
      <x:c r="BH67" s="20" t="n">
        <x:f>INDEX(BH68:BH70,'Cover'!$C$28,1)</x:f>
        <x:v>4474552.199304132</x:v>
      </x:c>
      <x:c r="BI67" s="20" t="n">
        <x:f>INDEX(BI68:BI70,'Cover'!$C$28,1)</x:f>
        <x:v>4393514.53373096</x:v>
      </x:c>
      <x:c r="BJ67" s="20" t="n">
        <x:f>INDEX(BJ68:BJ70,'Cover'!$C$28,1)</x:f>
        <x:v>4324617.30917268</x:v>
      </x:c>
      <x:c r="BK67" s="20" t="n">
        <x:f>INDEX(BK68:BK70,'Cover'!$C$28,1)</x:f>
        <x:v>4267692.503007282</x:v>
      </x:c>
      <x:c r="BL67" s="20" t="n">
        <x:f>INDEX(BL68:BL70,'Cover'!$C$28,1)</x:f>
        <x:v>4222689.981307499</x:v>
      </x:c>
      <x:c r="BM67" s="20" t="n">
        <x:f>INDEX(BM68:BM70,'Cover'!$C$28,1)</x:f>
        <x:v>4189659.648390401</x:v>
      </x:c>
      <x:c r="BN67" s="20" t="n">
        <x:f>INDEX(BN68:BN70,'Cover'!$C$28,1)</x:f>
        <x:v>4168642.7970391912</x:v>
      </x:c>
      <x:c r="BO67" s="20" t="n">
        <x:f>INDEX(BO68:BO70,'Cover'!$C$28,1)</x:f>
        <x:v>4150281.696859477</x:v>
      </x:c>
    </x:row>
    <x:row r="68" ht="42" customHeight="1">
      <x:c r="A68" s="3" t="str">
        <x:v>REG.MGMT_HEADROOM.1</x:v>
      </x:c>
      <x:c r="B68" s="3" t="str">
        <x:v>Own funds: mgmt headroom / Base</x:v>
      </x:c>
      <x:c r="C68" s="3" t="str">
        <x:v>EUR</x:v>
      </x:c>
      <x:c r="D68" s="3" t="str">
        <x:v>END</x:v>
      </x:c>
      <x:c r="E68" s="19" t="n">
        <x:f>BO68</x:f>
        <x:v>4150281.696859477</x:v>
      </x:c>
      <x:c r="F68" s="3" t="str"/>
      <x:c r="G68" s="2"/>
      <x:c r="H68" s="19" t="n">
        <x:v>-1089150.7520473038</x:v>
      </x:c>
      <x:c r="I68" s="19" t="n">
        <x:v>-1130758.2420473038</x:v>
      </x:c>
      <x:c r="J68" s="19" t="n">
        <x:v>-1215721.1820473038</x:v>
      </x:c>
      <x:c r="K68" s="19" t="n">
        <x:v>-1309532.8820473037</x:v>
      </x:c>
      <x:c r="L68" s="19" t="n">
        <x:v>-1426121.3920473037</x:v>
      </x:c>
      <x:c r="M68" s="19" t="n">
        <x:v>-1536174.4620473038</x:v>
      </x:c>
      <x:c r="N68" s="19" t="n">
        <x:v>-1646972.1835553404</x:v>
      </x:c>
      <x:c r="O68" s="19" t="n">
        <x:v>3214219.8570621214</x:v>
      </x:c>
      <x:c r="P68" s="19" t="n">
        <x:v>3057922.234690739</x:v>
      </x:c>
      <x:c r="Q68" s="19" t="n">
        <x:v>2855380.980742293</x:v>
      </x:c>
      <x:c r="R68" s="19" t="n">
        <x:v>2658458.3625508347</x:v>
      </x:c>
      <x:c r="S68" s="19" t="n">
        <x:v>2457197.631999881</x:v>
      </x:c>
      <x:c r="T68" s="19" t="n">
        <x:v>2172328.7308325623</x:v>
      </x:c>
      <x:c r="U68" s="19" t="n">
        <x:v>1922205.6872514877</x:v>
      </x:c>
      <x:c r="V68" s="19" t="n">
        <x:v>1673710.6074705725</x:v>
      </x:c>
      <x:c r="W68" s="19" t="n">
        <x:v>1426941.662500821</x:v>
      </x:c>
      <x:c r="X68" s="19" t="n">
        <x:v>1181982.69995551</x:v>
      </x:c>
      <x:c r="Y68" s="19" t="n">
        <x:v>938902.8600236566</x:v>
      </x:c>
      <x:c r="Z68" s="19" t="n">
        <x:v>12551661.94824452</x:v>
      </x:c>
      <x:c r="AA68" s="19" t="n">
        <x:v>12307171.033012902</x:v>
      </x:c>
      <x:c r="AB68" s="19" t="n">
        <x:v>12064727.774779506</x:v>
      </x:c>
      <x:c r="AC68" s="19" t="n">
        <x:v>11824116.051863933</x:v>
      </x:c>
      <x:c r="AD68" s="19" t="n">
        <x:v>11585506.12410335</x:v>
      </x:c>
      <x:c r="AE68" s="19" t="n">
        <x:v>11323728.323384745</x:v>
      </x:c>
      <x:c r="AF68" s="19" t="n">
        <x:v>11028715.870573658</x:v>
      </x:c>
      <x:c r="AG68" s="19" t="n">
        <x:v>10739304.07162522</x:v>
      </x:c>
      <x:c r="AH68" s="19" t="n">
        <x:v>10455689.91845183</x:v>
      </x:c>
      <x:c r="AI68" s="19" t="n">
        <x:v>10178053.050896037</x:v>
      </x:c>
      <x:c r="AJ68" s="19" t="n">
        <x:v>9906548.341184271</x:v>
      </x:c>
      <x:c r="AK68" s="19" t="n">
        <x:v>9641313.176396688</x:v>
      </x:c>
      <x:c r="AL68" s="19" t="n">
        <x:v>9382472.825385034</x:v>
      </x:c>
      <x:c r="AM68" s="19" t="n">
        <x:v>9130129.992785776</x:v>
      </x:c>
      <x:c r="AN68" s="19" t="n">
        <x:v>8884385.107768757</x:v>
      </x:c>
      <x:c r="AO68" s="19" t="n">
        <x:v>8645231.116713917</x:v>
      </x:c>
      <x:c r="AP68" s="19" t="n">
        <x:v>8412785.086689783</x:v>
      </x:c>
      <x:c r="AQ68" s="19" t="n">
        <x:v>8177674.304540855</x:v>
      </x:c>
      <x:c r="AR68" s="19" t="n">
        <x:v>7587349.617899492</x:v>
      </x:c>
      <x:c r="AS68" s="19" t="n">
        <x:v>7340363.7502089925</x:v>
      </x:c>
      <x:c r="AT68" s="19" t="n">
        <x:v>7103069.959398836</x:v>
      </x:c>
      <x:c r="AU68" s="19" t="n">
        <x:v>6875555.816542056</x:v>
      </x:c>
      <x:c r="AV68" s="19" t="n">
        <x:v>6657830.69807621</x:v>
      </x:c>
      <x:c r="AW68" s="19" t="n">
        <x:v>6449976.261920626</x:v>
      </x:c>
      <x:c r="AX68" s="19" t="n">
        <x:v>6251990.802661991</x:v>
      </x:c>
      <x:c r="AY68" s="19" t="n">
        <x:v>6063989.6530594975</x:v>
      </x:c>
      <x:c r="AZ68" s="19" t="n">
        <x:v>5886106.9324097615</x:v>
      </x:c>
      <x:c r="BA68" s="19" t="n">
        <x:v>5718287.343452351</x:v>
      </x:c>
      <x:c r="BB68" s="19" t="n">
        <x:v>5560511.309999045</x:v>
      </x:c>
      <x:c r="BC68" s="19" t="n">
        <x:v>5403388.28673866</x:v>
      </x:c>
      <x:c r="BD68" s="19" t="n">
        <x:v>4918587.469669707</x:v>
      </x:c>
      <x:c r="BE68" s="19" t="n">
        <x:v>4789625.271229791</x:v>
      </x:c>
      <x:c r="BF68" s="19" t="n">
        <x:v>4672634.455648249</x:v>
      </x:c>
      <x:c r="BG68" s="19" t="n">
        <x:v>4567595.6572117815</x:v>
      </x:c>
      <x:c r="BH68" s="19" t="n">
        <x:v>4474552.199304132</x:v>
      </x:c>
      <x:c r="BI68" s="19" t="n">
        <x:v>4393514.53373096</x:v>
      </x:c>
      <x:c r="BJ68" s="19" t="n">
        <x:v>4324617.30917268</x:v>
      </x:c>
      <x:c r="BK68" s="19" t="n">
        <x:v>4267692.503007282</x:v>
      </x:c>
      <x:c r="BL68" s="19" t="n">
        <x:v>4222689.981307499</x:v>
      </x:c>
      <x:c r="BM68" s="19" t="n">
        <x:v>4189659.648390401</x:v>
      </x:c>
      <x:c r="BN68" s="19" t="n">
        <x:v>4168642.7970391912</x:v>
      </x:c>
      <x:c r="BO68" s="19" t="n">
        <x:v>4150281.696859477</x:v>
      </x:c>
    </x:row>
    <x:row r="69" ht="42" customHeight="1">
      <x:c r="A69" s="3" t="str">
        <x:v>REG.MGMT_HEADROOM.2</x:v>
      </x:c>
      <x:c r="B69" s="3" t="str">
        <x:v>Own funds: mgmt headroom / Upside</x:v>
      </x:c>
      <x:c r="C69" s="3" t="str">
        <x:v>EUR</x:v>
      </x:c>
      <x:c r="D69" s="3" t="str">
        <x:v>END</x:v>
      </x:c>
      <x:c r="E69" s="19" t="n">
        <x:f>BO69</x:f>
        <x:v>13120290.107066214</x:v>
      </x:c>
      <x:c r="F69" s="3" t="str"/>
      <x:c r="G69" s="2"/>
      <x:c r="H69" s="19" t="n">
        <x:v>-1140033.908681959</x:v>
      </x:c>
      <x:c r="I69" s="19" t="n">
        <x:v>-1181641.398681959</x:v>
      </x:c>
      <x:c r="J69" s="19" t="n">
        <x:v>-1266604.3386819588</x:v>
      </x:c>
      <x:c r="K69" s="19" t="n">
        <x:v>-1360416.0386819588</x:v>
      </x:c>
      <x:c r="L69" s="19" t="n">
        <x:v>-1477004.5486819588</x:v>
      </x:c>
      <x:c r="M69" s="19" t="n">
        <x:v>-1587057.6186819589</x:v>
      </x:c>
      <x:c r="N69" s="19" t="n">
        <x:v>-1697855.3401899955</x:v>
      </x:c>
      <x:c r="O69" s="19" t="n">
        <x:v>3163336.700427466</x:v>
      </x:c>
      <x:c r="P69" s="19" t="n">
        <x:v>3007039.078056084</x:v>
      </x:c>
      <x:c r="Q69" s="19" t="n">
        <x:v>2805222.608896911</x:v>
      </x:c>
      <x:c r="R69" s="19" t="n">
        <x:v>2609816.1364448303</x:v>
      </x:c>
      <x:c r="S69" s="19" t="n">
        <x:v>2410912.746607842</x:v>
      </x:c>
      <x:c r="T69" s="19" t="n">
        <x:v>2149021.1054855743</x:v>
      </x:c>
      <x:c r="U69" s="19" t="n">
        <x:v>1909801.632443826</x:v>
      </x:c>
      <x:c r="V69" s="19" t="n">
        <x:v>1675334.6432753096</x:v>
      </x:c>
      <x:c r="W69" s="19" t="n">
        <x:v>1445941.3397086903</x:v>
      </x:c>
      <x:c r="X69" s="19" t="n">
        <x:v>1221906.7917684212</x:v>
      </x:c>
      <x:c r="Y69" s="19" t="n">
        <x:v>1003491.6610029109</x:v>
      </x:c>
      <x:c r="Z69" s="19" t="n">
        <x:v>12644831.10041223</x:v>
      </x:c>
      <x:c r="AA69" s="19" t="n">
        <x:v>12433012.647804493</x:v>
      </x:c>
      <x:c r="AB69" s="19" t="n">
        <x:v>12227493.22622228</x:v>
      </x:c>
      <x:c r="AC69" s="19" t="n">
        <x:v>12027903.88340921</x:v>
      </x:c>
      <x:c r="AD69" s="19" t="n">
        <x:v>11834737.958082117</x:v>
      </x:c>
      <x:c r="AE69" s="19" t="n">
        <x:v>11622963.582368895</x:v>
      </x:c>
      <x:c r="AF69" s="19" t="n">
        <x:v>11384704.943567302</x:v>
      </x:c>
      <x:c r="AG69" s="19" t="n">
        <x:v>11159514.56371927</x:v>
      </x:c>
      <x:c r="AH69" s="19" t="n">
        <x:v>10948075.545505412</x:v>
      </x:c>
      <x:c r="AI69" s="19" t="n">
        <x:v>10751012.769128243</x:v>
      </x:c>
      <x:c r="AJ69" s="19" t="n">
        <x:v>10568842.118943775</x:v>
      </x:c>
      <x:c r="AK69" s="19" t="n">
        <x:v>10402068.513593307</x:v>
      </x:c>
      <x:c r="AL69" s="19" t="n">
        <x:v>10251163.122382106</x:v>
      </x:c>
      <x:c r="AM69" s="19" t="n">
        <x:v>10116535.297487546</x:v>
      </x:c>
      <x:c r="AN69" s="19" t="n">
        <x:v>9998587.538470851</x:v>
      </x:c>
      <x:c r="AO69" s="19" t="n">
        <x:v>9897451.563440604</x:v>
      </x:c>
      <x:c r="AP69" s="19" t="n">
        <x:v>9813572.996045465</x:v>
      </x:c>
      <x:c r="AQ69" s="19" t="n">
        <x:v>9737840.407644782</x:v>
      </x:c>
      <x:c r="AR69" s="19" t="n">
        <x:v>9102635.86123153</x:v>
      </x:c>
      <x:c r="AS69" s="19" t="n">
        <x:v>9040104.804589383</x:v>
      </x:c>
      <x:c r="AT69" s="19" t="n">
        <x:v>9000543.368091527</x:v>
      </x:c>
      <x:c r="AU69" s="19" t="n">
        <x:v>8984421.215807904</x:v>
      </x:c>
      <x:c r="AV69" s="19" t="n">
        <x:v>8992066.854180772</x:v>
      </x:c>
      <x:c r="AW69" s="19" t="n">
        <x:v>9023922.090525998</x:v>
      </x:c>
      <x:c r="AX69" s="19" t="n">
        <x:v>9080317.46148546</x:v>
      </x:c>
      <x:c r="AY69" s="19" t="n">
        <x:v>9161659.972078666</x:v>
      </x:c>
      <x:c r="AZ69" s="19" t="n">
        <x:v>9187491.495018002</x:v>
      </x:c>
      <x:c r="BA69" s="19" t="n">
        <x:v>9187491.495018002</x:v>
      </x:c>
      <x:c r="BB69" s="19" t="n">
        <x:v>9187491.495018002</x:v>
      </x:c>
      <x:c r="BC69" s="19" t="n">
        <x:v>9733963.668193247</x:v>
      </x:c>
      <x:c r="BD69" s="19" t="n">
        <x:v>9002510.945386</x:v>
      </x:c>
      <x:c r="BE69" s="19" t="n">
        <x:v>9002510.945386</x:v>
      </x:c>
      <x:c r="BF69" s="19" t="n">
        <x:v>9002510.945386</x:v>
      </x:c>
      <x:c r="BG69" s="19" t="n">
        <x:v>9002510.945386</x:v>
      </x:c>
      <x:c r="BH69" s="19" t="n">
        <x:v>9002510.945386</x:v>
      </x:c>
      <x:c r="BI69" s="19" t="n">
        <x:v>9002510.945386</x:v>
      </x:c>
      <x:c r="BJ69" s="19" t="n">
        <x:v>9002510.945386</x:v>
      </x:c>
      <x:c r="BK69" s="19" t="n">
        <x:v>9002510.945386</x:v>
      </x:c>
      <x:c r="BL69" s="19" t="n">
        <x:v>9002510.945386</x:v>
      </x:c>
      <x:c r="BM69" s="19" t="n">
        <x:v>9002510.945386</x:v>
      </x:c>
      <x:c r="BN69" s="19" t="n">
        <x:v>9002510.945386</x:v>
      </x:c>
      <x:c r="BO69" s="19" t="n">
        <x:v>13120290.107066214</x:v>
      </x:c>
    </x:row>
    <x:row r="70" ht="42" customHeight="1">
      <x:c r="A70" s="3" t="str">
        <x:v>REG.MGMT_HEADROOM.3</x:v>
      </x:c>
      <x:c r="B70" s="3" t="str">
        <x:v>Own funds: mgmt headroom / Downside</x:v>
      </x:c>
      <x:c r="C70" s="3" t="str">
        <x:v>EUR</x:v>
      </x:c>
      <x:c r="D70" s="3" t="str">
        <x:v>END</x:v>
      </x:c>
      <x:c r="E70" s="19" t="n">
        <x:f>BO70</x:f>
        <x:v>-948411.6895129464</x:v>
      </x:c>
      <x:c r="F70" s="3" t="str"/>
      <x:c r="G70" s="2"/>
      <x:c r="H70" s="19" t="n">
        <x:v>-1297488.764694004</x:v>
      </x:c>
      <x:c r="I70" s="19" t="n">
        <x:v>-1339096.254694004</x:v>
      </x:c>
      <x:c r="J70" s="19" t="n">
        <x:v>-1424059.194694004</x:v>
      </x:c>
      <x:c r="K70" s="19" t="n">
        <x:v>-1517870.894694004</x:v>
      </x:c>
      <x:c r="L70" s="19" t="n">
        <x:v>-1634459.404694004</x:v>
      </x:c>
      <x:c r="M70" s="19" t="n">
        <x:v>-1744512.474694004</x:v>
      </x:c>
      <x:c r="N70" s="19" t="n">
        <x:v>-1855310.1962020406</x:v>
      </x:c>
      <x:c r="O70" s="19" t="n">
        <x:v>3005881.844415421</x:v>
      </x:c>
      <x:c r="P70" s="19" t="n">
        <x:v>2849584.2220440386</x:v>
      </x:c>
      <x:c r="Q70" s="19" t="n">
        <x:v>2646656.6341996603</x:v>
      </x:c>
      <x:c r="R70" s="19" t="n">
        <x:v>2448904.172246612</x:v>
      </x:c>
      <x:c r="S70" s="19" t="n">
        <x:v>2246350.1833238113</x:v>
      </x:c>
      <x:c r="T70" s="19" t="n">
        <x:v>2009553.7422578786</x:v>
      </x:c>
      <x:c r="U70" s="19" t="n">
        <x:v>1780962.0863721184</x:v>
      </x:c>
      <x:c r="V70" s="19" t="n">
        <x:v>1552355.55037568</x:v>
      </x:c>
      <x:c r="W70" s="19" t="n">
        <x:v>1323739.1621348914</x:v>
      </x:c>
      <x:c r="X70" s="19" t="n">
        <x:v>1095118.3470533392</x:v>
      </x:c>
      <x:c r="Y70" s="19" t="n">
        <x:v>866489.3459573542</x:v>
      </x:c>
      <x:c r="Z70" s="19" t="n">
        <x:v>12377738.154201481</x:v>
      </x:c>
      <x:c r="AA70" s="19" t="n">
        <x:v>12090021.276479995</x:v>
      </x:c>
      <x:c r="AB70" s="19" t="n">
        <x:v>11802658.182409672</x:v>
      </x:c>
      <x:c r="AC70" s="19" t="n">
        <x:v>11515545.741623668</x:v>
      </x:c>
      <x:c r="AD70" s="19" t="n">
        <x:v>11228699.776051154</x:v>
      </x:c>
      <x:c r="AE70" s="19" t="n">
        <x:v>10916902.156044861</x:v>
      </x:c>
      <x:c r="AF70" s="19" t="n">
        <x:v>10585942.196076434</x:v>
      </x:c>
      <x:c r="AG70" s="19" t="n">
        <x:v>10256490.017790146</x:v>
      </x:c>
      <x:c r="AH70" s="19" t="n">
        <x:v>9928530.408048786</x:v>
      </x:c>
      <x:c r="AI70" s="19" t="n">
        <x:v>9602081.882041141</x:v>
      </x:c>
      <x:c r="AJ70" s="19" t="n">
        <x:v>9277180.290607883</x:v>
      </x:c>
      <x:c r="AK70" s="19" t="n">
        <x:v>8953843.931117704</x:v>
      </x:c>
      <x:c r="AL70" s="19" t="n">
        <x:v>8859955.095356906</x:v>
      </x:c>
      <x:c r="AM70" s="19" t="n">
        <x:v>8539786.416073302</x:v>
      </x:c>
      <x:c r="AN70" s="19" t="n">
        <x:v>8221216.445051001</x:v>
      </x:c>
      <x:c r="AO70" s="19" t="n">
        <x:v>7904232.856267048</x:v>
      </x:c>
      <x:c r="AP70" s="19" t="n">
        <x:v>7588849.563510342</x:v>
      </x:c>
      <x:c r="AQ70" s="19" t="n">
        <x:v>7265624.189926502</x:v>
      </x:c>
      <x:c r="AR70" s="19" t="n">
        <x:v>6645309.97647528</x:v>
      </x:c>
      <x:c r="AS70" s="19" t="n">
        <x:v>6296651.131031343</x:v>
      </x:c>
      <x:c r="AT70" s="19" t="n">
        <x:v>5950665.660005642</x:v>
      </x:c>
      <x:c r="AU70" s="19" t="n">
        <x:v>5607346.216338024</x:v>
      </x:c>
      <x:c r="AV70" s="19" t="n">
        <x:v>5266635.719016904</x:v>
      </x:c>
      <x:c r="AW70" s="19" t="n">
        <x:v>4928533.438098247</x:v>
      </x:c>
      <x:c r="AX70" s="19" t="n">
        <x:v>4592967.60735343</x:v>
      </x:c>
      <x:c r="AY70" s="19" t="n">
        <x:v>4259998.157279229</x:v>
      </x:c>
      <x:c r="AZ70" s="19" t="n">
        <x:v>3929692.1587207094</x:v>
      </x:c>
      <x:c r="BA70" s="19" t="n">
        <x:v>3601968.2014860464</x:v>
      </x:c>
      <x:c r="BB70" s="19" t="n">
        <x:v>3276749.648666108</x:v>
      </x:c>
      <x:c r="BC70" s="19" t="n">
        <x:v>2944583.497396607</x:v>
      </x:c>
      <x:c r="BD70" s="19" t="n">
        <x:v>2428387.462871383</x:v>
      </x:c>
      <x:c r="BE70" s="19" t="n">
        <x:v>2106775.2332536317</x:v>
      </x:c>
      <x:c r="BF70" s="19" t="n">
        <x:v>1788273.0449110644</x:v>
      </x:c>
      <x:c r="BG70" s="19" t="n">
        <x:v>1472850.4114820363</x:v>
      </x:c>
      <x:c r="BH70" s="19" t="n">
        <x:v>1160555.5726705955</x:v>
      </x:c>
      <x:c r="BI70" s="19" t="n">
        <x:v>851367.0409741511</x:v>
      </x:c>
      <x:c r="BJ70" s="19" t="n">
        <x:v>545403.3256478014</x:v>
      </x:c>
      <x:c r="BK70" s="19" t="n">
        <x:v>242496.9227692841</x:v>
      </x:c>
      <x:c r="BL70" s="19" t="n">
        <x:v>-57436.026345134014</x:v>
      </x:c>
      <x:c r="BM70" s="19" t="n">
        <x:v>-354352.62175588845</x:v>
      </x:c>
      <x:c r="BN70" s="19" t="n">
        <x:v>-648213.3751772812</x:v>
      </x:c>
      <x:c r="BO70" s="19" t="n">
        <x:v>-948411.6895129464</x:v>
      </x:c>
    </x:row>
    <x:row r="71" ht="42" customHeight="1">
      <x:c r="A71" s="3" t="str">
        <x:v>LIQ.BUFFER</x:v>
      </x:c>
      <x:c r="B71" s="3" t="str">
        <x:v>Cash buffer target</x:v>
      </x:c>
      <x:c r="C71" s="3" t="str">
        <x:v>EUR</x:v>
      </x:c>
      <x:c r="D71" s="3" t="str">
        <x:v>END</x:v>
      </x:c>
      <x:c r="E71" s="19" t="n">
        <x:f>BO71</x:f>
        <x:v>0</x:v>
      </x:c>
      <x:c r="F71" s="3" t="str">
        <x:v>D10 Liquidity_RegCap row 33; latest estimate</x:v>
      </x:c>
      <x:c r="G71" s="2"/>
      <x:c r="H71" s="20" t="n">
        <x:f>INDEX(H72:H74,'Cover'!$C$28,1)</x:f>
        <x:v>378893.7000000002</x:v>
      </x:c>
      <x:c r="I71" s="20" t="n">
        <x:f>INDEX(I72:I74,'Cover'!$C$28,1)</x:f>
        <x:v>497444.52000000014</x:v>
      </x:c>
      <x:c r="J71" s="20" t="n">
        <x:f>INDEX(J72:J74,'Cover'!$C$28,1)</x:f>
        <x:v>622743.4400000001</x:v>
      </x:c>
      <x:c r="K71" s="20" t="n">
        <x:f>INDEX(K72:K74,'Cover'!$C$28,1)</x:f>
        <x:v>639418.541425</x:v>
      </x:c>
      <x:c r="L71" s="20" t="n">
        <x:f>INDEX(L72:L74,'Cover'!$C$28,1)</x:f>
        <x:v>676294.3346859601</x:v>
      </x:c>
      <x:c r="M71" s="20" t="n">
        <x:f>INDEX(M72:M74,'Cover'!$C$28,1)</x:f>
        <x:v>709193.3828134963</x:v>
      </x:c>
      <x:c r="N71" s="20" t="n">
        <x:f>INDEX(N72:N74,'Cover'!$C$28,1)</x:f>
        <x:v>812958.963293443</x:v>
      </x:c>
      <x:c r="O71" s="20" t="n">
        <x:f>INDEX(O72:O74,'Cover'!$C$28,1)</x:f>
        <x:v>978809.9334343201</x:v>
      </x:c>
      <x:c r="P71" s="20" t="n">
        <x:f>INDEX(P72:P74,'Cover'!$C$28,1)</x:f>
        <x:v>1096726.0846283445</x:v>
      </x:c>
      <x:c r="Q71" s="20" t="n">
        <x:f>INDEX(Q72:Q74,'Cover'!$C$28,1)</x:f>
        <x:v>1237297.2662863897</x:v>
      </x:c>
      <x:c r="R71" s="20" t="n">
        <x:f>INDEX(R72:R74,'Cover'!$C$28,1)</x:f>
        <x:v>1344717.4676535744</x:v>
      </x:c>
      <x:c r="S71" s="20" t="n">
        <x:f>INDEX(S72:S74,'Cover'!$C$28,1)</x:f>
        <x:v>1453801.4232094737</x:v>
      </x:c>
      <x:c r="T71" s="20" t="n">
        <x:f>INDEX(T72:T74,'Cover'!$C$28,1)</x:f>
        <x:v>1480550.2721504788</x:v>
      </x:c>
      <x:c r="U71" s="20" t="n">
        <x:f>INDEX(U72:U74,'Cover'!$C$28,1)</x:f>
        <x:v>1454889.2512398155</x:v>
      </x:c>
      <x:c r="V71" s="20" t="n">
        <x:f>INDEX(V72:V74,'Cover'!$C$28,1)</x:f>
        <x:v>1433753.0000390764</x:v>
      </x:c>
      <x:c r="W71" s="20" t="n">
        <x:f>INDEX(W72:W74,'Cover'!$C$28,1)</x:f>
        <x:v>1464581.004155811</x:v>
      </x:c>
      <x:c r="X71" s="20" t="n">
        <x:f>INDEX(X72:X74,'Cover'!$C$28,1)</x:f>
        <x:v>1453480.5042491595</x:v>
      </x:c>
      <x:c r="Y71" s="20" t="n">
        <x:f>INDEX(Y72:Y74,'Cover'!$C$28,1)</x:f>
        <x:v>1453097.349540628</x:v>
      </x:c>
      <x:c r="Z71" s="20" t="n">
        <x:f>INDEX(Z72:Z74,'Cover'!$C$28,1)</x:f>
        <x:v>1413721.4616844167</x:v>
      </x:c>
      <x:c r="AA71" s="20" t="n">
        <x:f>INDEX(AA72:AA74,'Cover'!$C$28,1)</x:f>
        <x:v>1411482.9294020068</x:v>
      </x:c>
      <x:c r="AB71" s="20" t="n">
        <x:f>INDEX(AB72:AB74,'Cover'!$C$28,1)</x:f>
        <x:v>1412639.088631901</x:v>
      </x:c>
      <x:c r="AC71" s="20" t="n">
        <x:f>INDEX(AC72:AC74,'Cover'!$C$28,1)</x:f>
        <x:v>1434353.2481016307</x:v>
      </x:c>
      <x:c r="AD71" s="20" t="n">
        <x:f>INDEX(AD72:AD74,'Cover'!$C$28,1)</x:f>
        <x:v>1527478.388690135</x:v>
      </x:c>
      <x:c r="AE71" s="20" t="n">
        <x:f>INDEX(AE72:AE74,'Cover'!$C$28,1)</x:f>
        <x:v>1619853.9087512419</x:v>
      </x:c>
      <x:c r="AF71" s="20" t="n">
        <x:f>INDEX(AF72:AF74,'Cover'!$C$28,1)</x:f>
        <x:v>1663448.9650108675</x:v>
      </x:c>
      <x:c r="AG71" s="20" t="n">
        <x:f>INDEX(AG72:AG74,'Cover'!$C$28,1)</x:f>
        <x:v>1627785.3017719479</x:v>
      </x:c>
      <x:c r="AH71" s="20" t="n">
        <x:f>INDEX(AH72:AH74,'Cover'!$C$28,1)</x:f>
        <x:v>1570005.0041993763</x:v>
      </x:c>
      <x:c r="AI71" s="20" t="n">
        <x:f>INDEX(AI72:AI74,'Cover'!$C$28,1)</x:f>
        <x:v>1538830.4443435227</x:v>
      </x:c>
      <x:c r="AJ71" s="20" t="n">
        <x:f>INDEX(AJ72:AJ74,'Cover'!$C$28,1)</x:f>
        <x:v>1501508.4694189671</x:v>
      </x:c>
      <x:c r="AK71" s="20" t="n">
        <x:f>INDEX(AK72:AK74,'Cover'!$C$28,1)</x:f>
        <x:v>1463810.504044574</x:v>
      </x:c>
      <x:c r="AL71" s="20" t="n">
        <x:f>INDEX(AL72:AL74,'Cover'!$C$28,1)</x:f>
        <x:v>1427802.0824883026</x:v>
      </x:c>
      <x:c r="AM71" s="20" t="n">
        <x:f>INDEX(AM72:AM74,'Cover'!$C$28,1)</x:f>
        <x:v>1388905.6130001992</x:v>
      </x:c>
      <x:c r="AN71" s="20" t="n">
        <x:f>INDEX(AN72:AN74,'Cover'!$C$28,1)</x:f>
        <x:v>1349725.137282346</x:v>
      </x:c>
      <x:c r="AO71" s="20" t="n">
        <x:f>INDEX(AO72:AO74,'Cover'!$C$28,1)</x:f>
        <x:v>1318314.243298705</x:v>
      </x:c>
      <x:c r="AP71" s="20" t="n">
        <x:f>INDEX(AP72:AP74,'Cover'!$C$28,1)</x:f>
        <x:v>1341551.4940065478</x:v>
      </x:c>
      <x:c r="AQ71" s="20" t="n">
        <x:f>INDEX(AQ72:AQ74,'Cover'!$C$28,1)</x:f>
        <x:v>1379801.09126603</x:v>
      </x:c>
      <x:c r="AR71" s="20" t="n">
        <x:f>INDEX(AR72:AR74,'Cover'!$C$28,1)</x:f>
        <x:v>1385064.6507649263</x:v>
      </x:c>
      <x:c r="AS71" s="20" t="n">
        <x:f>INDEX(AS72:AS74,'Cover'!$C$28,1)</x:f>
        <x:v>1326632.2992297022</x:v>
      </x:c>
      <x:c r="AT71" s="20" t="n">
        <x:f>INDEX(AT72:AT74,'Cover'!$C$28,1)</x:f>
        <x:v>1246470.6025867462</x:v>
      </x:c>
      <x:c r="AU71" s="20" t="n">
        <x:f>INDEX(AU72:AU74,'Cover'!$C$28,1)</x:f>
        <x:v>1194273.8069419512</x:v>
      </x:c>
      <x:c r="AV71" s="20" t="n">
        <x:f>INDEX(AV72:AV74,'Cover'!$C$28,1)</x:f>
        <x:v>1135095.0288809792</x:v>
      </x:c>
      <x:c r="AW71" s="20" t="n">
        <x:f>INDEX(AW72:AW74,'Cover'!$C$28,1)</x:f>
        <x:v>1075754.258184318</x:v>
      </x:c>
      <x:c r="AX71" s="20" t="n">
        <x:f>INDEX(AX72:AX74,'Cover'!$C$28,1)</x:f>
        <x:v>1019668.7538376636</x:v>
      </x:c>
      <x:c r="AY71" s="20" t="n">
        <x:f>INDEX(AY72:AY74,'Cover'!$C$28,1)</x:f>
        <x:v>959862.4116437153</x:v>
      </x:c>
      <x:c r="AZ71" s="20" t="n">
        <x:f>INDEX(AZ72:AZ74,'Cover'!$C$28,1)</x:f>
        <x:v>899908.8683706652</x:v>
      </x:c>
      <x:c r="BA71" s="20" t="n">
        <x:f>INDEX(BA72:BA74,'Cover'!$C$28,1)</x:f>
        <x:v>853596.4192059832</x:v>
      </x:c>
      <x:c r="BB71" s="20" t="n">
        <x:f>INDEX(BB72:BB74,'Cover'!$C$28,1)</x:f>
        <x:v>790656.6530327473</x:v>
      </x:c>
      <x:c r="BC71" s="20" t="n">
        <x:f>INDEX(BC72:BC74,'Cover'!$C$28,1)</x:f>
        <x:v>747371.426621275</x:v>
      </x:c>
      <x:c r="BD71" s="20" t="n">
        <x:f>INDEX(BD72:BD74,'Cover'!$C$28,1)</x:f>
        <x:v>666856.6611051442</x:v>
      </x:c>
      <x:c r="BE71" s="20" t="n">
        <x:f>INDEX(BE72:BE74,'Cover'!$C$28,1)</x:f>
        <x:v>594265.2681152774</x:v>
      </x:c>
      <x:c r="BF71" s="20" t="n">
        <x:f>INDEX(BF72:BF74,'Cover'!$C$28,1)</x:f>
        <x:v>498485.986033906</x:v>
      </x:c>
      <x:c r="BG71" s="20" t="n">
        <x:f>INDEX(BG72:BG74,'Cover'!$C$28,1)</x:f>
        <x:v>433508.322452334</x:v>
      </x:c>
      <x:c r="BH71" s="20" t="n">
        <x:f>INDEX(BH72:BH74,'Cover'!$C$28,1)</x:f>
        <x:v>362176.4511161386</x:v>
      </x:c>
      <x:c r="BI71" s="20" t="n">
        <x:f>INDEX(BI72:BI74,'Cover'!$C$28,1)</x:f>
        <x:v>289033.0322386937</x:v>
      </x:c>
      <x:c r="BJ71" s="20" t="n">
        <x:f>INDEX(BJ72:BJ74,'Cover'!$C$28,1)</x:f>
        <x:v>219040.88478695974</x:v>
      </x:c>
      <x:c r="BK71" s="20" t="n">
        <x:f>INDEX(BK72:BK74,'Cover'!$C$28,1)</x:f>
        <x:v>145063.08956133854</x:v>
      </x:c>
      <x:c r="BL71" s="20" t="n">
        <x:f>INDEX(BL72:BL74,'Cover'!$C$28,1)</x:f>
        <x:v>73075.46348512173</x:v>
      </x:c>
      <x:c r="BM71" s="20" t="n">
        <x:f>INDEX(BM72:BM74,'Cover'!$C$28,1)</x:f>
        <x:v>0</x:v>
      </x:c>
      <x:c r="BN71" s="20" t="n">
        <x:f>INDEX(BN72:BN74,'Cover'!$C$28,1)</x:f>
        <x:v>0</x:v>
      </x:c>
      <x:c r="BO71" s="20" t="n">
        <x:f>INDEX(BO72:BO74,'Cover'!$C$28,1)</x:f>
        <x:v>0</x:v>
      </x:c>
    </x:row>
    <x:row r="72" ht="42" customHeight="1">
      <x:c r="A72" s="3" t="str">
        <x:v>LIQ.BUFFER.1</x:v>
      </x:c>
      <x:c r="B72" s="3" t="str">
        <x:v>Cash buffer target / Base</x:v>
      </x:c>
      <x:c r="C72" s="3" t="str">
        <x:v>EUR</x:v>
      </x:c>
      <x:c r="D72" s="3" t="str">
        <x:v>END</x:v>
      </x:c>
      <x:c r="E72" s="19" t="n">
        <x:f>BO72</x:f>
        <x:v>0</x:v>
      </x:c>
      <x:c r="F72" s="3" t="str"/>
      <x:c r="G72" s="2"/>
      <x:c r="H72" s="19" t="n">
        <x:v>378893.7000000002</x:v>
      </x:c>
      <x:c r="I72" s="19" t="n">
        <x:v>497444.52000000014</x:v>
      </x:c>
      <x:c r="J72" s="19" t="n">
        <x:v>622743.4400000001</x:v>
      </x:c>
      <x:c r="K72" s="19" t="n">
        <x:v>639418.541425</x:v>
      </x:c>
      <x:c r="L72" s="19" t="n">
        <x:v>676294.3346859601</x:v>
      </x:c>
      <x:c r="M72" s="19" t="n">
        <x:v>709193.3828134963</x:v>
      </x:c>
      <x:c r="N72" s="19" t="n">
        <x:v>812958.963293443</x:v>
      </x:c>
      <x:c r="O72" s="19" t="n">
        <x:v>978809.9334343201</x:v>
      </x:c>
      <x:c r="P72" s="19" t="n">
        <x:v>1096726.0846283445</x:v>
      </x:c>
      <x:c r="Q72" s="19" t="n">
        <x:v>1237297.2662863897</x:v>
      </x:c>
      <x:c r="R72" s="19" t="n">
        <x:v>1344717.4676535744</x:v>
      </x:c>
      <x:c r="S72" s="19" t="n">
        <x:v>1453801.4232094737</x:v>
      </x:c>
      <x:c r="T72" s="19" t="n">
        <x:v>1480550.2721504788</x:v>
      </x:c>
      <x:c r="U72" s="19" t="n">
        <x:v>1454889.2512398155</x:v>
      </x:c>
      <x:c r="V72" s="19" t="n">
        <x:v>1433753.0000390764</x:v>
      </x:c>
      <x:c r="W72" s="19" t="n">
        <x:v>1464581.004155811</x:v>
      </x:c>
      <x:c r="X72" s="19" t="n">
        <x:v>1453480.5042491595</x:v>
      </x:c>
      <x:c r="Y72" s="19" t="n">
        <x:v>1453097.349540628</x:v>
      </x:c>
      <x:c r="Z72" s="19" t="n">
        <x:v>1413721.4616844167</x:v>
      </x:c>
      <x:c r="AA72" s="19" t="n">
        <x:v>1411482.9294020068</x:v>
      </x:c>
      <x:c r="AB72" s="19" t="n">
        <x:v>1412639.088631901</x:v>
      </x:c>
      <x:c r="AC72" s="19" t="n">
        <x:v>1434353.2481016307</x:v>
      </x:c>
      <x:c r="AD72" s="19" t="n">
        <x:v>1527478.388690135</x:v>
      </x:c>
      <x:c r="AE72" s="19" t="n">
        <x:v>1619853.9087512419</x:v>
      </x:c>
      <x:c r="AF72" s="19" t="n">
        <x:v>1663448.9650108675</x:v>
      </x:c>
      <x:c r="AG72" s="19" t="n">
        <x:v>1627785.3017719479</x:v>
      </x:c>
      <x:c r="AH72" s="19" t="n">
        <x:v>1570005.0041993763</x:v>
      </x:c>
      <x:c r="AI72" s="19" t="n">
        <x:v>1538830.4443435227</x:v>
      </x:c>
      <x:c r="AJ72" s="19" t="n">
        <x:v>1501508.4694189671</x:v>
      </x:c>
      <x:c r="AK72" s="19" t="n">
        <x:v>1463810.504044574</x:v>
      </x:c>
      <x:c r="AL72" s="19" t="n">
        <x:v>1427802.0824883026</x:v>
      </x:c>
      <x:c r="AM72" s="19" t="n">
        <x:v>1388905.6130001992</x:v>
      </x:c>
      <x:c r="AN72" s="19" t="n">
        <x:v>1349725.137282346</x:v>
      </x:c>
      <x:c r="AO72" s="19" t="n">
        <x:v>1318314.243298705</x:v>
      </x:c>
      <x:c r="AP72" s="19" t="n">
        <x:v>1341551.4940065478</x:v>
      </x:c>
      <x:c r="AQ72" s="19" t="n">
        <x:v>1379801.09126603</x:v>
      </x:c>
      <x:c r="AR72" s="19" t="n">
        <x:v>1385064.6507649263</x:v>
      </x:c>
      <x:c r="AS72" s="19" t="n">
        <x:v>1326632.2992297022</x:v>
      </x:c>
      <x:c r="AT72" s="19" t="n">
        <x:v>1246470.6025867462</x:v>
      </x:c>
      <x:c r="AU72" s="19" t="n">
        <x:v>1194273.8069419512</x:v>
      </x:c>
      <x:c r="AV72" s="19" t="n">
        <x:v>1135095.0288809792</x:v>
      </x:c>
      <x:c r="AW72" s="19" t="n">
        <x:v>1075754.258184318</x:v>
      </x:c>
      <x:c r="AX72" s="19" t="n">
        <x:v>1019668.7538376636</x:v>
      </x:c>
      <x:c r="AY72" s="19" t="n">
        <x:v>959862.4116437153</x:v>
      </x:c>
      <x:c r="AZ72" s="19" t="n">
        <x:v>899908.8683706652</x:v>
      </x:c>
      <x:c r="BA72" s="19" t="n">
        <x:v>853596.4192059832</x:v>
      </x:c>
      <x:c r="BB72" s="19" t="n">
        <x:v>790656.6530327473</x:v>
      </x:c>
      <x:c r="BC72" s="19" t="n">
        <x:v>747371.426621275</x:v>
      </x:c>
      <x:c r="BD72" s="19" t="n">
        <x:v>666856.6611051442</x:v>
      </x:c>
      <x:c r="BE72" s="19" t="n">
        <x:v>594265.2681152774</x:v>
      </x:c>
      <x:c r="BF72" s="19" t="n">
        <x:v>498485.986033906</x:v>
      </x:c>
      <x:c r="BG72" s="19" t="n">
        <x:v>433508.322452334</x:v>
      </x:c>
      <x:c r="BH72" s="19" t="n">
        <x:v>362176.4511161386</x:v>
      </x:c>
      <x:c r="BI72" s="19" t="n">
        <x:v>289033.0322386937</x:v>
      </x:c>
      <x:c r="BJ72" s="19" t="n">
        <x:v>219040.88478695974</x:v>
      </x:c>
      <x:c r="BK72" s="19" t="n">
        <x:v>145063.08956133854</x:v>
      </x:c>
      <x:c r="BL72" s="19" t="n">
        <x:v>73075.46348512173</x:v>
      </x:c>
      <x:c r="BM72" s="19" t="n">
        <x:v>0</x:v>
      </x:c>
      <x:c r="BN72" s="19" t="n">
        <x:v>0</x:v>
      </x:c>
      <x:c r="BO72" s="19" t="n">
        <x:v>0</x:v>
      </x:c>
    </x:row>
    <x:row r="73" ht="42" customHeight="1">
      <x:c r="A73" s="3" t="str">
        <x:v>LIQ.BUFFER.2</x:v>
      </x:c>
      <x:c r="B73" s="3" t="str">
        <x:v>Cash buffer target / Upside</x:v>
      </x:c>
      <x:c r="C73" s="3" t="str">
        <x:v>EUR</x:v>
      </x:c>
      <x:c r="D73" s="3" t="str">
        <x:v>END</x:v>
      </x:c>
      <x:c r="E73" s="19" t="n">
        <x:f>BO73</x:f>
        <x:v>0</x:v>
      </x:c>
      <x:c r="F73" s="3" t="str"/>
      <x:c r="G73" s="2"/>
      <x:c r="H73" s="19" t="n">
        <x:v>378893.7000000002</x:v>
      </x:c>
      <x:c r="I73" s="19" t="n">
        <x:v>497444.52000000014</x:v>
      </x:c>
      <x:c r="J73" s="19" t="n">
        <x:v>622743.4400000001</x:v>
      </x:c>
      <x:c r="K73" s="19" t="n">
        <x:v>639418.541425</x:v>
      </x:c>
      <x:c r="L73" s="19" t="n">
        <x:v>676294.3346859601</x:v>
      </x:c>
      <x:c r="M73" s="19" t="n">
        <x:v>709193.3828134963</x:v>
      </x:c>
      <x:c r="N73" s="19" t="n">
        <x:v>806634.4601876845</x:v>
      </x:c>
      <x:c r="O73" s="19" t="n">
        <x:v>963590.7356952475</x:v>
      </x:c>
      <x:c r="P73" s="19" t="n">
        <x:v>1071455.4988118508</x:v>
      </x:c>
      <x:c r="Q73" s="19" t="n">
        <x:v>1167926.1021609448</x:v>
      </x:c>
      <x:c r="R73" s="19" t="n">
        <x:v>1249309.7229752564</x:v>
      </x:c>
      <x:c r="S73" s="19" t="n">
        <x:v>1326683.5579655939</x:v>
      </x:c>
      <x:c r="T73" s="19" t="n">
        <x:v>1356298.9107303824</x:v>
      </x:c>
      <x:c r="U73" s="19" t="n">
        <x:v>1309443.6633746251</x:v>
      </x:c>
      <x:c r="V73" s="19" t="n">
        <x:v>1266367.4698624567</x:v>
      </x:c>
      <x:c r="W73" s="19" t="n">
        <x:v>1276410.6132630184</x:v>
      </x:c>
      <x:c r="X73" s="19" t="n">
        <x:v>1241763.3889065888</x:v>
      </x:c>
      <x:c r="Y73" s="19" t="n">
        <x:v>1217064.635131569</x:v>
      </x:c>
      <x:c r="Z73" s="19" t="n">
        <x:v>1152584.863999375</x:v>
      </x:c>
      <x:c r="AA73" s="19" t="n">
        <x:v>1121762.220375186</x:v>
      </x:c>
      <x:c r="AB73" s="19" t="n">
        <x:v>1093456.5917084585</x:v>
      </x:c>
      <x:c r="AC73" s="19" t="n">
        <x:v>1078503.3890839638</x:v>
      </x:c>
      <x:c r="AD73" s="19" t="n">
        <x:v>1122148.7962154474</x:v>
      </x:c>
      <x:c r="AE73" s="19" t="n">
        <x:v>1157182.8998056734</x:v>
      </x:c>
      <x:c r="AF73" s="19" t="n">
        <x:v>1149513.2108017616</x:v>
      </x:c>
      <x:c r="AG73" s="19" t="n">
        <x:v>1060490.4727428532</x:v>
      </x:c>
      <x:c r="AH73" s="19" t="n">
        <x:v>947446.0831390563</x:v>
      </x:c>
      <x:c r="AI73" s="19" t="n">
        <x:v>863541.2269621976</x:v>
      </x:c>
      <x:c r="AJ73" s="19" t="n">
        <x:v>767600.4781972737</x:v>
      </x:c>
      <x:c r="AK73" s="19" t="n">
        <x:v>669776.1416006997</x:v>
      </x:c>
      <x:c r="AL73" s="19" t="n">
        <x:v>576175.1927759656</x:v>
      </x:c>
      <x:c r="AM73" s="19" t="n">
        <x:v>473313.50435877824</x:v>
      </x:c>
      <x:c r="AN73" s="19" t="n">
        <x:v>368838.82005820645</x:v>
      </x:c>
      <x:c r="AO73" s="19" t="n">
        <x:v>268759.2318438771</x:v>
      </x:c>
      <x:c r="AP73" s="19" t="n">
        <x:v>209179.46556321066</x:v>
      </x:c>
      <x:c r="AQ73" s="19" t="n">
        <x:v>158307.19645800185</x:v>
      </x:c>
      <x:c r="AR73" s="19" t="n">
        <x:v>82547.55466586049</x:v>
      </x:c>
      <x:c r="AS73" s="19" t="n">
        <x:v>0</x:v>
      </x:c>
      <x:c r="AT73" s="19" t="n">
        <x:v>0</x:v>
      </x:c>
      <x:c r="AU73" s="19" t="n">
        <x:v>0</x:v>
      </x:c>
      <x:c r="AV73" s="19" t="n">
        <x:v>0</x:v>
      </x:c>
      <x:c r="AW73" s="19" t="n">
        <x:v>0</x:v>
      </x:c>
      <x:c r="AX73" s="19" t="n">
        <x:v>0</x:v>
      </x:c>
      <x:c r="AY73" s="19" t="n">
        <x:v>0</x:v>
      </x:c>
      <x:c r="AZ73" s="19" t="n">
        <x:v>0</x:v>
      </x:c>
      <x:c r="BA73" s="19" t="n">
        <x:v>0</x:v>
      </x:c>
      <x:c r="BB73" s="19" t="n">
        <x:v>0</x:v>
      </x:c>
      <x:c r="BC73" s="19" t="n">
        <x:v>0</x:v>
      </x:c>
      <x:c r="BD73" s="19" t="n">
        <x:v>0</x:v>
      </x:c>
      <x:c r="BE73" s="19" t="n">
        <x:v>0</x:v>
      </x:c>
      <x:c r="BF73" s="19" t="n">
        <x:v>0</x:v>
      </x:c>
      <x:c r="BG73" s="19" t="n">
        <x:v>0</x:v>
      </x:c>
      <x:c r="BH73" s="19" t="n">
        <x:v>0</x:v>
      </x:c>
      <x:c r="BI73" s="19" t="n">
        <x:v>0</x:v>
      </x:c>
      <x:c r="BJ73" s="19" t="n">
        <x:v>0</x:v>
      </x:c>
      <x:c r="BK73" s="19" t="n">
        <x:v>0</x:v>
      </x:c>
      <x:c r="BL73" s="19" t="n">
        <x:v>0</x:v>
      </x:c>
      <x:c r="BM73" s="19" t="n">
        <x:v>0</x:v>
      </x:c>
      <x:c r="BN73" s="19" t="n">
        <x:v>0</x:v>
      </x:c>
      <x:c r="BO73" s="19" t="n">
        <x:v>0</x:v>
      </x:c>
    </x:row>
    <x:row r="74" ht="42" customHeight="1">
      <x:c r="A74" s="3" t="str">
        <x:v>LIQ.BUFFER.3</x:v>
      </x:c>
      <x:c r="B74" s="3" t="str">
        <x:v>Cash buffer target / Downside</x:v>
      </x:c>
      <x:c r="C74" s="3" t="str">
        <x:v>EUR</x:v>
      </x:c>
      <x:c r="D74" s="3" t="str">
        <x:v>END</x:v>
      </x:c>
      <x:c r="E74" s="19" t="n">
        <x:f>BO74</x:f>
        <x:v>0</x:v>
      </x:c>
      <x:c r="F74" s="3" t="str"/>
      <x:c r="G74" s="2"/>
      <x:c r="H74" s="19" t="n">
        <x:v>378893.7000000002</x:v>
      </x:c>
      <x:c r="I74" s="19" t="n">
        <x:v>497444.52000000014</x:v>
      </x:c>
      <x:c r="J74" s="19" t="n">
        <x:v>622743.4400000001</x:v>
      </x:c>
      <x:c r="K74" s="19" t="n">
        <x:v>639418.541425</x:v>
      </x:c>
      <x:c r="L74" s="19" t="n">
        <x:v>676294.3346859601</x:v>
      </x:c>
      <x:c r="M74" s="19" t="n">
        <x:v>709193.3828134963</x:v>
      </x:c>
      <x:c r="N74" s="19" t="n">
        <x:v>816713.0624581362</x:v>
      </x:c>
      <x:c r="O74" s="19" t="n">
        <x:v>987689.3086390111</x:v>
      </x:c>
      <x:c r="P74" s="19" t="n">
        <x:v>1111301.7422821126</x:v>
      </x:c>
      <x:c r="Q74" s="19" t="n">
        <x:v>1210092.394785851</x:v>
      </x:c>
      <x:c r="R74" s="19" t="n">
        <x:v>1277000.9844060452</x:v>
      </x:c>
      <x:c r="S74" s="19" t="n">
        <x:v>1348514.7738460079</x:v>
      </x:c>
      <x:c r="T74" s="19" t="n">
        <x:v>1384271.5506715053</x:v>
      </x:c>
      <x:c r="U74" s="19" t="n">
        <x:v>1369358.4912922895</x:v>
      </x:c>
      <x:c r="V74" s="19" t="n">
        <x:v>1359185.988537812</x:v>
      </x:c>
      <x:c r="W74" s="19" t="n">
        <x:v>1517779.571308624</x:v>
      </x:c>
      <x:c r="X74" s="19" t="n">
        <x:v>1623924.9140892918</x:v>
      </x:c>
      <x:c r="Y74" s="19" t="n">
        <x:v>1740243.4787900965</x:v>
      </x:c>
      <x:c r="Z74" s="19" t="n">
        <x:v>1699562.7222967972</x:v>
      </x:c>
      <x:c r="AA74" s="19" t="n">
        <x:v>1708667.065487553</x:v>
      </x:c>
      <x:c r="AB74" s="19" t="n">
        <x:v>1721491.269636697</x:v>
      </x:c>
      <x:c r="AC74" s="19" t="n">
        <x:v>1759350.801768617</x:v>
      </x:c>
      <x:c r="AD74" s="19" t="n">
        <x:v>1841938.6323438855</x:v>
      </x:c>
      <x:c r="AE74" s="19" t="n">
        <x:v>1928993.2970036035</x:v>
      </x:c>
      <x:c r="AF74" s="19" t="n">
        <x:v>1965101.551670957</x:v>
      </x:c>
      <x:c r="AG74" s="19" t="n">
        <x:v>1956487.8060149816</x:v>
      </x:c>
      <x:c r="AH74" s="19" t="n">
        <x:v>1926421.0146606048</x:v>
      </x:c>
      <x:c r="AI74" s="19" t="n">
        <x:v>1921728.8654938624</x:v>
      </x:c>
      <x:c r="AJ74" s="19" t="n">
        <x:v>1912971.103788036</x:v>
      </x:c>
      <x:c r="AK74" s="19" t="n">
        <x:v>1904187.3456887617</x:v>
      </x:c>
      <x:c r="AL74" s="19" t="n">
        <x:v>1895933.5726388</x:v>
      </x:c>
      <x:c r="AM74" s="19" t="n">
        <x:v>1887097.0829967137</x:v>
      </x:c>
      <x:c r="AN74" s="19" t="n">
        <x:v>1878277.807030295</x:v>
      </x:c>
      <x:c r="AO74" s="19" t="n">
        <x:v>1879644.6165056261</x:v>
      </x:c>
      <x:c r="AP74" s="19" t="n">
        <x:v>1944935.4328179911</x:v>
      </x:c>
      <x:c r="AQ74" s="19" t="n">
        <x:v>2029566.479214732</x:v>
      </x:c>
      <x:c r="AR74" s="19" t="n">
        <x:v>2078537.2686579237</x:v>
      </x:c>
      <x:c r="AS74" s="19" t="n">
        <x:v>2063596.567902804</x:v>
      </x:c>
      <x:c r="AT74" s="19" t="n">
        <x:v>2027264.6532406323</x:v>
      </x:c>
      <x:c r="AU74" s="19" t="n">
        <x:v>2016562.6753329984</x:v>
      </x:c>
      <x:c r="AV74" s="19" t="n">
        <x:v>2001750.098292267</x:v>
      </x:c>
      <x:c r="AW74" s="19" t="n">
        <x:v>1987009.0979167167</x:v>
      </x:c>
      <x:c r="AX74" s="19" t="n">
        <x:v>1973105.4248482534</x:v>
      </x:c>
      <x:c r="AY74" s="19" t="n">
        <x:v>1958513.5587334386</x:v>
      </x:c>
      <x:c r="AZ74" s="19" t="n">
        <x:v>1943997.735264543</x:v>
      </x:c>
      <x:c r="BA74" s="19" t="n">
        <x:v>1941613.3418304143</x:v>
      </x:c>
      <x:c r="BB74" s="19" t="n">
        <x:v>1930892.824130123</x:v>
      </x:c>
      <x:c r="BC74" s="19" t="n">
        <x:v>1942781.661052192</x:v>
      </x:c>
      <x:c r="BD74" s="19" t="n">
        <x:v>1915865.2624334726</x:v>
      </x:c>
      <x:c r="BE74" s="19" t="n">
        <x:v>1897588.778041686</x:v>
      </x:c>
      <x:c r="BF74" s="19" t="n">
        <x:v>1856151.4572681012</x:v>
      </x:c>
      <x:c r="BG74" s="19" t="n">
        <x:v>1842393.834922494</x:v>
      </x:c>
      <x:c r="BH74" s="19" t="n">
        <x:v>1825509.6434816953</x:v>
      </x:c>
      <x:c r="BI74" s="19" t="n">
        <x:v>1806864.278318138</x:v>
      </x:c>
      <x:c r="BJ74" s="19" t="n">
        <x:v>1788219.0858471082</x:v>
      </x:c>
      <x:c r="BK74" s="19" t="n">
        <x:v>1768922.347764947</x:v>
      </x:c>
      <x:c r="BL74" s="19" t="n">
        <x:v>1751676.4872673107</x:v>
      </x:c>
      <x:c r="BM74" s="19" t="n">
        <x:v>1735262.2874031193</x:v>
      </x:c>
      <x:c r="BN74" s="19" t="n">
        <x:v>1727654.9847694037</x:v>
      </x:c>
      <x:c r="BO74" s="19" t="n">
        <x:v>0</x:v>
      </x:c>
    </x:row>
    <x:row r="75" ht="42" customHeight="1">
      <x:c r="A75" s="3" t="str">
        <x:v>LIQ.EVENT_CHECKS</x:v>
      </x:c>
      <x:c r="B75" s="3" t="str">
        <x:v>Liquidity: event checks</x:v>
      </x:c>
      <x:c r="C75" s="3" t="str">
        <x:v>flag</x:v>
      </x:c>
      <x:c r="D75" s="3" t="str">
        <x:v>MAX</x:v>
      </x:c>
      <x:c r="E75" s="6" t="n">
        <x:f>MAX(H75:BO75)</x:f>
        <x:v>1</x:v>
      </x:c>
      <x:c r="F75" s="3" t="str">
        <x:v>D10 Liquidity_RegCap row 112; latest estimate</x:v>
      </x:c>
      <x:c r="G75" s="2"/>
      <x:c r="H75" s="22" t="n">
        <x:f>INDEX(H76:H78,'Cover'!$C$28,1)</x:f>
        <x:v>1</x:v>
      </x:c>
      <x:c r="I75" s="22" t="n">
        <x:f>INDEX(I76:I78,'Cover'!$C$28,1)</x:f>
        <x:v>0</x:v>
      </x:c>
      <x:c r="J75" s="22" t="n">
        <x:f>INDEX(J76:J78,'Cover'!$C$28,1)</x:f>
        <x:v>0</x:v>
      </x:c>
      <x:c r="K75" s="22" t="n">
        <x:f>INDEX(K76:K78,'Cover'!$C$28,1)</x:f>
        <x:v>0</x:v>
      </x:c>
      <x:c r="L75" s="22" t="n">
        <x:f>INDEX(L76:L78,'Cover'!$C$28,1)</x:f>
        <x:v>0</x:v>
      </x:c>
      <x:c r="M75" s="22" t="n">
        <x:f>INDEX(M76:M78,'Cover'!$C$28,1)</x:f>
        <x:v>1</x:v>
      </x:c>
      <x:c r="N75" s="22" t="n">
        <x:f>INDEX(N76:N78,'Cover'!$C$28,1)</x:f>
        <x:v>1</x:v>
      </x:c>
      <x:c r="O75" s="22" t="n">
        <x:f>INDEX(O76:O78,'Cover'!$C$28,1)</x:f>
        <x:v>1</x:v>
      </x:c>
      <x:c r="P75" s="22" t="n">
        <x:f>INDEX(P76:P78,'Cover'!$C$28,1)</x:f>
        <x:v>0</x:v>
      </x:c>
      <x:c r="Q75" s="22" t="n">
        <x:f>INDEX(Q76:Q78,'Cover'!$C$28,1)</x:f>
        <x:v>0</x:v>
      </x:c>
      <x:c r="R75" s="22" t="n">
        <x:f>INDEX(R76:R78,'Cover'!$C$28,1)</x:f>
        <x:v>0</x:v>
      </x:c>
      <x:c r="S75" s="22" t="n">
        <x:f>INDEX(S76:S78,'Cover'!$C$28,1)</x:f>
        <x:v>0</x:v>
      </x:c>
      <x:c r="T75" s="22" t="n">
        <x:f>INDEX(T76:T78,'Cover'!$C$28,1)</x:f>
        <x:v>0</x:v>
      </x:c>
      <x:c r="U75" s="22" t="n">
        <x:f>INDEX(U76:U78,'Cover'!$C$28,1)</x:f>
        <x:v>0</x:v>
      </x:c>
      <x:c r="V75" s="22" t="n">
        <x:f>INDEX(V76:V78,'Cover'!$C$28,1)</x:f>
        <x:v>0</x:v>
      </x:c>
      <x:c r="W75" s="22" t="n">
        <x:f>INDEX(W76:W78,'Cover'!$C$28,1)</x:f>
        <x:v>0</x:v>
      </x:c>
      <x:c r="X75" s="22" t="n">
        <x:f>INDEX(X76:X78,'Cover'!$C$28,1)</x:f>
        <x:v>0</x:v>
      </x:c>
      <x:c r="Y75" s="22" t="n">
        <x:f>INDEX(Y76:Y78,'Cover'!$C$28,1)</x:f>
        <x:v>0</x:v>
      </x:c>
      <x:c r="Z75" s="22" t="n">
        <x:f>INDEX(Z76:Z78,'Cover'!$C$28,1)</x:f>
        <x:v>0</x:v>
      </x:c>
      <x:c r="AA75" s="22" t="n">
        <x:f>INDEX(AA76:AA78,'Cover'!$C$28,1)</x:f>
        <x:v>0</x:v>
      </x:c>
      <x:c r="AB75" s="22" t="n">
        <x:f>INDEX(AB76:AB78,'Cover'!$C$28,1)</x:f>
        <x:v>0</x:v>
      </x:c>
      <x:c r="AC75" s="22" t="n">
        <x:f>INDEX(AC76:AC78,'Cover'!$C$28,1)</x:f>
        <x:v>0</x:v>
      </x:c>
      <x:c r="AD75" s="22" t="n">
        <x:f>INDEX(AD76:AD78,'Cover'!$C$28,1)</x:f>
        <x:v>0</x:v>
      </x:c>
      <x:c r="AE75" s="22" t="n">
        <x:f>INDEX(AE76:AE78,'Cover'!$C$28,1)</x:f>
        <x:v>0</x:v>
      </x:c>
      <x:c r="AF75" s="22" t="n">
        <x:f>INDEX(AF76:AF78,'Cover'!$C$28,1)</x:f>
        <x:v>0</x:v>
      </x:c>
      <x:c r="AG75" s="22" t="n">
        <x:f>INDEX(AG76:AG78,'Cover'!$C$28,1)</x:f>
        <x:v>0</x:v>
      </x:c>
      <x:c r="AH75" s="22" t="n">
        <x:f>INDEX(AH76:AH78,'Cover'!$C$28,1)</x:f>
        <x:v>0</x:v>
      </x:c>
      <x:c r="AI75" s="22" t="n">
        <x:f>INDEX(AI76:AI78,'Cover'!$C$28,1)</x:f>
        <x:v>0</x:v>
      </x:c>
      <x:c r="AJ75" s="22" t="n">
        <x:f>INDEX(AJ76:AJ78,'Cover'!$C$28,1)</x:f>
        <x:v>0</x:v>
      </x:c>
      <x:c r="AK75" s="22" t="n">
        <x:f>INDEX(AK76:AK78,'Cover'!$C$28,1)</x:f>
        <x:v>0</x:v>
      </x:c>
      <x:c r="AL75" s="22" t="n">
        <x:f>INDEX(AL76:AL78,'Cover'!$C$28,1)</x:f>
        <x:v>0</x:v>
      </x:c>
      <x:c r="AM75" s="22" t="n">
        <x:f>INDEX(AM76:AM78,'Cover'!$C$28,1)</x:f>
        <x:v>0</x:v>
      </x:c>
      <x:c r="AN75" s="22" t="n">
        <x:f>INDEX(AN76:AN78,'Cover'!$C$28,1)</x:f>
        <x:v>0</x:v>
      </x:c>
      <x:c r="AO75" s="22" t="n">
        <x:f>INDEX(AO76:AO78,'Cover'!$C$28,1)</x:f>
        <x:v>0</x:v>
      </x:c>
      <x:c r="AP75" s="22" t="n">
        <x:f>INDEX(AP76:AP78,'Cover'!$C$28,1)</x:f>
        <x:v>0</x:v>
      </x:c>
      <x:c r="AQ75" s="22" t="n">
        <x:f>INDEX(AQ76:AQ78,'Cover'!$C$28,1)</x:f>
        <x:v>0</x:v>
      </x:c>
      <x:c r="AR75" s="22" t="n">
        <x:f>INDEX(AR76:AR78,'Cover'!$C$28,1)</x:f>
        <x:v>0</x:v>
      </x:c>
      <x:c r="AS75" s="22" t="n">
        <x:f>INDEX(AS76:AS78,'Cover'!$C$28,1)</x:f>
        <x:v>0</x:v>
      </x:c>
      <x:c r="AT75" s="22" t="n">
        <x:f>INDEX(AT76:AT78,'Cover'!$C$28,1)</x:f>
        <x:v>0</x:v>
      </x:c>
      <x:c r="AU75" s="22" t="n">
        <x:f>INDEX(AU76:AU78,'Cover'!$C$28,1)</x:f>
        <x:v>0</x:v>
      </x:c>
      <x:c r="AV75" s="22" t="n">
        <x:f>INDEX(AV76:AV78,'Cover'!$C$28,1)</x:f>
        <x:v>0</x:v>
      </x:c>
      <x:c r="AW75" s="22" t="n">
        <x:f>INDEX(AW76:AW78,'Cover'!$C$28,1)</x:f>
        <x:v>0</x:v>
      </x:c>
      <x:c r="AX75" s="22" t="n">
        <x:f>INDEX(AX76:AX78,'Cover'!$C$28,1)</x:f>
        <x:v>0</x:v>
      </x:c>
      <x:c r="AY75" s="22" t="n">
        <x:f>INDEX(AY76:AY78,'Cover'!$C$28,1)</x:f>
        <x:v>0</x:v>
      </x:c>
      <x:c r="AZ75" s="22" t="n">
        <x:f>INDEX(AZ76:AZ78,'Cover'!$C$28,1)</x:f>
        <x:v>0</x:v>
      </x:c>
      <x:c r="BA75" s="22" t="n">
        <x:f>INDEX(BA76:BA78,'Cover'!$C$28,1)</x:f>
        <x:v>0</x:v>
      </x:c>
      <x:c r="BB75" s="22" t="n">
        <x:f>INDEX(BB76:BB78,'Cover'!$C$28,1)</x:f>
        <x:v>0</x:v>
      </x:c>
      <x:c r="BC75" s="22" t="n">
        <x:f>INDEX(BC76:BC78,'Cover'!$C$28,1)</x:f>
        <x:v>0</x:v>
      </x:c>
      <x:c r="BD75" s="22" t="n">
        <x:f>INDEX(BD76:BD78,'Cover'!$C$28,1)</x:f>
        <x:v>0</x:v>
      </x:c>
      <x:c r="BE75" s="22" t="n">
        <x:f>INDEX(BE76:BE78,'Cover'!$C$28,1)</x:f>
        <x:v>0</x:v>
      </x:c>
      <x:c r="BF75" s="22" t="n">
        <x:f>INDEX(BF76:BF78,'Cover'!$C$28,1)</x:f>
        <x:v>0</x:v>
      </x:c>
      <x:c r="BG75" s="22" t="n">
        <x:f>INDEX(BG76:BG78,'Cover'!$C$28,1)</x:f>
        <x:v>0</x:v>
      </x:c>
      <x:c r="BH75" s="22" t="n">
        <x:f>INDEX(BH76:BH78,'Cover'!$C$28,1)</x:f>
        <x:v>0</x:v>
      </x:c>
      <x:c r="BI75" s="22" t="n">
        <x:f>INDEX(BI76:BI78,'Cover'!$C$28,1)</x:f>
        <x:v>0</x:v>
      </x:c>
      <x:c r="BJ75" s="22" t="n">
        <x:f>INDEX(BJ76:BJ78,'Cover'!$C$28,1)</x:f>
        <x:v>0</x:v>
      </x:c>
      <x:c r="BK75" s="22" t="n">
        <x:f>INDEX(BK76:BK78,'Cover'!$C$28,1)</x:f>
        <x:v>0</x:v>
      </x:c>
      <x:c r="BL75" s="22" t="n">
        <x:f>INDEX(BL76:BL78,'Cover'!$C$28,1)</x:f>
        <x:v>0</x:v>
      </x:c>
      <x:c r="BM75" s="22" t="n">
        <x:f>INDEX(BM76:BM78,'Cover'!$C$28,1)</x:f>
        <x:v>0</x:v>
      </x:c>
      <x:c r="BN75" s="22" t="n">
        <x:f>INDEX(BN76:BN78,'Cover'!$C$28,1)</x:f>
        <x:v>0</x:v>
      </x:c>
      <x:c r="BO75" s="22" t="n">
        <x:f>INDEX(BO76:BO78,'Cover'!$C$28,1)</x:f>
        <x:v>0</x:v>
      </x:c>
    </x:row>
    <x:row r="76" ht="42" customHeight="1">
      <x:c r="A76" s="3" t="str">
        <x:v>LIQ.EVENT_CHECKS.1</x:v>
      </x:c>
      <x:c r="B76" s="3" t="str">
        <x:v>Liquidity: event checks / Base</x:v>
      </x:c>
      <x:c r="C76" s="3" t="str">
        <x:v>flag</x:v>
      </x:c>
      <x:c r="D76" s="3" t="str">
        <x:v>MAX</x:v>
      </x:c>
      <x:c r="E76" s="6" t="n">
        <x:f>MAX(H76:BO76)</x:f>
        <x:v>1</x:v>
      </x:c>
      <x:c r="F76" s="3" t="str"/>
      <x:c r="G76" s="2"/>
      <x:c r="H76" s="6" t="n">
        <x:v>1</x:v>
      </x:c>
      <x:c r="I76" s="6" t="n">
        <x:v>0</x:v>
      </x:c>
      <x:c r="J76" s="6" t="n">
        <x:v>0</x:v>
      </x:c>
      <x:c r="K76" s="6" t="n">
        <x:v>0</x:v>
      </x:c>
      <x:c r="L76" s="6" t="n">
        <x:v>0</x:v>
      </x:c>
      <x:c r="M76" s="6" t="n">
        <x:v>1</x:v>
      </x:c>
      <x:c r="N76" s="6" t="n">
        <x:v>1</x:v>
      </x:c>
      <x:c r="O76" s="6" t="n">
        <x:v>1</x:v>
      </x:c>
      <x:c r="P76" s="6" t="n">
        <x:v>0</x:v>
      </x:c>
      <x:c r="Q76" s="6" t="n">
        <x:v>0</x:v>
      </x:c>
      <x:c r="R76" s="6" t="n">
        <x:v>0</x:v>
      </x:c>
      <x:c r="S76" s="6" t="n">
        <x:v>0</x:v>
      </x:c>
      <x:c r="T76" s="6" t="n">
        <x:v>0</x:v>
      </x:c>
      <x:c r="U76" s="6" t="n">
        <x:v>0</x:v>
      </x:c>
      <x:c r="V76" s="6" t="n">
        <x:v>0</x:v>
      </x:c>
      <x:c r="W76" s="6" t="n">
        <x:v>0</x:v>
      </x:c>
      <x:c r="X76" s="6" t="n">
        <x:v>0</x:v>
      </x:c>
      <x:c r="Y76" s="6" t="n">
        <x:v>0</x:v>
      </x:c>
      <x:c r="Z76" s="6" t="n">
        <x:v>0</x:v>
      </x:c>
      <x:c r="AA76" s="6" t="n">
        <x:v>0</x:v>
      </x:c>
      <x:c r="AB76" s="6" t="n">
        <x:v>0</x:v>
      </x:c>
      <x:c r="AC76" s="6" t="n">
        <x:v>0</x:v>
      </x:c>
      <x:c r="AD76" s="6" t="n">
        <x:v>0</x:v>
      </x:c>
      <x:c r="AE76" s="6" t="n">
        <x:v>0</x:v>
      </x:c>
      <x:c r="AF76" s="6" t="n">
        <x:v>0</x:v>
      </x:c>
      <x:c r="AG76" s="6" t="n">
        <x:v>0</x:v>
      </x:c>
      <x:c r="AH76" s="6" t="n">
        <x:v>0</x:v>
      </x:c>
      <x:c r="AI76" s="6" t="n">
        <x:v>0</x:v>
      </x:c>
      <x:c r="AJ76" s="6" t="n">
        <x:v>0</x:v>
      </x:c>
      <x:c r="AK76" s="6" t="n">
        <x:v>0</x:v>
      </x:c>
      <x:c r="AL76" s="6" t="n">
        <x:v>0</x:v>
      </x:c>
      <x:c r="AM76" s="6" t="n">
        <x:v>0</x:v>
      </x:c>
      <x:c r="AN76" s="6" t="n">
        <x:v>0</x:v>
      </x:c>
      <x:c r="AO76" s="6" t="n">
        <x:v>0</x:v>
      </x:c>
      <x:c r="AP76" s="6" t="n">
        <x:v>0</x:v>
      </x:c>
      <x:c r="AQ76" s="6" t="n">
        <x:v>0</x:v>
      </x:c>
      <x:c r="AR76" s="6" t="n">
        <x:v>0</x:v>
      </x:c>
      <x:c r="AS76" s="6" t="n">
        <x:v>0</x:v>
      </x:c>
      <x:c r="AT76" s="6" t="n">
        <x:v>0</x:v>
      </x:c>
      <x:c r="AU76" s="6" t="n">
        <x:v>0</x:v>
      </x:c>
      <x:c r="AV76" s="6" t="n">
        <x:v>0</x:v>
      </x:c>
      <x:c r="AW76" s="6" t="n">
        <x:v>0</x:v>
      </x:c>
      <x:c r="AX76" s="6" t="n">
        <x:v>0</x:v>
      </x:c>
      <x:c r="AY76" s="6" t="n">
        <x:v>0</x:v>
      </x:c>
      <x:c r="AZ76" s="6" t="n">
        <x:v>0</x:v>
      </x:c>
      <x:c r="BA76" s="6" t="n">
        <x:v>0</x:v>
      </x:c>
      <x:c r="BB76" s="6" t="n">
        <x:v>0</x:v>
      </x:c>
      <x:c r="BC76" s="6" t="n">
        <x:v>0</x:v>
      </x:c>
      <x:c r="BD76" s="6" t="n">
        <x:v>0</x:v>
      </x:c>
      <x:c r="BE76" s="6" t="n">
        <x:v>0</x:v>
      </x:c>
      <x:c r="BF76" s="6" t="n">
        <x:v>0</x:v>
      </x:c>
      <x:c r="BG76" s="6" t="n">
        <x:v>0</x:v>
      </x:c>
      <x:c r="BH76" s="6" t="n">
        <x:v>0</x:v>
      </x:c>
      <x:c r="BI76" s="6" t="n">
        <x:v>0</x:v>
      </x:c>
      <x:c r="BJ76" s="6" t="n">
        <x:v>0</x:v>
      </x:c>
      <x:c r="BK76" s="6" t="n">
        <x:v>0</x:v>
      </x:c>
      <x:c r="BL76" s="6" t="n">
        <x:v>0</x:v>
      </x:c>
      <x:c r="BM76" s="6" t="n">
        <x:v>0</x:v>
      </x:c>
      <x:c r="BN76" s="6" t="n">
        <x:v>0</x:v>
      </x:c>
      <x:c r="BO76" s="6" t="n">
        <x:v>0</x:v>
      </x:c>
    </x:row>
    <x:row r="77" ht="42" customHeight="1">
      <x:c r="A77" s="3" t="str">
        <x:v>LIQ.EVENT_CHECKS.2</x:v>
      </x:c>
      <x:c r="B77" s="3" t="str">
        <x:v>Liquidity: event checks / Upside</x:v>
      </x:c>
      <x:c r="C77" s="3" t="str">
        <x:v>flag</x:v>
      </x:c>
      <x:c r="D77" s="3" t="str">
        <x:v>MAX</x:v>
      </x:c>
      <x:c r="E77" s="6" t="n">
        <x:f>MAX(H77:BO77)</x:f>
        <x:v>1</x:v>
      </x:c>
      <x:c r="F77" s="3" t="str"/>
      <x:c r="G77" s="2"/>
      <x:c r="H77" s="6" t="n">
        <x:v>1</x:v>
      </x:c>
      <x:c r="I77" s="6" t="n">
        <x:v>0</x:v>
      </x:c>
      <x:c r="J77" s="6" t="n">
        <x:v>0</x:v>
      </x:c>
      <x:c r="K77" s="6" t="n">
        <x:v>0</x:v>
      </x:c>
      <x:c r="L77" s="6" t="n">
        <x:v>0</x:v>
      </x:c>
      <x:c r="M77" s="6" t="n">
        <x:v>1</x:v>
      </x:c>
      <x:c r="N77" s="6" t="n">
        <x:v>1</x:v>
      </x:c>
      <x:c r="O77" s="6" t="n">
        <x:v>1</x:v>
      </x:c>
      <x:c r="P77" s="6" t="n">
        <x:v>0</x:v>
      </x:c>
      <x:c r="Q77" s="6" t="n">
        <x:v>0</x:v>
      </x:c>
      <x:c r="R77" s="6" t="n">
        <x:v>0</x:v>
      </x:c>
      <x:c r="S77" s="6" t="n">
        <x:v>0</x:v>
      </x:c>
      <x:c r="T77" s="6" t="n">
        <x:v>0</x:v>
      </x:c>
      <x:c r="U77" s="6" t="n">
        <x:v>0</x:v>
      </x:c>
      <x:c r="V77" s="6" t="n">
        <x:v>0</x:v>
      </x:c>
      <x:c r="W77" s="6" t="n">
        <x:v>0</x:v>
      </x:c>
      <x:c r="X77" s="6" t="n">
        <x:v>0</x:v>
      </x:c>
      <x:c r="Y77" s="6" t="n">
        <x:v>0</x:v>
      </x:c>
      <x:c r="Z77" s="6" t="n">
        <x:v>0</x:v>
      </x:c>
      <x:c r="AA77" s="6" t="n">
        <x:v>0</x:v>
      </x:c>
      <x:c r="AB77" s="6" t="n">
        <x:v>0</x:v>
      </x:c>
      <x:c r="AC77" s="6" t="n">
        <x:v>0</x:v>
      </x:c>
      <x:c r="AD77" s="6" t="n">
        <x:v>0</x:v>
      </x:c>
      <x:c r="AE77" s="6" t="n">
        <x:v>0</x:v>
      </x:c>
      <x:c r="AF77" s="6" t="n">
        <x:v>0</x:v>
      </x:c>
      <x:c r="AG77" s="6" t="n">
        <x:v>0</x:v>
      </x:c>
      <x:c r="AH77" s="6" t="n">
        <x:v>0</x:v>
      </x:c>
      <x:c r="AI77" s="6" t="n">
        <x:v>0</x:v>
      </x:c>
      <x:c r="AJ77" s="6" t="n">
        <x:v>0</x:v>
      </x:c>
      <x:c r="AK77" s="6" t="n">
        <x:v>0</x:v>
      </x:c>
      <x:c r="AL77" s="6" t="n">
        <x:v>0</x:v>
      </x:c>
      <x:c r="AM77" s="6" t="n">
        <x:v>0</x:v>
      </x:c>
      <x:c r="AN77" s="6" t="n">
        <x:v>0</x:v>
      </x:c>
      <x:c r="AO77" s="6" t="n">
        <x:v>0</x:v>
      </x:c>
      <x:c r="AP77" s="6" t="n">
        <x:v>0</x:v>
      </x:c>
      <x:c r="AQ77" s="6" t="n">
        <x:v>0</x:v>
      </x:c>
      <x:c r="AR77" s="6" t="n">
        <x:v>0</x:v>
      </x:c>
      <x:c r="AS77" s="6" t="n">
        <x:v>0</x:v>
      </x:c>
      <x:c r="AT77" s="6" t="n">
        <x:v>0</x:v>
      </x:c>
      <x:c r="AU77" s="6" t="n">
        <x:v>0</x:v>
      </x:c>
      <x:c r="AV77" s="6" t="n">
        <x:v>0</x:v>
      </x:c>
      <x:c r="AW77" s="6" t="n">
        <x:v>0</x:v>
      </x:c>
      <x:c r="AX77" s="6" t="n">
        <x:v>0</x:v>
      </x:c>
      <x:c r="AY77" s="6" t="n">
        <x:v>0</x:v>
      </x:c>
      <x:c r="AZ77" s="6" t="n">
        <x:v>0</x:v>
      </x:c>
      <x:c r="BA77" s="6" t="n">
        <x:v>0</x:v>
      </x:c>
      <x:c r="BB77" s="6" t="n">
        <x:v>0</x:v>
      </x:c>
      <x:c r="BC77" s="6" t="n">
        <x:v>0</x:v>
      </x:c>
      <x:c r="BD77" s="6" t="n">
        <x:v>0</x:v>
      </x:c>
      <x:c r="BE77" s="6" t="n">
        <x:v>0</x:v>
      </x:c>
      <x:c r="BF77" s="6" t="n">
        <x:v>0</x:v>
      </x:c>
      <x:c r="BG77" s="6" t="n">
        <x:v>0</x:v>
      </x:c>
      <x:c r="BH77" s="6" t="n">
        <x:v>0</x:v>
      </x:c>
      <x:c r="BI77" s="6" t="n">
        <x:v>0</x:v>
      </x:c>
      <x:c r="BJ77" s="6" t="n">
        <x:v>0</x:v>
      </x:c>
      <x:c r="BK77" s="6" t="n">
        <x:v>0</x:v>
      </x:c>
      <x:c r="BL77" s="6" t="n">
        <x:v>0</x:v>
      </x:c>
      <x:c r="BM77" s="6" t="n">
        <x:v>0</x:v>
      </x:c>
      <x:c r="BN77" s="6" t="n">
        <x:v>0</x:v>
      </x:c>
      <x:c r="BO77" s="6" t="n">
        <x:v>0</x:v>
      </x:c>
    </x:row>
    <x:row r="78" ht="42" customHeight="1">
      <x:c r="A78" s="3" t="str">
        <x:v>LIQ.EVENT_CHECKS.3</x:v>
      </x:c>
      <x:c r="B78" s="3" t="str">
        <x:v>Liquidity: event checks / Downside</x:v>
      </x:c>
      <x:c r="C78" s="3" t="str">
        <x:v>flag</x:v>
      </x:c>
      <x:c r="D78" s="3" t="str">
        <x:v>MAX</x:v>
      </x:c>
      <x:c r="E78" s="6" t="n">
        <x:f>MAX(H78:BO78)</x:f>
        <x:v>1</x:v>
      </x:c>
      <x:c r="F78" s="3" t="str"/>
      <x:c r="G78" s="2"/>
      <x:c r="H78" s="6" t="n">
        <x:v>1</x:v>
      </x:c>
      <x:c r="I78" s="6" t="n">
        <x:v>0</x:v>
      </x:c>
      <x:c r="J78" s="6" t="n">
        <x:v>0</x:v>
      </x:c>
      <x:c r="K78" s="6" t="n">
        <x:v>0</x:v>
      </x:c>
      <x:c r="L78" s="6" t="n">
        <x:v>0</x:v>
      </x:c>
      <x:c r="M78" s="6" t="n">
        <x:v>1</x:v>
      </x:c>
      <x:c r="N78" s="6" t="n">
        <x:v>1</x:v>
      </x:c>
      <x:c r="O78" s="6" t="n">
        <x:v>1</x:v>
      </x:c>
      <x:c r="P78" s="6" t="n">
        <x:v>0</x:v>
      </x:c>
      <x:c r="Q78" s="6" t="n">
        <x:v>0</x:v>
      </x:c>
      <x:c r="R78" s="6" t="n">
        <x:v>0</x:v>
      </x:c>
      <x:c r="S78" s="6" t="n">
        <x:v>0</x:v>
      </x:c>
      <x:c r="T78" s="6" t="n">
        <x:v>0</x:v>
      </x:c>
      <x:c r="U78" s="6" t="n">
        <x:v>0</x:v>
      </x:c>
      <x:c r="V78" s="6" t="n">
        <x:v>0</x:v>
      </x:c>
      <x:c r="W78" s="6" t="n">
        <x:v>0</x:v>
      </x:c>
      <x:c r="X78" s="6" t="n">
        <x:v>0</x:v>
      </x:c>
      <x:c r="Y78" s="6" t="n">
        <x:v>0</x:v>
      </x:c>
      <x:c r="Z78" s="6" t="n">
        <x:v>0</x:v>
      </x:c>
      <x:c r="AA78" s="6" t="n">
        <x:v>0</x:v>
      </x:c>
      <x:c r="AB78" s="6" t="n">
        <x:v>0</x:v>
      </x:c>
      <x:c r="AC78" s="6" t="n">
        <x:v>0</x:v>
      </x:c>
      <x:c r="AD78" s="6" t="n">
        <x:v>0</x:v>
      </x:c>
      <x:c r="AE78" s="6" t="n">
        <x:v>0</x:v>
      </x:c>
      <x:c r="AF78" s="6" t="n">
        <x:v>0</x:v>
      </x:c>
      <x:c r="AG78" s="6" t="n">
        <x:v>0</x:v>
      </x:c>
      <x:c r="AH78" s="6" t="n">
        <x:v>0</x:v>
      </x:c>
      <x:c r="AI78" s="6" t="n">
        <x:v>0</x:v>
      </x:c>
      <x:c r="AJ78" s="6" t="n">
        <x:v>0</x:v>
      </x:c>
      <x:c r="AK78" s="6" t="n">
        <x:v>0</x:v>
      </x:c>
      <x:c r="AL78" s="6" t="n">
        <x:v>0</x:v>
      </x:c>
      <x:c r="AM78" s="6" t="n">
        <x:v>0</x:v>
      </x:c>
      <x:c r="AN78" s="6" t="n">
        <x:v>0</x:v>
      </x:c>
      <x:c r="AO78" s="6" t="n">
        <x:v>0</x:v>
      </x:c>
      <x:c r="AP78" s="6" t="n">
        <x:v>0</x:v>
      </x:c>
      <x:c r="AQ78" s="6" t="n">
        <x:v>0</x:v>
      </x:c>
      <x:c r="AR78" s="6" t="n">
        <x:v>0</x:v>
      </x:c>
      <x:c r="AS78" s="6" t="n">
        <x:v>0</x:v>
      </x:c>
      <x:c r="AT78" s="6" t="n">
        <x:v>0</x:v>
      </x:c>
      <x:c r="AU78" s="6" t="n">
        <x:v>0</x:v>
      </x:c>
      <x:c r="AV78" s="6" t="n">
        <x:v>0</x:v>
      </x:c>
      <x:c r="AW78" s="6" t="n">
        <x:v>0</x:v>
      </x:c>
      <x:c r="AX78" s="6" t="n">
        <x:v>0</x:v>
      </x:c>
      <x:c r="AY78" s="6" t="n">
        <x:v>0</x:v>
      </x:c>
      <x:c r="AZ78" s="6" t="n">
        <x:v>0</x:v>
      </x:c>
      <x:c r="BA78" s="6" t="n">
        <x:v>0</x:v>
      </x:c>
      <x:c r="BB78" s="6" t="n">
        <x:v>0</x:v>
      </x:c>
      <x:c r="BC78" s="6" t="n">
        <x:v>0</x:v>
      </x:c>
      <x:c r="BD78" s="6" t="n">
        <x:v>0</x:v>
      </x:c>
      <x:c r="BE78" s="6" t="n">
        <x:v>0</x:v>
      </x:c>
      <x:c r="BF78" s="6" t="n">
        <x:v>0</x:v>
      </x:c>
      <x:c r="BG78" s="6" t="n">
        <x:v>0</x:v>
      </x:c>
      <x:c r="BH78" s="6" t="n">
        <x:v>0</x:v>
      </x:c>
      <x:c r="BI78" s="6" t="n">
        <x:v>0</x:v>
      </x:c>
      <x:c r="BJ78" s="6" t="n">
        <x:v>0</x:v>
      </x:c>
      <x:c r="BK78" s="6" t="n">
        <x:v>0</x:v>
      </x:c>
      <x:c r="BL78" s="6" t="n">
        <x:v>0</x:v>
      </x:c>
      <x:c r="BM78" s="6" t="n">
        <x:v>0</x:v>
      </x:c>
      <x:c r="BN78" s="6" t="n">
        <x:v>1</x:v>
      </x:c>
      <x:c r="BO78" s="6" t="n">
        <x:v>1</x:v>
      </x:c>
    </x:row>
    <x:row r="79" ht="42" customHeight="1">
      <x:c r="A79" s="3" t="str">
        <x:v>LIQ.EVENT_NEED</x:v>
      </x:c>
      <x:c r="B79" s="3" t="str">
        <x:v>Liquidity: event need</x:v>
      </x:c>
      <x:c r="C79" s="3" t="str">
        <x:v>EUR</x:v>
      </x:c>
      <x:c r="D79" s="3" t="str">
        <x:v>MAX</x:v>
      </x:c>
      <x:c r="E79" s="19" t="n">
        <x:f>MAX(H79:BO79)</x:f>
        <x:v>1468719.4065474565</x:v>
      </x:c>
      <x:c r="F79" s="3" t="str">
        <x:v>D10 Liquidity_RegCap row 111; latest estimate</x:v>
      </x:c>
      <x:c r="G79" s="2"/>
      <x:c r="H79" s="20" t="n">
        <x:f>INDEX(H80:H82,'Cover'!$C$28,1)</x:f>
        <x:v>891263.8850394198</x:v>
      </x:c>
      <x:c r="I79" s="20" t="n">
        <x:f>INDEX(I80:I82,'Cover'!$C$28,1)</x:f>
        <x:v>910897.9750394197</x:v>
      </x:c>
      <x:c r="J79" s="20" t="n">
        <x:f>INDEX(J80:J82,'Cover'!$C$28,1)</x:f>
        <x:v>952505.4650394197</x:v>
      </x:c>
      <x:c r="K79" s="20" t="n">
        <x:f>INDEX(K80:K82,'Cover'!$C$28,1)</x:f>
        <x:v>1037468.4050394197</x:v>
      </x:c>
      <x:c r="L79" s="20" t="n">
        <x:f>INDEX(L80:L82,'Cover'!$C$28,1)</x:f>
        <x:v>1131280.1050394196</x:v>
      </x:c>
      <x:c r="M79" s="20" t="n">
        <x:f>INDEX(M80:M82,'Cover'!$C$28,1)</x:f>
        <x:v>1247868.6150394198</x:v>
      </x:c>
      <x:c r="N79" s="20" t="n">
        <x:f>INDEX(N80:N82,'Cover'!$C$28,1)</x:f>
        <x:v>1357921.6850394197</x:v>
      </x:c>
      <x:c r="O79" s="20" t="n">
        <x:f>INDEX(O80:O82,'Cover'!$C$28,1)</x:f>
        <x:v>1468719.4065474565</x:v>
      </x:c>
      <x:c r="P79" s="20" t="n">
        <x:f>INDEX(P80:P82,'Cover'!$C$28,1)</x:f>
        <x:v>0</x:v>
      </x:c>
      <x:c r="Q79" s="20" t="n">
        <x:f>INDEX(Q80:Q82,'Cover'!$C$28,1)</x:f>
        <x:v>0</x:v>
      </x:c>
      <x:c r="R79" s="20" t="n">
        <x:f>INDEX(R80:R82,'Cover'!$C$28,1)</x:f>
        <x:v>0</x:v>
      </x:c>
      <x:c r="S79" s="20" t="n">
        <x:f>INDEX(S80:S82,'Cover'!$C$28,1)</x:f>
        <x:v>0</x:v>
      </x:c>
      <x:c r="T79" s="20" t="n">
        <x:f>INDEX(T80:T82,'Cover'!$C$28,1)</x:f>
        <x:v>0</x:v>
      </x:c>
      <x:c r="U79" s="20" t="n">
        <x:f>INDEX(U80:U82,'Cover'!$C$28,1)</x:f>
        <x:v>0</x:v>
      </x:c>
      <x:c r="V79" s="20" t="n">
        <x:f>INDEX(V80:V82,'Cover'!$C$28,1)</x:f>
        <x:v>0</x:v>
      </x:c>
      <x:c r="W79" s="20" t="n">
        <x:f>INDEX(W80:W82,'Cover'!$C$28,1)</x:f>
        <x:v>0</x:v>
      </x:c>
      <x:c r="X79" s="20" t="n">
        <x:f>INDEX(X80:X82,'Cover'!$C$28,1)</x:f>
        <x:v>0</x:v>
      </x:c>
      <x:c r="Y79" s="20" t="n">
        <x:f>INDEX(Y80:Y82,'Cover'!$C$28,1)</x:f>
        <x:v>0</x:v>
      </x:c>
      <x:c r="Z79" s="20" t="n">
        <x:f>INDEX(Z80:Z82,'Cover'!$C$28,1)</x:f>
        <x:v>0</x:v>
      </x:c>
      <x:c r="AA79" s="20" t="n">
        <x:f>INDEX(AA80:AA82,'Cover'!$C$28,1)</x:f>
        <x:v>0</x:v>
      </x:c>
      <x:c r="AB79" s="20" t="n">
        <x:f>INDEX(AB80:AB82,'Cover'!$C$28,1)</x:f>
        <x:v>0</x:v>
      </x:c>
      <x:c r="AC79" s="20" t="n">
        <x:f>INDEX(AC80:AC82,'Cover'!$C$28,1)</x:f>
        <x:v>0</x:v>
      </x:c>
      <x:c r="AD79" s="20" t="n">
        <x:f>INDEX(AD80:AD82,'Cover'!$C$28,1)</x:f>
        <x:v>0</x:v>
      </x:c>
      <x:c r="AE79" s="20" t="n">
        <x:f>INDEX(AE80:AE82,'Cover'!$C$28,1)</x:f>
        <x:v>0</x:v>
      </x:c>
      <x:c r="AF79" s="20" t="n">
        <x:f>INDEX(AF80:AF82,'Cover'!$C$28,1)</x:f>
        <x:v>0</x:v>
      </x:c>
      <x:c r="AG79" s="20" t="n">
        <x:f>INDEX(AG80:AG82,'Cover'!$C$28,1)</x:f>
        <x:v>0</x:v>
      </x:c>
      <x:c r="AH79" s="20" t="n">
        <x:f>INDEX(AH80:AH82,'Cover'!$C$28,1)</x:f>
        <x:v>0</x:v>
      </x:c>
      <x:c r="AI79" s="20" t="n">
        <x:f>INDEX(AI80:AI82,'Cover'!$C$28,1)</x:f>
        <x:v>0</x:v>
      </x:c>
      <x:c r="AJ79" s="20" t="n">
        <x:f>INDEX(AJ80:AJ82,'Cover'!$C$28,1)</x:f>
        <x:v>0</x:v>
      </x:c>
      <x:c r="AK79" s="20" t="n">
        <x:f>INDEX(AK80:AK82,'Cover'!$C$28,1)</x:f>
        <x:v>0</x:v>
      </x:c>
      <x:c r="AL79" s="20" t="n">
        <x:f>INDEX(AL80:AL82,'Cover'!$C$28,1)</x:f>
        <x:v>0</x:v>
      </x:c>
      <x:c r="AM79" s="20" t="n">
        <x:f>INDEX(AM80:AM82,'Cover'!$C$28,1)</x:f>
        <x:v>0</x:v>
      </x:c>
      <x:c r="AN79" s="20" t="n">
        <x:f>INDEX(AN80:AN82,'Cover'!$C$28,1)</x:f>
        <x:v>0</x:v>
      </x:c>
      <x:c r="AO79" s="20" t="n">
        <x:f>INDEX(AO80:AO82,'Cover'!$C$28,1)</x:f>
        <x:v>0</x:v>
      </x:c>
      <x:c r="AP79" s="20" t="n">
        <x:f>INDEX(AP80:AP82,'Cover'!$C$28,1)</x:f>
        <x:v>0</x:v>
      </x:c>
      <x:c r="AQ79" s="20" t="n">
        <x:f>INDEX(AQ80:AQ82,'Cover'!$C$28,1)</x:f>
        <x:v>0</x:v>
      </x:c>
      <x:c r="AR79" s="20" t="n">
        <x:f>INDEX(AR80:AR82,'Cover'!$C$28,1)</x:f>
        <x:v>0</x:v>
      </x:c>
      <x:c r="AS79" s="20" t="n">
        <x:f>INDEX(AS80:AS82,'Cover'!$C$28,1)</x:f>
        <x:v>0</x:v>
      </x:c>
      <x:c r="AT79" s="20" t="n">
        <x:f>INDEX(AT80:AT82,'Cover'!$C$28,1)</x:f>
        <x:v>0</x:v>
      </x:c>
      <x:c r="AU79" s="20" t="n">
        <x:f>INDEX(AU80:AU82,'Cover'!$C$28,1)</x:f>
        <x:v>0</x:v>
      </x:c>
      <x:c r="AV79" s="20" t="n">
        <x:f>INDEX(AV80:AV82,'Cover'!$C$28,1)</x:f>
        <x:v>0</x:v>
      </x:c>
      <x:c r="AW79" s="20" t="n">
        <x:f>INDEX(AW80:AW82,'Cover'!$C$28,1)</x:f>
        <x:v>0</x:v>
      </x:c>
      <x:c r="AX79" s="20" t="n">
        <x:f>INDEX(AX80:AX82,'Cover'!$C$28,1)</x:f>
        <x:v>0</x:v>
      </x:c>
      <x:c r="AY79" s="20" t="n">
        <x:f>INDEX(AY80:AY82,'Cover'!$C$28,1)</x:f>
        <x:v>0</x:v>
      </x:c>
      <x:c r="AZ79" s="20" t="n">
        <x:f>INDEX(AZ80:AZ82,'Cover'!$C$28,1)</x:f>
        <x:v>0</x:v>
      </x:c>
      <x:c r="BA79" s="20" t="n">
        <x:f>INDEX(BA80:BA82,'Cover'!$C$28,1)</x:f>
        <x:v>0</x:v>
      </x:c>
      <x:c r="BB79" s="20" t="n">
        <x:f>INDEX(BB80:BB82,'Cover'!$C$28,1)</x:f>
        <x:v>0</x:v>
      </x:c>
      <x:c r="BC79" s="20" t="n">
        <x:f>INDEX(BC80:BC82,'Cover'!$C$28,1)</x:f>
        <x:v>0</x:v>
      </x:c>
      <x:c r="BD79" s="20" t="n">
        <x:f>INDEX(BD80:BD82,'Cover'!$C$28,1)</x:f>
        <x:v>0</x:v>
      </x:c>
      <x:c r="BE79" s="20" t="n">
        <x:f>INDEX(BE80:BE82,'Cover'!$C$28,1)</x:f>
        <x:v>0</x:v>
      </x:c>
      <x:c r="BF79" s="20" t="n">
        <x:f>INDEX(BF80:BF82,'Cover'!$C$28,1)</x:f>
        <x:v>0</x:v>
      </x:c>
      <x:c r="BG79" s="20" t="n">
        <x:f>INDEX(BG80:BG82,'Cover'!$C$28,1)</x:f>
        <x:v>0</x:v>
      </x:c>
      <x:c r="BH79" s="20" t="n">
        <x:f>INDEX(BH80:BH82,'Cover'!$C$28,1)</x:f>
        <x:v>0</x:v>
      </x:c>
      <x:c r="BI79" s="20" t="n">
        <x:f>INDEX(BI80:BI82,'Cover'!$C$28,1)</x:f>
        <x:v>0</x:v>
      </x:c>
      <x:c r="BJ79" s="20" t="n">
        <x:f>INDEX(BJ80:BJ82,'Cover'!$C$28,1)</x:f>
        <x:v>0</x:v>
      </x:c>
      <x:c r="BK79" s="20" t="n">
        <x:f>INDEX(BK80:BK82,'Cover'!$C$28,1)</x:f>
        <x:v>0</x:v>
      </x:c>
      <x:c r="BL79" s="20" t="n">
        <x:f>INDEX(BL80:BL82,'Cover'!$C$28,1)</x:f>
        <x:v>0</x:v>
      </x:c>
      <x:c r="BM79" s="20" t="n">
        <x:f>INDEX(BM80:BM82,'Cover'!$C$28,1)</x:f>
        <x:v>0</x:v>
      </x:c>
      <x:c r="BN79" s="20" t="n">
        <x:f>INDEX(BN80:BN82,'Cover'!$C$28,1)</x:f>
        <x:v>0</x:v>
      </x:c>
      <x:c r="BO79" s="20" t="n">
        <x:f>INDEX(BO80:BO82,'Cover'!$C$28,1)</x:f>
        <x:v>0</x:v>
      </x:c>
    </x:row>
    <x:row r="80" ht="42" customHeight="1">
      <x:c r="A80" s="3" t="str">
        <x:v>LIQ.EVENT_NEED.1</x:v>
      </x:c>
      <x:c r="B80" s="3" t="str">
        <x:v>Liquidity: event need / Base</x:v>
      </x:c>
      <x:c r="C80" s="3" t="str">
        <x:v>EUR</x:v>
      </x:c>
      <x:c r="D80" s="3" t="str">
        <x:v>MAX</x:v>
      </x:c>
      <x:c r="E80" s="19" t="n">
        <x:f>MAX(H80:BO80)</x:f>
        <x:v>1468719.4065474565</x:v>
      </x:c>
      <x:c r="F80" s="3" t="str"/>
      <x:c r="G80" s="2"/>
      <x:c r="H80" s="19" t="n">
        <x:v>891263.8850394198</x:v>
      </x:c>
      <x:c r="I80" s="19" t="n">
        <x:v>910897.9750394197</x:v>
      </x:c>
      <x:c r="J80" s="19" t="n">
        <x:v>952505.4650394197</x:v>
      </x:c>
      <x:c r="K80" s="19" t="n">
        <x:v>1037468.4050394197</x:v>
      </x:c>
      <x:c r="L80" s="19" t="n">
        <x:v>1131280.1050394196</x:v>
      </x:c>
      <x:c r="M80" s="19" t="n">
        <x:v>1247868.6150394198</x:v>
      </x:c>
      <x:c r="N80" s="19" t="n">
        <x:v>1357921.6850394197</x:v>
      </x:c>
      <x:c r="O80" s="19" t="n">
        <x:v>1468719.4065474565</x:v>
      </x:c>
      <x:c r="P80" s="19" t="n">
        <x:v>0</x:v>
      </x:c>
      <x:c r="Q80" s="19" t="n">
        <x:v>0</x:v>
      </x:c>
      <x:c r="R80" s="19" t="n">
        <x:v>0</x:v>
      </x:c>
      <x:c r="S80" s="19" t="n">
        <x:v>0</x:v>
      </x:c>
      <x:c r="T80" s="19" t="n">
        <x:v>0</x:v>
      </x:c>
      <x:c r="U80" s="19" t="n">
        <x:v>0</x:v>
      </x:c>
      <x:c r="V80" s="19" t="n">
        <x:v>0</x:v>
      </x:c>
      <x:c r="W80" s="19" t="n">
        <x:v>0</x:v>
      </x:c>
      <x:c r="X80" s="19" t="n">
        <x:v>0</x:v>
      </x:c>
      <x:c r="Y80" s="19" t="n">
        <x:v>0</x:v>
      </x:c>
      <x:c r="Z80" s="19" t="n">
        <x:v>0</x:v>
      </x:c>
      <x:c r="AA80" s="19" t="n">
        <x:v>0</x:v>
      </x:c>
      <x:c r="AB80" s="19" t="n">
        <x:v>0</x:v>
      </x:c>
      <x:c r="AC80" s="19" t="n">
        <x:v>0</x:v>
      </x:c>
      <x:c r="AD80" s="19" t="n">
        <x:v>0</x:v>
      </x:c>
      <x:c r="AE80" s="19" t="n">
        <x:v>0</x:v>
      </x:c>
      <x:c r="AF80" s="19" t="n">
        <x:v>0</x:v>
      </x:c>
      <x:c r="AG80" s="19" t="n">
        <x:v>0</x:v>
      </x:c>
      <x:c r="AH80" s="19" t="n">
        <x:v>0</x:v>
      </x:c>
      <x:c r="AI80" s="19" t="n">
        <x:v>0</x:v>
      </x:c>
      <x:c r="AJ80" s="19" t="n">
        <x:v>0</x:v>
      </x:c>
      <x:c r="AK80" s="19" t="n">
        <x:v>0</x:v>
      </x:c>
      <x:c r="AL80" s="19" t="n">
        <x:v>0</x:v>
      </x:c>
      <x:c r="AM80" s="19" t="n">
        <x:v>0</x:v>
      </x:c>
      <x:c r="AN80" s="19" t="n">
        <x:v>0</x:v>
      </x:c>
      <x:c r="AO80" s="19" t="n">
        <x:v>0</x:v>
      </x:c>
      <x:c r="AP80" s="19" t="n">
        <x:v>0</x:v>
      </x:c>
      <x:c r="AQ80" s="19" t="n">
        <x:v>0</x:v>
      </x:c>
      <x:c r="AR80" s="19" t="n">
        <x:v>0</x:v>
      </x:c>
      <x:c r="AS80" s="19" t="n">
        <x:v>0</x:v>
      </x:c>
      <x:c r="AT80" s="19" t="n">
        <x:v>0</x:v>
      </x:c>
      <x:c r="AU80" s="19" t="n">
        <x:v>0</x:v>
      </x:c>
      <x:c r="AV80" s="19" t="n">
        <x:v>0</x:v>
      </x:c>
      <x:c r="AW80" s="19" t="n">
        <x:v>0</x:v>
      </x:c>
      <x:c r="AX80" s="19" t="n">
        <x:v>0</x:v>
      </x:c>
      <x:c r="AY80" s="19" t="n">
        <x:v>0</x:v>
      </x:c>
      <x:c r="AZ80" s="19" t="n">
        <x:v>0</x:v>
      </x:c>
      <x:c r="BA80" s="19" t="n">
        <x:v>0</x:v>
      </x:c>
      <x:c r="BB80" s="19" t="n">
        <x:v>0</x:v>
      </x:c>
      <x:c r="BC80" s="19" t="n">
        <x:v>0</x:v>
      </x:c>
      <x:c r="BD80" s="19" t="n">
        <x:v>0</x:v>
      </x:c>
      <x:c r="BE80" s="19" t="n">
        <x:v>0</x:v>
      </x:c>
      <x:c r="BF80" s="19" t="n">
        <x:v>0</x:v>
      </x:c>
      <x:c r="BG80" s="19" t="n">
        <x:v>0</x:v>
      </x:c>
      <x:c r="BH80" s="19" t="n">
        <x:v>0</x:v>
      </x:c>
      <x:c r="BI80" s="19" t="n">
        <x:v>0</x:v>
      </x:c>
      <x:c r="BJ80" s="19" t="n">
        <x:v>0</x:v>
      </x:c>
      <x:c r="BK80" s="19" t="n">
        <x:v>0</x:v>
      </x:c>
      <x:c r="BL80" s="19" t="n">
        <x:v>0</x:v>
      </x:c>
      <x:c r="BM80" s="19" t="n">
        <x:v>0</x:v>
      </x:c>
      <x:c r="BN80" s="19" t="n">
        <x:v>0</x:v>
      </x:c>
      <x:c r="BO80" s="19" t="n">
        <x:v>0</x:v>
      </x:c>
    </x:row>
    <x:row r="81" ht="42" customHeight="1">
      <x:c r="A81" s="3" t="str">
        <x:v>LIQ.EVENT_NEED.2</x:v>
      </x:c>
      <x:c r="B81" s="3" t="str">
        <x:v>Liquidity: event need / Upside</x:v>
      </x:c>
      <x:c r="C81" s="3" t="str">
        <x:v>EUR</x:v>
      </x:c>
      <x:c r="D81" s="3" t="str">
        <x:v>MAX</x:v>
      </x:c>
      <x:c r="E81" s="19" t="n">
        <x:f>MAX(H81:BO81)</x:f>
        <x:v>1511122.0370763356</x:v>
      </x:c>
      <x:c r="F81" s="3" t="str"/>
      <x:c r="G81" s="2"/>
      <x:c r="H81" s="19" t="n">
        <x:v>933666.515568299</x:v>
      </x:c>
      <x:c r="I81" s="19" t="n">
        <x:v>953300.605568299</x:v>
      </x:c>
      <x:c r="J81" s="19" t="n">
        <x:v>994908.095568299</x:v>
      </x:c>
      <x:c r="K81" s="19" t="n">
        <x:v>1079871.035568299</x:v>
      </x:c>
      <x:c r="L81" s="19" t="n">
        <x:v>1173682.735568299</x:v>
      </x:c>
      <x:c r="M81" s="19" t="n">
        <x:v>1290271.245568299</x:v>
      </x:c>
      <x:c r="N81" s="19" t="n">
        <x:v>1400324.315568299</x:v>
      </x:c>
      <x:c r="O81" s="19" t="n">
        <x:v>1511122.0370763356</x:v>
      </x:c>
      <x:c r="P81" s="19" t="n">
        <x:v>0</x:v>
      </x:c>
      <x:c r="Q81" s="19" t="n">
        <x:v>0</x:v>
      </x:c>
      <x:c r="R81" s="19" t="n">
        <x:v>0</x:v>
      </x:c>
      <x:c r="S81" s="19" t="n">
        <x:v>0</x:v>
      </x:c>
      <x:c r="T81" s="19" t="n">
        <x:v>0</x:v>
      </x:c>
      <x:c r="U81" s="19" t="n">
        <x:v>0</x:v>
      </x:c>
      <x:c r="V81" s="19" t="n">
        <x:v>0</x:v>
      </x:c>
      <x:c r="W81" s="19" t="n">
        <x:v>0</x:v>
      </x:c>
      <x:c r="X81" s="19" t="n">
        <x:v>0</x:v>
      </x:c>
      <x:c r="Y81" s="19" t="n">
        <x:v>0</x:v>
      </x:c>
      <x:c r="Z81" s="19" t="n">
        <x:v>0</x:v>
      </x:c>
      <x:c r="AA81" s="19" t="n">
        <x:v>0</x:v>
      </x:c>
      <x:c r="AB81" s="19" t="n">
        <x:v>0</x:v>
      </x:c>
      <x:c r="AC81" s="19" t="n">
        <x:v>0</x:v>
      </x:c>
      <x:c r="AD81" s="19" t="n">
        <x:v>0</x:v>
      </x:c>
      <x:c r="AE81" s="19" t="n">
        <x:v>0</x:v>
      </x:c>
      <x:c r="AF81" s="19" t="n">
        <x:v>0</x:v>
      </x:c>
      <x:c r="AG81" s="19" t="n">
        <x:v>0</x:v>
      </x:c>
      <x:c r="AH81" s="19" t="n">
        <x:v>0</x:v>
      </x:c>
      <x:c r="AI81" s="19" t="n">
        <x:v>0</x:v>
      </x:c>
      <x:c r="AJ81" s="19" t="n">
        <x:v>0</x:v>
      </x:c>
      <x:c r="AK81" s="19" t="n">
        <x:v>0</x:v>
      </x:c>
      <x:c r="AL81" s="19" t="n">
        <x:v>0</x:v>
      </x:c>
      <x:c r="AM81" s="19" t="n">
        <x:v>0</x:v>
      </x:c>
      <x:c r="AN81" s="19" t="n">
        <x:v>0</x:v>
      </x:c>
      <x:c r="AO81" s="19" t="n">
        <x:v>0</x:v>
      </x:c>
      <x:c r="AP81" s="19" t="n">
        <x:v>0</x:v>
      </x:c>
      <x:c r="AQ81" s="19" t="n">
        <x:v>0</x:v>
      </x:c>
      <x:c r="AR81" s="19" t="n">
        <x:v>0</x:v>
      </x:c>
      <x:c r="AS81" s="19" t="n">
        <x:v>0</x:v>
      </x:c>
      <x:c r="AT81" s="19" t="n">
        <x:v>0</x:v>
      </x:c>
      <x:c r="AU81" s="19" t="n">
        <x:v>0</x:v>
      </x:c>
      <x:c r="AV81" s="19" t="n">
        <x:v>0</x:v>
      </x:c>
      <x:c r="AW81" s="19" t="n">
        <x:v>0</x:v>
      </x:c>
      <x:c r="AX81" s="19" t="n">
        <x:v>0</x:v>
      </x:c>
      <x:c r="AY81" s="19" t="n">
        <x:v>0</x:v>
      </x:c>
      <x:c r="AZ81" s="19" t="n">
        <x:v>0</x:v>
      </x:c>
      <x:c r="BA81" s="19" t="n">
        <x:v>0</x:v>
      </x:c>
      <x:c r="BB81" s="19" t="n">
        <x:v>0</x:v>
      </x:c>
      <x:c r="BC81" s="19" t="n">
        <x:v>0</x:v>
      </x:c>
      <x:c r="BD81" s="19" t="n">
        <x:v>0</x:v>
      </x:c>
      <x:c r="BE81" s="19" t="n">
        <x:v>0</x:v>
      </x:c>
      <x:c r="BF81" s="19" t="n">
        <x:v>0</x:v>
      </x:c>
      <x:c r="BG81" s="19" t="n">
        <x:v>0</x:v>
      </x:c>
      <x:c r="BH81" s="19" t="n">
        <x:v>0</x:v>
      </x:c>
      <x:c r="BI81" s="19" t="n">
        <x:v>0</x:v>
      </x:c>
      <x:c r="BJ81" s="19" t="n">
        <x:v>0</x:v>
      </x:c>
      <x:c r="BK81" s="19" t="n">
        <x:v>0</x:v>
      </x:c>
      <x:c r="BL81" s="19" t="n">
        <x:v>0</x:v>
      </x:c>
      <x:c r="BM81" s="19" t="n">
        <x:v>0</x:v>
      </x:c>
      <x:c r="BN81" s="19" t="n">
        <x:v>0</x:v>
      </x:c>
      <x:c r="BO81" s="19" t="n">
        <x:v>0</x:v>
      </x:c>
    </x:row>
    <x:row r="82" ht="42" customHeight="1">
      <x:c r="A82" s="3" t="str">
        <x:v>LIQ.EVENT_NEED.3</x:v>
      </x:c>
      <x:c r="B82" s="3" t="str">
        <x:v>Liquidity: event need / Downside</x:v>
      </x:c>
      <x:c r="C82" s="3" t="str">
        <x:v>EUR</x:v>
      </x:c>
      <x:c r="D82" s="3" t="str">
        <x:v>MAX</x:v>
      </x:c>
      <x:c r="E82" s="19" t="n">
        <x:f>MAX(H82:BO82)</x:f>
        <x:v>1642334.4170863733</x:v>
      </x:c>
      <x:c r="F82" s="3" t="str"/>
      <x:c r="G82" s="2"/>
      <x:c r="H82" s="19" t="n">
        <x:v>1064878.8955783367</x:v>
      </x:c>
      <x:c r="I82" s="19" t="n">
        <x:v>1084512.9855783368</x:v>
      </x:c>
      <x:c r="J82" s="19" t="n">
        <x:v>1126120.4755783367</x:v>
      </x:c>
      <x:c r="K82" s="19" t="n">
        <x:v>1211083.4155783367</x:v>
      </x:c>
      <x:c r="L82" s="19" t="n">
        <x:v>1304895.1155783366</x:v>
      </x:c>
      <x:c r="M82" s="19" t="n">
        <x:v>1421483.6255783367</x:v>
      </x:c>
      <x:c r="N82" s="19" t="n">
        <x:v>1531536.6955783367</x:v>
      </x:c>
      <x:c r="O82" s="19" t="n">
        <x:v>1642334.4170863733</x:v>
      </x:c>
      <x:c r="P82" s="19" t="n">
        <x:v>0</x:v>
      </x:c>
      <x:c r="Q82" s="19" t="n">
        <x:v>0</x:v>
      </x:c>
      <x:c r="R82" s="19" t="n">
        <x:v>0</x:v>
      </x:c>
      <x:c r="S82" s="19" t="n">
        <x:v>0</x:v>
      </x:c>
      <x:c r="T82" s="19" t="n">
        <x:v>0</x:v>
      </x:c>
      <x:c r="U82" s="19" t="n">
        <x:v>0</x:v>
      </x:c>
      <x:c r="V82" s="19" t="n">
        <x:v>0</x:v>
      </x:c>
      <x:c r="W82" s="19" t="n">
        <x:v>0</x:v>
      </x:c>
      <x:c r="X82" s="19" t="n">
        <x:v>0</x:v>
      </x:c>
      <x:c r="Y82" s="19" t="n">
        <x:v>0</x:v>
      </x:c>
      <x:c r="Z82" s="19" t="n">
        <x:v>0</x:v>
      </x:c>
      <x:c r="AA82" s="19" t="n">
        <x:v>0</x:v>
      </x:c>
      <x:c r="AB82" s="19" t="n">
        <x:v>0</x:v>
      </x:c>
      <x:c r="AC82" s="19" t="n">
        <x:v>0</x:v>
      </x:c>
      <x:c r="AD82" s="19" t="n">
        <x:v>0</x:v>
      </x:c>
      <x:c r="AE82" s="19" t="n">
        <x:v>0</x:v>
      </x:c>
      <x:c r="AF82" s="19" t="n">
        <x:v>0</x:v>
      </x:c>
      <x:c r="AG82" s="19" t="n">
        <x:v>0</x:v>
      </x:c>
      <x:c r="AH82" s="19" t="n">
        <x:v>0</x:v>
      </x:c>
      <x:c r="AI82" s="19" t="n">
        <x:v>0</x:v>
      </x:c>
      <x:c r="AJ82" s="19" t="n">
        <x:v>0</x:v>
      </x:c>
      <x:c r="AK82" s="19" t="n">
        <x:v>0</x:v>
      </x:c>
      <x:c r="AL82" s="19" t="n">
        <x:v>0</x:v>
      </x:c>
      <x:c r="AM82" s="19" t="n">
        <x:v>0</x:v>
      </x:c>
      <x:c r="AN82" s="19" t="n">
        <x:v>0</x:v>
      </x:c>
      <x:c r="AO82" s="19" t="n">
        <x:v>0</x:v>
      </x:c>
      <x:c r="AP82" s="19" t="n">
        <x:v>0</x:v>
      </x:c>
      <x:c r="AQ82" s="19" t="n">
        <x:v>0</x:v>
      </x:c>
      <x:c r="AR82" s="19" t="n">
        <x:v>0</x:v>
      </x:c>
      <x:c r="AS82" s="19" t="n">
        <x:v>0</x:v>
      </x:c>
      <x:c r="AT82" s="19" t="n">
        <x:v>0</x:v>
      </x:c>
      <x:c r="AU82" s="19" t="n">
        <x:v>0</x:v>
      </x:c>
      <x:c r="AV82" s="19" t="n">
        <x:v>0</x:v>
      </x:c>
      <x:c r="AW82" s="19" t="n">
        <x:v>0</x:v>
      </x:c>
      <x:c r="AX82" s="19" t="n">
        <x:v>0</x:v>
      </x:c>
      <x:c r="AY82" s="19" t="n">
        <x:v>0</x:v>
      </x:c>
      <x:c r="AZ82" s="19" t="n">
        <x:v>0</x:v>
      </x:c>
      <x:c r="BA82" s="19" t="n">
        <x:v>0</x:v>
      </x:c>
      <x:c r="BB82" s="19" t="n">
        <x:v>0</x:v>
      </x:c>
      <x:c r="BC82" s="19" t="n">
        <x:v>0</x:v>
      </x:c>
      <x:c r="BD82" s="19" t="n">
        <x:v>0</x:v>
      </x:c>
      <x:c r="BE82" s="19" t="n">
        <x:v>0</x:v>
      </x:c>
      <x:c r="BF82" s="19" t="n">
        <x:v>0</x:v>
      </x:c>
      <x:c r="BG82" s="19" t="n">
        <x:v>0</x:v>
      </x:c>
      <x:c r="BH82" s="19" t="n">
        <x:v>0</x:v>
      </x:c>
      <x:c r="BI82" s="19" t="n">
        <x:v>0</x:v>
      </x:c>
      <x:c r="BJ82" s="19" t="n">
        <x:v>0</x:v>
      </x:c>
      <x:c r="BK82" s="19" t="n">
        <x:v>0</x:v>
      </x:c>
      <x:c r="BL82" s="19" t="n">
        <x:v>0</x:v>
      </x:c>
      <x:c r="BM82" s="19" t="n">
        <x:v>0</x:v>
      </x:c>
      <x:c r="BN82" s="19" t="n">
        <x:v>295459.7672176247</x:v>
      </x:c>
      <x:c r="BO82" s="19" t="n">
        <x:v>396482.24903384084</x:v>
      </x:c>
    </x:row>
    <x:row r="83" ht="42" customHeight="1">
      <x:c r="A83" s="3" t="str">
        <x:v>ALT.CF.OPEN_CASH</x:v>
      </x:c>
      <x:c r="B83" s="3" t="str">
        <x:v>No future rounds · Opening cash</x:v>
      </x:c>
      <x:c r="C83" s="3" t="str">
        <x:v>EUR</x:v>
      </x:c>
      <x:c r="D83" s="3" t="str">
        <x:v>OPEN</x:v>
      </x:c>
      <x:c r="E83" s="19" t="n">
        <x:f>H83</x:f>
        <x:v>0</x:v>
      </x:c>
      <x:c r="F83" s="3" t="str">
        <x:v>D10 CashFlow row 42; latest estimate</x:v>
      </x:c>
      <x:c r="G83" s="2"/>
      <x:c r="H83" s="20" t="n">
        <x:f>INDEX(H84:H86,'Cover'!$C$28,1)</x:f>
        <x:v>0</x:v>
      </x:c>
      <x:c r="I83" s="20" t="n">
        <x:f>INDEX(I84:I86,'Cover'!$C$28,1)</x:f>
        <x:v>1004604.1399999999</x:v>
      </x:c>
      <x:c r="J83" s="20" t="n">
        <x:f>INDEX(J84:J86,'Cover'!$C$28,1)</x:f>
        <x:v>958098.6999999998</x:v>
      </x:c>
      <x:c r="K83" s="20" t="n">
        <x:f>INDEX(K84:K86,'Cover'!$C$28,1)</x:f>
        <x:v>902797.1499999998</x:v>
      </x:c>
      <x:c r="L83" s="20" t="n">
        <x:f>INDEX(L84:L86,'Cover'!$C$28,1)</x:f>
        <x:v>800282.2899999998</x:v>
      </x:c>
      <x:c r="M83" s="20" t="n">
        <x:f>INDEX(M84:M86,'Cover'!$C$28,1)</x:f>
        <x:v>697476.4399999998</x:v>
      </x:c>
      <x:c r="N83" s="20" t="n">
        <x:f>INDEX(N84:N86,'Cover'!$C$28,1)</x:f>
        <x:v>576550.43</x:v>
      </x:c>
      <x:c r="O83" s="20" t="n">
        <x:f>INDEX(O84:O86,'Cover'!$C$28,1)</x:f>
        <x:v>468673.01928750006</x:v>
      </x:c>
      <x:c r="P83" s="20" t="n">
        <x:f>INDEX(P84:P86,'Cover'!$C$28,1)</x:f>
        <x:v>357174.27265702</x:v>
      </x:c>
      <x:c r="Q83" s="20" t="n">
        <x:f>INDEX(Q84:Q86,'Cover'!$C$28,1)</x:f>
        <x:v>213265.7510932519</x:v>
      </x:c>
      <x:c r="R83" s="20" t="n">
        <x:f>INDEX(R84:R86,'Cover'!$C$28,1)</x:f>
        <x:v>49379.39640640357</x:v>
      </x:c>
      <x:c r="S83" s="20" t="n">
        <x:f>INDEX(S84:S86,'Cover'!$C$28,1)</x:f>
        <x:v>-152967.42797105812</x:v>
      </x:c>
      <x:c r="T83" s="20" t="n">
        <x:f>INDEX(T84:T86,'Cover'!$C$28,1)</x:f>
        <x:v>-347288.8617642631</x:v>
      </x:c>
      <x:c r="U83" s="20" t="n">
        <x:f>INDEX(U84:U86,'Cover'!$C$28,1)</x:f>
        <x:v>-574947.9544161079</x:v>
      </x:c>
      <x:c r="V83" s="20" t="n">
        <x:f>INDEX(V84:V86,'Cover'!$C$28,1)</x:f>
        <x:v>-830156.749181241</x:v>
      </x:c>
      <x:c r="W83" s="20" t="n">
        <x:f>INDEX(W84:W86,'Cover'!$C$28,1)</x:f>
        <x:v>-1078043.168585112</x:v>
      </x:c>
      <x:c r="X83" s="20" t="n">
        <x:f>INDEX(X84:X86,'Cover'!$C$28,1)</x:f>
        <x:v>-1318164.3410679535</x:v>
      </x:c>
      <x:c r="Y83" s="20" t="n">
        <x:f>INDEX(Y84:Y86,'Cover'!$C$28,1)</x:f>
        <x:v>-1556638.562707661</x:v>
      </x:c>
      <x:c r="Z83" s="20" t="n">
        <x:f>INDEX(Z84:Z86,'Cover'!$C$28,1)</x:f>
        <x:v>-1793047.5507291376</x:v>
      </x:c>
      <x:c r="AA83" s="20" t="n">
        <x:f>INDEX(AA84:AA86,'Cover'!$C$28,1)</x:f>
        <x:v>-2038290.6440078218</x:v>
      </x:c>
      <x:c r="AB83" s="20" t="n">
        <x:f>INDEX(AB84:AB86,'Cover'!$C$28,1)</x:f>
        <x:v>-2294114.6419291063</x:v>
      </x:c>
      <x:c r="AC83" s="20" t="n">
        <x:f>INDEX(AC84:AC86,'Cover'!$C$28,1)</x:f>
        <x:v>-2534860.2978936615</x:v>
      </x:c>
      <x:c r="AD83" s="20" t="n">
        <x:f>INDEX(AD84:AD86,'Cover'!$C$28,1)</x:f>
        <x:v>-2774339.917650777</x:v>
      </x:c>
      <x:c r="AE83" s="20" t="n">
        <x:f>INDEX(AE84:AE86,'Cover'!$C$28,1)</x:f>
        <x:v>-3009782.354767304</x:v>
      </x:c>
      <x:c r="AF83" s="20" t="n">
        <x:f>INDEX(AF84:AF86,'Cover'!$C$28,1)</x:f>
        <x:v>-3250223.91351593</x:v>
      </x:c>
      <x:c r="AG83" s="20" t="n">
        <x:f>INDEX(AG84:AG86,'Cover'!$C$28,1)</x:f>
        <x:v>-3502166.4888792033</x:v>
      </x:c>
      <x:c r="AH83" s="20" t="n">
        <x:f>INDEX(AH84:AH86,'Cover'!$C$28,1)</x:f>
        <x:v>-3782785.0820616065</x:v>
      </x:c>
      <x:c r="AI83" s="20" t="n">
        <x:f>INDEX(AI84:AI86,'Cover'!$C$28,1)</x:f>
        <x:v>-4067969.783399542</x:v>
      </x:c>
      <x:c r="AJ83" s="20" t="n">
        <x:f>INDEX(AJ84:AJ86,'Cover'!$C$28,1)</x:f>
        <x:v>-4337718.759449658</x:v>
      </x:c>
      <x:c r="AK83" s="20" t="n">
        <x:f>INDEX(AK84:AK86,'Cover'!$C$28,1)</x:f>
        <x:v>-4599465.865409469</x:v>
      </x:c>
      <x:c r="AL83" s="20" t="n">
        <x:f>INDEX(AL84:AL86,'Cover'!$C$28,1)</x:f>
        <x:v>-4854743.052147511</x:v>
      </x:c>
      <x:c r="AM83" s="20" t="n">
        <x:f>INDEX(AM84:AM86,'Cover'!$C$28,1)</x:f>
        <x:v>-5107923.495142076</x:v>
      </x:c>
      <x:c r="AN83" s="20" t="n">
        <x:f>INDEX(AN84:AN86,'Cover'!$C$28,1)</x:f>
        <x:v>-5350047.844611895</x:v>
      </x:c>
      <x:c r="AO83" s="20" t="n">
        <x:f>INDEX(AO84:AO86,'Cover'!$C$28,1)</x:f>
        <x:v>-5585537.605869354</x:v>
      </x:c>
      <x:c r="AP83" s="20" t="n">
        <x:f>INDEX(AP84:AP86,'Cover'!$C$28,1)</x:f>
        <x:v>-5819798.956520755</x:v>
      </x:c>
      <x:c r="AQ83" s="20" t="n">
        <x:f>INDEX(AQ84:AQ86,'Cover'!$C$28,1)</x:f>
        <x:v>-6041582.694944967</x:v>
      </x:c>
      <x:c r="AR83" s="20" t="n">
        <x:f>INDEX(AR84:AR86,'Cover'!$C$28,1)</x:f>
        <x:v>-6256614.152335374</x:v>
      </x:c>
      <x:c r="AS83" s="20" t="n">
        <x:f>INDEX(AS84:AS86,'Cover'!$C$28,1)</x:f>
        <x:v>-6473822.439568359</x:v>
      </x:c>
      <x:c r="AT83" s="20" t="n">
        <x:f>INDEX(AT84:AT86,'Cover'!$C$28,1)</x:f>
        <x:v>-6705896.818728638</x:v>
      </x:c>
      <x:c r="AU83" s="20" t="n">
        <x:f>INDEX(AU84:AU86,'Cover'!$C$28,1)</x:f>
        <x:v>-6938710.566849238</x:v>
      </x:c>
      <x:c r="AV83" s="20" t="n">
        <x:f>INDEX(AV84:AV86,'Cover'!$C$28,1)</x:f>
        <x:v>-7157688.258149631</x:v>
      </x:c>
      <x:c r="AW83" s="20" t="n">
        <x:f>INDEX(AW84:AW86,'Cover'!$C$28,1)</x:f>
        <x:v>-7359680.79613557</x:v>
      </x:c>
      <x:c r="AX83" s="20" t="n">
        <x:f>INDEX(AX84:AX86,'Cover'!$C$28,1)</x:f>
        <x:v>-7551584.550747674</x:v>
      </x:c>
      <x:c r="AY83" s="20" t="n">
        <x:f>INDEX(AY84:AY86,'Cover'!$C$28,1)</x:f>
        <x:v>-7743684.8000990525</x:v>
      </x:c>
      <x:c r="AZ83" s="20" t="n">
        <x:f>INDEX(AZ84:AZ86,'Cover'!$C$28,1)</x:f>
        <x:v>-7915341.527925166</x:v>
      </x:c>
      <x:c r="BA83" s="20" t="n">
        <x:f>INDEX(BA84:BA86,'Cover'!$C$28,1)</x:f>
        <x:v>-8076865.462795889</x:v>
      </x:c>
      <x:c r="BB83" s="20" t="n">
        <x:f>INDEX(BB84:BB86,'Cover'!$C$28,1)</x:f>
        <x:v>-8240250.613562576</x:v>
      </x:c>
      <x:c r="BC83" s="20" t="n">
        <x:f>INDEX(BC84:BC86,'Cover'!$C$28,1)</x:f>
        <x:v>-8381366.877320566</x:v>
      </x:c>
      <x:c r="BD83" s="20" t="n">
        <x:f>INDEX(BD84:BD86,'Cover'!$C$28,1)</x:f>
        <x:v>-8512314.126547486</x:v>
      </x:c>
      <x:c r="BE83" s="20" t="n">
        <x:f>INDEX(BE84:BE86,'Cover'!$C$28,1)</x:f>
        <x:v>-8651458.102656592</x:v>
      </x:c>
      <x:c r="BF83" s="20" t="n">
        <x:f>INDEX(BF84:BF86,'Cover'!$C$28,1)</x:f>
        <x:v>-8768973.478533452</x:v>
      </x:c>
      <x:c r="BG83" s="20" t="n">
        <x:f>INDEX(BG84:BG86,'Cover'!$C$28,1)</x:f>
        <x:v>-8877250.290863983</x:v>
      </x:c>
      <x:c r="BH83" s="20" t="n">
        <x:f>INDEX(BH84:BH86,'Cover'!$C$28,1)</x:f>
        <x:v>-8981608.620823385</x:v>
      </x:c>
      <x:c r="BI83" s="20" t="n">
        <x:f>INDEX(BI84:BI86,'Cover'!$C$28,1)</x:f>
        <x:v>-9059417.921042122</x:v>
      </x:c>
      <x:c r="BJ83" s="20" t="n">
        <x:f>INDEX(BJ84:BJ86,'Cover'!$C$28,1)</x:f>
        <x:v>-9122393.801539395</x:v>
      </x:c>
      <x:c r="BK83" s="20" t="n">
        <x:f>INDEX(BK84:BK86,'Cover'!$C$28,1)</x:f>
        <x:v>-9190958.15221674</x:v>
      </x:c>
      <x:c r="BL83" s="20" t="n">
        <x:f>INDEX(BL84:BL86,'Cover'!$C$28,1)</x:f>
        <x:v>-9226865.699065847</x:v>
      </x:c>
      <x:c r="BM83" s="20" t="n">
        <x:f>INDEX(BM84:BM86,'Cover'!$C$28,1)</x:f>
        <x:v>-9253036.07234245</x:v>
      </x:c>
      <x:c r="BN83" s="20" t="n">
        <x:f>INDEX(BN84:BN86,'Cover'!$C$28,1)</x:f>
        <x:v>-9289391.26614878</x:v>
      </x:c>
      <x:c r="BO83" s="20" t="n">
        <x:f>INDEX(BO84:BO86,'Cover'!$C$28,1)</x:f>
        <x:v>-9291136.858582083</x:v>
      </x:c>
    </x:row>
    <x:row r="84" ht="42" customHeight="1">
      <x:c r="A84" s="3" t="str">
        <x:v>ALT.CF.OPEN_CASH.1</x:v>
      </x:c>
      <x:c r="B84" s="3" t="str">
        <x:v>No future rounds · Opening cash / Base</x:v>
      </x:c>
      <x:c r="C84" s="3" t="str">
        <x:v>EUR</x:v>
      </x:c>
      <x:c r="D84" s="3" t="str">
        <x:v>OPEN</x:v>
      </x:c>
      <x:c r="E84" s="19" t="n">
        <x:f>H84</x:f>
        <x:v>0</x:v>
      </x:c>
      <x:c r="F84" s="3" t="str"/>
      <x:c r="G84" s="2"/>
      <x:c r="H84" s="19" t="n">
        <x:v>0</x:v>
      </x:c>
      <x:c r="I84" s="19" t="n">
        <x:v>1004604.1399999999</x:v>
      </x:c>
      <x:c r="J84" s="19" t="n">
        <x:v>958098.6999999998</x:v>
      </x:c>
      <x:c r="K84" s="19" t="n">
        <x:v>902797.1499999998</x:v>
      </x:c>
      <x:c r="L84" s="19" t="n">
        <x:v>800282.2899999998</x:v>
      </x:c>
      <x:c r="M84" s="19" t="n">
        <x:v>697476.4399999998</x:v>
      </x:c>
      <x:c r="N84" s="19" t="n">
        <x:v>576550.43</x:v>
      </x:c>
      <x:c r="O84" s="19" t="n">
        <x:v>468673.01928750006</x:v>
      </x:c>
      <x:c r="P84" s="19" t="n">
        <x:v>357174.27265702</x:v>
      </x:c>
      <x:c r="Q84" s="19" t="n">
        <x:v>213265.7510932519</x:v>
      </x:c>
      <x:c r="R84" s="19" t="n">
        <x:v>49379.39640640357</x:v>
      </x:c>
      <x:c r="S84" s="19" t="n">
        <x:v>-152967.42797105812</x:v>
      </x:c>
      <x:c r="T84" s="19" t="n">
        <x:v>-347288.8617642631</x:v>
      </x:c>
      <x:c r="U84" s="19" t="n">
        <x:v>-574947.9544161079</x:v>
      </x:c>
      <x:c r="V84" s="19" t="n">
        <x:v>-830156.749181241</x:v>
      </x:c>
      <x:c r="W84" s="19" t="n">
        <x:v>-1078043.168585112</x:v>
      </x:c>
      <x:c r="X84" s="19" t="n">
        <x:v>-1318164.3410679535</x:v>
      </x:c>
      <x:c r="Y84" s="19" t="n">
        <x:v>-1556638.562707661</x:v>
      </x:c>
      <x:c r="Z84" s="19" t="n">
        <x:v>-1793047.5507291376</x:v>
      </x:c>
      <x:c r="AA84" s="19" t="n">
        <x:v>-2038290.6440078218</x:v>
      </x:c>
      <x:c r="AB84" s="19" t="n">
        <x:v>-2294114.6419291063</x:v>
      </x:c>
      <x:c r="AC84" s="19" t="n">
        <x:v>-2534860.2978936615</x:v>
      </x:c>
      <x:c r="AD84" s="19" t="n">
        <x:v>-2774339.917650777</x:v>
      </x:c>
      <x:c r="AE84" s="19" t="n">
        <x:v>-3009782.354767304</x:v>
      </x:c>
      <x:c r="AF84" s="19" t="n">
        <x:v>-3250223.91351593</x:v>
      </x:c>
      <x:c r="AG84" s="19" t="n">
        <x:v>-3502166.4888792033</x:v>
      </x:c>
      <x:c r="AH84" s="19" t="n">
        <x:v>-3782785.0820616065</x:v>
      </x:c>
      <x:c r="AI84" s="19" t="n">
        <x:v>-4067969.783399542</x:v>
      </x:c>
      <x:c r="AJ84" s="19" t="n">
        <x:v>-4337718.759449658</x:v>
      </x:c>
      <x:c r="AK84" s="19" t="n">
        <x:v>-4599465.865409469</x:v>
      </x:c>
      <x:c r="AL84" s="19" t="n">
        <x:v>-4854743.052147511</x:v>
      </x:c>
      <x:c r="AM84" s="19" t="n">
        <x:v>-5107923.495142076</x:v>
      </x:c>
      <x:c r="AN84" s="19" t="n">
        <x:v>-5350047.844611895</x:v>
      </x:c>
      <x:c r="AO84" s="19" t="n">
        <x:v>-5585537.605869354</x:v>
      </x:c>
      <x:c r="AP84" s="19" t="n">
        <x:v>-5819798.956520755</x:v>
      </x:c>
      <x:c r="AQ84" s="19" t="n">
        <x:v>-6041582.694944967</x:v>
      </x:c>
      <x:c r="AR84" s="19" t="n">
        <x:v>-6256614.152335374</x:v>
      </x:c>
      <x:c r="AS84" s="19" t="n">
        <x:v>-6473822.439568359</x:v>
      </x:c>
      <x:c r="AT84" s="19" t="n">
        <x:v>-6705896.818728638</x:v>
      </x:c>
      <x:c r="AU84" s="19" t="n">
        <x:v>-6938710.566849238</x:v>
      </x:c>
      <x:c r="AV84" s="19" t="n">
        <x:v>-7157688.258149631</x:v>
      </x:c>
      <x:c r="AW84" s="19" t="n">
        <x:v>-7359680.79613557</x:v>
      </x:c>
      <x:c r="AX84" s="19" t="n">
        <x:v>-7551584.550747674</x:v>
      </x:c>
      <x:c r="AY84" s="19" t="n">
        <x:v>-7743684.8000990525</x:v>
      </x:c>
      <x:c r="AZ84" s="19" t="n">
        <x:v>-7915341.527925166</x:v>
      </x:c>
      <x:c r="BA84" s="19" t="n">
        <x:v>-8076865.462795889</x:v>
      </x:c>
      <x:c r="BB84" s="19" t="n">
        <x:v>-8240250.613562576</x:v>
      </x:c>
      <x:c r="BC84" s="19" t="n">
        <x:v>-8381366.877320566</x:v>
      </x:c>
      <x:c r="BD84" s="19" t="n">
        <x:v>-8512314.126547486</x:v>
      </x:c>
      <x:c r="BE84" s="19" t="n">
        <x:v>-8651458.102656592</x:v>
      </x:c>
      <x:c r="BF84" s="19" t="n">
        <x:v>-8768973.478533452</x:v>
      </x:c>
      <x:c r="BG84" s="19" t="n">
        <x:v>-8877250.290863983</x:v>
      </x:c>
      <x:c r="BH84" s="19" t="n">
        <x:v>-8981608.620823385</x:v>
      </x:c>
      <x:c r="BI84" s="19" t="n">
        <x:v>-9059417.921042122</x:v>
      </x:c>
      <x:c r="BJ84" s="19" t="n">
        <x:v>-9122393.801539395</x:v>
      </x:c>
      <x:c r="BK84" s="19" t="n">
        <x:v>-9190958.15221674</x:v>
      </x:c>
      <x:c r="BL84" s="19" t="n">
        <x:v>-9226865.699065847</x:v>
      </x:c>
      <x:c r="BM84" s="19" t="n">
        <x:v>-9253036.07234245</x:v>
      </x:c>
      <x:c r="BN84" s="19" t="n">
        <x:v>-9289391.26614878</x:v>
      </x:c>
      <x:c r="BO84" s="19" t="n">
        <x:v>-9291136.858582083</x:v>
      </x:c>
    </x:row>
    <x:row r="85" ht="42" customHeight="1">
      <x:c r="A85" s="3" t="str">
        <x:v>ALT.CF.OPEN_CASH.2</x:v>
      </x:c>
      <x:c r="B85" s="3" t="str">
        <x:v>No future rounds · Opening cash / Upside</x:v>
      </x:c>
      <x:c r="C85" s="3" t="str">
        <x:v>EUR</x:v>
      </x:c>
      <x:c r="D85" s="3" t="str">
        <x:v>OPEN</x:v>
      </x:c>
      <x:c r="E85" s="19" t="n">
        <x:f>H85</x:f>
        <x:v>0</x:v>
      </x:c>
      <x:c r="F85" s="3" t="str"/>
      <x:c r="G85" s="2"/>
      <x:c r="H85" s="19" t="n">
        <x:v>0</x:v>
      </x:c>
      <x:c r="I85" s="19" t="n">
        <x:v>1004604.1399999999</x:v>
      </x:c>
      <x:c r="J85" s="19" t="n">
        <x:v>958098.6999999998</x:v>
      </x:c>
      <x:c r="K85" s="19" t="n">
        <x:v>902797.1499999998</x:v>
      </x:c>
      <x:c r="L85" s="19" t="n">
        <x:v>800282.2899999998</x:v>
      </x:c>
      <x:c r="M85" s="19" t="n">
        <x:v>697476.4399999998</x:v>
      </x:c>
      <x:c r="N85" s="19" t="n">
        <x:v>576550.43</x:v>
      </x:c>
      <x:c r="O85" s="19" t="n">
        <x:v>468673.01928750006</x:v>
      </x:c>
      <x:c r="P85" s="19" t="n">
        <x:v>357174.27265702</x:v>
      </x:c>
      <x:c r="Q85" s="19" t="n">
        <x:v>213265.7510932519</x:v>
      </x:c>
      <x:c r="R85" s="19" t="n">
        <x:v>52541.64795928274</x:v>
      </x:c>
      <x:c r="S85" s="19" t="n">
        <x:v>-145357.82910152175</x:v>
      </x:c>
      <x:c r="T85" s="19" t="n">
        <x:v>-334663.08085460326</x:v>
      </x:c>
      <x:c r="U85" s="19" t="n">
        <x:v>-537125.4269152286</x:v>
      </x:c>
      <x:c r="V85" s="19" t="n">
        <x:v>-774915.8938792874</x:v>
      </x:c>
      <x:c r="W85" s="19" t="n">
        <x:v>-1001990.7008006781</x:v>
      </x:c>
      <x:c r="X85" s="19" t="n">
        <x:v>-1218427.827269969</x:v>
      </x:c>
      <x:c r="Y85" s="19" t="n">
        <x:v>-1428964.2649869428</x:v>
      </x:c>
      <x:c r="Z85" s="19" t="n">
        <x:v>-1633682.57286264</x:v>
      </x:c>
      <x:c r="AA85" s="19" t="n">
        <x:v>-1844953.805726048</x:v>
      </x:c>
      <x:c r="AB85" s="19" t="n">
        <x:v>-2061184.2639940176</x:v>
      </x:c>
      <x:c r="AC85" s="19" t="n">
        <x:v>-2258213.7634766386</x:v>
      </x:c>
      <x:c r="AD85" s="19" t="n">
        <x:v>-2451317.101626992</x:v>
      </x:c>
      <x:c r="AE85" s="19" t="n">
        <x:v>-2633037.153792868</x:v>
      </x:c>
      <x:c r="AF85" s="19" t="n">
        <x:v>-2815212.7375543904</x:v>
      </x:c>
      <x:c r="AG85" s="19" t="n">
        <x:v>-3002644.8393243663</x:v>
      </x:c>
      <x:c r="AH85" s="19" t="n">
        <x:v>-3205023.5869894936</x:v>
      </x:c>
      <x:c r="AI85" s="19" t="n">
        <x:v>-3403524.936100182</x:v>
      </x:c>
      <x:c r="AJ85" s="19" t="n">
        <x:v>-3583420.2353058234</x:v>
      </x:c>
      <x:c r="AK85" s="19" t="n">
        <x:v>-3740569.168184745</x:v>
      </x:c>
      <x:c r="AL85" s="19" t="n">
        <x:v>-3881885.515948071</x:v>
      </x:c>
      <x:c r="AM85" s="19" t="n">
        <x:v>-4019236.233263321</x:v>
      </x:c>
      <x:c r="AN85" s="19" t="n">
        <x:v>-4127875.0784929297</x:v>
      </x:c>
      <x:c r="AO85" s="19" t="n">
        <x:v>-4219799.507659095</x:v>
      </x:c>
      <x:c r="AP85" s="19" t="n">
        <x:v>-4309931.140473478</x:v>
      </x:c>
      <x:c r="AQ85" s="19" t="n">
        <x:v>-4366779.031999008</x:v>
      </x:c>
      <x:c r="AR85" s="19" t="n">
        <x:v>-4406170.298074663</x:v>
      </x:c>
      <x:c r="AS85" s="19" t="n">
        <x:v>-4445527.574303551</x:v>
      </x:c>
      <x:c r="AT85" s="19" t="n">
        <x:v>-4471913.569953051</x:v>
      </x:c>
      <x:c r="AU85" s="19" t="n">
        <x:v>-4485233.926094332</x:v>
      </x:c>
      <x:c r="AV85" s="19" t="n">
        <x:v>-4486612.439429363</x:v>
      </x:c>
      <x:c r="AW85" s="19" t="n">
        <x:v>-4440592.72480562</x:v>
      </x:c>
      <x:c r="AX85" s="19" t="n">
        <x:v>-4369820.0509503465</x:v>
      </x:c>
      <x:c r="AY85" s="19" t="n">
        <x:v>-4303796.256744502</x:v>
      </x:c>
      <x:c r="AZ85" s="19" t="n">
        <x:v>-4182642.412977615</x:v>
      </x:c>
      <x:c r="BA85" s="19" t="n">
        <x:v>-4035930.21437655</x:v>
      </x:c>
      <x:c r="BB85" s="19" t="n">
        <x:v>-3898483.5466523706</x:v>
      </x:c>
      <x:c r="BC85" s="19" t="n">
        <x:v>-3699531.6542339</x:v>
      </x:c>
      <x:c r="BD85" s="19" t="n">
        <x:v>-3474246.442581994</x:v>
      </x:c>
      <x:c r="BE85" s="19" t="n">
        <x:v>-3266700.205884848</x:v>
      </x:c>
      <x:c r="BF85" s="19" t="n">
        <x:v>-2991556.682583525</x:v>
      </x:c>
      <x:c r="BG85" s="19" t="n">
        <x:v>-2689204.1752424594</x:v>
      </x:c>
      <x:c r="BH85" s="19" t="n">
        <x:v>-2396460.5028141816</x:v>
      </x:c>
      <x:c r="BI85" s="19" t="n">
        <x:v>-2027098.5400501965</x:v>
      </x:c>
      <x:c r="BJ85" s="19" t="n">
        <x:v>-1624295.4182848197</x:v>
      </x:c>
      <x:c r="BK85" s="19" t="n">
        <x:v>-1244536.2648076743</x:v>
      </x:c>
      <x:c r="BL85" s="19" t="n">
        <x:v>-776792.8656555708</x:v>
      </x:c>
      <x:c r="BM85" s="19" t="n">
        <x:v>-280044.2554788431</x:v>
      </x:c>
      <x:c r="BN85" s="19" t="n">
        <x:v>184991.53408272495</x:v>
      </x:c>
      <x:c r="BO85" s="19" t="n">
        <x:v>745711.483567083</x:v>
      </x:c>
    </x:row>
    <x:row r="86" ht="42" customHeight="1">
      <x:c r="A86" s="3" t="str">
        <x:v>ALT.CF.OPEN_CASH.3</x:v>
      </x:c>
      <x:c r="B86" s="3" t="str">
        <x:v>No future rounds · Opening cash / Downside</x:v>
      </x:c>
      <x:c r="C86" s="3" t="str">
        <x:v>EUR</x:v>
      </x:c>
      <x:c r="D86" s="3" t="str">
        <x:v>OPEN</x:v>
      </x:c>
      <x:c r="E86" s="19" t="n">
        <x:f>H86</x:f>
        <x:v>0</x:v>
      </x:c>
      <x:c r="F86" s="3" t="str"/>
      <x:c r="G86" s="2"/>
      <x:c r="H86" s="19" t="n">
        <x:v>0</x:v>
      </x:c>
      <x:c r="I86" s="19" t="n">
        <x:v>1004604.1399999999</x:v>
      </x:c>
      <x:c r="J86" s="19" t="n">
        <x:v>958098.6999999998</x:v>
      </x:c>
      <x:c r="K86" s="19" t="n">
        <x:v>902797.1499999998</x:v>
      </x:c>
      <x:c r="L86" s="19" t="n">
        <x:v>800282.2899999998</x:v>
      </x:c>
      <x:c r="M86" s="19" t="n">
        <x:v>697476.4399999998</x:v>
      </x:c>
      <x:c r="N86" s="19" t="n">
        <x:v>576550.43</x:v>
      </x:c>
      <x:c r="O86" s="19" t="n">
        <x:v>468673.01928750006</x:v>
      </x:c>
      <x:c r="P86" s="19" t="n">
        <x:v>357174.27265702</x:v>
      </x:c>
      <x:c r="Q86" s="19" t="n">
        <x:v>213265.7510932519</x:v>
      </x:c>
      <x:c r="R86" s="19" t="n">
        <x:v>47502.346824056905</x:v>
      </x:c>
      <x:c r="S86" s="19" t="n">
        <x:v>-157407.11557340348</x:v>
      </x:c>
      <x:c r="T86" s="19" t="n">
        <x:v>-354571.1409816442</x:v>
      </x:c>
      <x:c r="U86" s="19" t="n">
        <x:v>-563207.9088526487</x:v>
      </x:c>
      <x:c r="V86" s="19" t="n">
        <x:v>-800738.1924969952</x:v>
      </x:c>
      <x:c r="W86" s="19" t="n">
        <x:v>-1032724.4432599635</x:v>
      </x:c>
      <x:c r="X86" s="19" t="n">
        <x:v>-1258393.059060063</x:v>
      </x:c>
      <x:c r="Y86" s="19" t="n">
        <x:v>-1484622.9245456317</x:v>
      </x:c>
      <x:c r="Z86" s="19" t="n">
        <x:v>-1710667.0748743035</x:v>
      </x:c>
      <x:c r="AA86" s="19" t="n">
        <x:v>-2005387.005179473</x:v>
      </x:c>
      <x:c r="AB86" s="19" t="n">
        <x:v>-2307556.319185808</x:v>
      </x:c>
      <x:c r="AC86" s="19" t="n">
        <x:v>-2596181.4694060762</x:v>
      </x:c>
      <x:c r="AD86" s="19" t="n">
        <x:v>-2884306.025540352</x:v>
      </x:c>
      <x:c r="AE86" s="19" t="n">
        <x:v>-3171586.565690629</x:v>
      </x:c>
      <x:c r="AF86" s="19" t="n">
        <x:v>-3465555.90106954</x:v>
      </x:c>
      <x:c r="AG86" s="19" t="n">
        <x:v>-3774023.0665279403</x:v>
      </x:c>
      <x:c r="AH86" s="19" t="n">
        <x:v>-4101007.984266434</x:v>
      </x:c>
      <x:c r="AI86" s="19" t="n">
        <x:v>-4436863.496881676</x:v>
      </x:c>
      <x:c r="AJ86" s="19" t="n">
        <x:v>-4759200.450113126</x:v>
      </x:c>
      <x:c r="AK86" s="19" t="n">
        <x:v>-5080650.306553838</x:v>
      </x:c>
      <x:c r="AL86" s="19" t="n">
        <x:v>-5400249.618613132</x:v>
      </x:c>
      <x:c r="AM86" s="19" t="n">
        <x:v>-5719036.484127048</x:v>
      </x:c>
      <x:c r="AN86" s="19" t="n">
        <x:v>-6034906.379173913</x:v>
      </x:c>
      <x:c r="AO86" s="19" t="n">
        <x:v>-6348918.205243703</x:v>
      </x:c>
      <x:c r="AP86" s="19" t="n">
        <x:v>-6662388.067141582</x:v>
      </x:c>
      <x:c r="AQ86" s="19" t="n">
        <x:v>-6972654.758884504</x:v>
      </x:c>
      <x:c r="AR86" s="19" t="n">
        <x:v>-7281077.511294212</x:v>
      </x:c>
      <x:c r="AS86" s="19" t="n">
        <x:v>-7593552.816084569</x:v>
      </x:c>
      <x:c r="AT86" s="19" t="n">
        <x:v>-7934786.0998825645</x:v>
      </x:c>
      <x:c r="AU86" s="19" t="n">
        <x:v>-8283804.752629338</x:v>
      </x:c>
      <x:c r="AV86" s="19" t="n">
        <x:v>-8619496.973091781</x:v>
      </x:c>
      <x:c r="AW86" s="19" t="n">
        <x:v>-8951960.820719305</x:v>
      </x:c>
      <x:c r="AX86" s="19" t="n">
        <x:v>-9281523.768280054</x:v>
      </x:c>
      <x:c r="AY86" s="19" t="n">
        <x:v>-9610597.959380405</x:v>
      </x:c>
      <x:c r="AZ86" s="19" t="n">
        <x:v>-9934395.16681548</x:v>
      </x:c>
      <x:c r="BA86" s="19" t="n">
        <x:v>-10255336.520377021</x:v>
      </x:c>
      <x:c r="BB86" s="19" t="n">
        <x:v>-10576216.994256943</x:v>
      </x:c>
      <x:c r="BC86" s="19" t="n">
        <x:v>-10891485.077744082</x:v>
      </x:c>
      <x:c r="BD86" s="19" t="n">
        <x:v>-11203944.448596966</x:v>
      </x:c>
      <x:c r="BE86" s="19" t="n">
        <x:v>-11521895.220142774</x:v>
      </x:c>
      <x:c r="BF86" s="19" t="n">
        <x:v>-11838992.029408615</x:v>
      </x:c>
      <x:c r="BG86" s="19" t="n">
        <x:v>-12155655.347424945</x:v>
      </x:c>
      <x:c r="BH86" s="19" t="n">
        <x:v>-12464872.524873238</x:v>
      </x:c>
      <x:c r="BI86" s="19" t="n">
        <x:v>-12768640.082404165</x:v>
      </x:c>
      <x:c r="BJ86" s="19" t="n">
        <x:v>-13066358.872047426</x:v>
      </x:c>
      <x:c r="BK86" s="19" t="n">
        <x:v>-13364543.549912123</x:v>
      </x:c>
      <x:c r="BL86" s="19" t="n">
        <x:v>-13652752.640575822</x:v>
      </x:c>
      <x:c r="BM86" s="19" t="n">
        <x:v>-13940000.366610128</x:v>
      </x:c>
      <x:c r="BN86" s="19" t="n">
        <x:v>-14230700.72056536</x:v>
      </x:c>
      <x:c r="BO86" s="19" t="n">
        <x:v>-14511107.649009325</x:v>
      </x:c>
    </x:row>
    <x:row r="87" ht="42" customHeight="1">
      <x:c r="A87" s="3" t="str">
        <x:v>ALT.CF.CFO</x:v>
      </x:c>
      <x:c r="B87" s="3" t="str">
        <x:v>No future rounds · Operating cash flow</x:v>
      </x:c>
      <x:c r="C87" s="3" t="str">
        <x:v>EUR</x:v>
      </x:c>
      <x:c r="D87" s="3" t="str">
        <x:v>SUM</x:v>
      </x:c>
      <x:c r="E87" s="19" t="n">
        <x:f>SUM(H87:BO87)</x:f>
        <x:v>-10216957.8793896</x:v>
      </x:c>
      <x:c r="F87" s="3" t="str">
        <x:v>D10 CashFlow row 41; latest estimate</x:v>
      </x:c>
      <x:c r="G87" s="2"/>
      <x:c r="H87" s="20" t="n">
        <x:f>INDEX(H88:H90,'Cover'!$C$28,1)</x:f>
        <x:v>-20395.859999999997</x:v>
      </x:c>
      <x:c r="I87" s="20" t="n">
        <x:f>INDEX(I88:I90,'Cover'!$C$28,1)</x:f>
        <x:v>-37580.44000000002</x:v>
      </x:c>
      <x:c r="J87" s="20" t="n">
        <x:f>INDEX(J88:J90,'Cover'!$C$28,1)</x:f>
        <x:v>-55301.550000000025</x:v>
      </x:c>
      <x:c r="K87" s="20" t="n">
        <x:f>INDEX(K88:K90,'Cover'!$C$28,1)</x:f>
        <x:v>-96564.86000000003</x:v>
      </x:c>
      <x:c r="L87" s="20" t="n">
        <x:f>INDEX(L88:L90,'Cover'!$C$28,1)</x:f>
        <x:v>-96855.85000000002</x:v>
      </x:c>
      <x:c r="M87" s="20" t="n">
        <x:f>INDEX(M88:M90,'Cover'!$C$28,1)</x:f>
        <x:v>-117951.00999999998</x:v>
      </x:c>
      <x:c r="N87" s="20" t="n">
        <x:f>INDEX(N88:N90,'Cover'!$C$28,1)</x:f>
        <x:v>-104902.4107125</x:v>
      </x:c>
      <x:c r="O87" s="20" t="n">
        <x:f>INDEX(O88:O90,'Cover'!$C$28,1)</x:f>
        <x:v>-111498.74663048</x:v>
      </x:c>
      <x:c r="P87" s="20" t="n">
        <x:f>INDEX(P88:P90,'Cover'!$C$28,1)</x:f>
        <x:v>-140933.52156376812</x:v>
      </x:c>
      <x:c r="Q87" s="20" t="n">
        <x:f>INDEX(Q88:Q90,'Cover'!$C$28,1)</x:f>
        <x:v>-157936.3546868483</x:v>
      </x:c>
      <x:c r="R87" s="20" t="n">
        <x:f>INDEX(R88:R90,'Cover'!$C$28,1)</x:f>
        <x:v>-199371.82437746166</x:v>
      </x:c>
      <x:c r="S87" s="20" t="n">
        <x:f>INDEX(S88:S90,'Cover'!$C$28,1)</x:f>
        <x:v>-194321.43379320504</x:v>
      </x:c>
      <x:c r="T87" s="20" t="n">
        <x:f>INDEX(T88:T90,'Cover'!$C$28,1)</x:f>
        <x:v>-227659.09265184466</x:v>
      </x:c>
      <x:c r="U87" s="20" t="n">
        <x:f>INDEX(U88:U90,'Cover'!$C$28,1)</x:f>
        <x:v>-252233.79476513312</x:v>
      </x:c>
      <x:c r="V87" s="20" t="n">
        <x:f>INDEX(V88:V90,'Cover'!$C$28,1)</x:f>
        <x:v>-247886.4194038711</x:v>
      </x:c>
      <x:c r="W87" s="20" t="n">
        <x:f>INDEX(W88:W90,'Cover'!$C$28,1)</x:f>
        <x:v>-240121.1724828413</x:v>
      </x:c>
      <x:c r="X87" s="20" t="n">
        <x:f>INDEX(X88:X90,'Cover'!$C$28,1)</x:f>
        <x:v>-238474.22163970742</x:v>
      </x:c>
      <x:c r="Y87" s="20" t="n">
        <x:f>INDEX(Y88:Y90,'Cover'!$C$28,1)</x:f>
        <x:v>-236408.98802147666</x:v>
      </x:c>
      <x:c r="Z87" s="20" t="n">
        <x:f>INDEX(Z88:Z90,'Cover'!$C$28,1)</x:f>
        <x:v>-245243.09327868416</x:v>
      </x:c>
      <x:c r="AA87" s="20" t="n">
        <x:f>INDEX(AA88:AA90,'Cover'!$C$28,1)</x:f>
        <x:v>-252848.99792128438</x:v>
      </x:c>
      <x:c r="AB87" s="20" t="n">
        <x:f>INDEX(AB88:AB90,'Cover'!$C$28,1)</x:f>
        <x:v>-240745.65596455525</x:v>
      </x:c>
      <x:c r="AC87" s="20" t="n">
        <x:f>INDEX(AC88:AC90,'Cover'!$C$28,1)</x:f>
        <x:v>-239479.6197571156</x:v>
      </x:c>
      <x:c r="AD87" s="20" t="n">
        <x:f>INDEX(AD88:AD90,'Cover'!$C$28,1)</x:f>
        <x:v>-235442.43711652674</x:v>
      </x:c>
      <x:c r="AE87" s="20" t="n">
        <x:f>INDEX(AE88:AE90,'Cover'!$C$28,1)</x:f>
        <x:v>-240441.55874862592</x:v>
      </x:c>
      <x:c r="AF87" s="20" t="n">
        <x:f>INDEX(AF88:AF90,'Cover'!$C$28,1)</x:f>
        <x:v>-248967.57536327312</x:v>
      </x:c>
      <x:c r="AG87" s="20" t="n">
        <x:f>INDEX(AG88:AG90,'Cover'!$C$28,1)</x:f>
        <x:v>-280618.5931824028</x:v>
      </x:c>
      <x:c r="AH87" s="20" t="n">
        <x:f>INDEX(AH88:AH90,'Cover'!$C$28,1)</x:f>
        <x:v>-285184.70133793546</x:v>
      </x:c>
      <x:c r="AI87" s="20" t="n">
        <x:f>INDEX(AI88:AI90,'Cover'!$C$28,1)</x:f>
        <x:v>-269748.97605011624</x:v>
      </x:c>
      <x:c r="AJ87" s="20" t="n">
        <x:f>INDEX(AJ88:AJ90,'Cover'!$C$28,1)</x:f>
        <x:v>-261747.1059598114</x:v>
      </x:c>
      <x:c r="AK87" s="20" t="n">
        <x:f>INDEX(AK88:AK90,'Cover'!$C$28,1)</x:f>
        <x:v>-255277.18673804207</x:v>
      </x:c>
      <x:c r="AL87" s="20" t="n">
        <x:f>INDEX(AL88:AL90,'Cover'!$C$28,1)</x:f>
        <x:v>-253180.44299456495</x:v>
      </x:c>
      <x:c r="AM87" s="20" t="n">
        <x:f>INDEX(AM88:AM90,'Cover'!$C$28,1)</x:f>
        <x:v>-242124.34946981902</x:v>
      </x:c>
      <x:c r="AN87" s="20" t="n">
        <x:f>INDEX(AN88:AN90,'Cover'!$C$28,1)</x:f>
        <x:v>-235489.76125745868</x:v>
      </x:c>
      <x:c r="AO87" s="20" t="n">
        <x:f>INDEX(AO88:AO90,'Cover'!$C$28,1)</x:f>
        <x:v>-234261.3506514015</x:v>
      </x:c>
      <x:c r="AP87" s="20" t="n">
        <x:f>INDEX(AP88:AP90,'Cover'!$C$28,1)</x:f>
        <x:v>-221783.73842421212</x:v>
      </x:c>
      <x:c r="AQ87" s="20" t="n">
        <x:f>INDEX(AQ88:AQ90,'Cover'!$C$28,1)</x:f>
        <x:v>-215031.45739040675</x:v>
      </x:c>
      <x:c r="AR87" s="20" t="n">
        <x:f>INDEX(AR88:AR90,'Cover'!$C$28,1)</x:f>
        <x:v>-217208.28723298624</x:v>
      </x:c>
      <x:c r="AS87" s="20" t="n">
        <x:f>INDEX(AS88:AS90,'Cover'!$C$28,1)</x:f>
        <x:v>-232074.3791602786</x:v>
      </x:c>
      <x:c r="AT87" s="20" t="n">
        <x:f>INDEX(AT88:AT90,'Cover'!$C$28,1)</x:f>
        <x:v>-232813.7481206002</x:v>
      </x:c>
      <x:c r="AU87" s="20" t="n">
        <x:f>INDEX(AU88:AU90,'Cover'!$C$28,1)</x:f>
        <x:v>-218977.69130039308</x:v>
      </x:c>
      <x:c r="AV87" s="20" t="n">
        <x:f>INDEX(AV88:AV90,'Cover'!$C$28,1)</x:f>
        <x:v>-201992.5379859383</x:v>
      </x:c>
      <x:c r="AW87" s="20" t="n">
        <x:f>INDEX(AW88:AW90,'Cover'!$C$28,1)</x:f>
        <x:v>-191903.75461210395</x:v>
      </x:c>
      <x:c r="AX87" s="20" t="n">
        <x:f>INDEX(AX88:AX90,'Cover'!$C$28,1)</x:f>
        <x:v>-192100.24935137876</x:v>
      </x:c>
      <x:c r="AY87" s="20" t="n">
        <x:f>INDEX(AY88:AY90,'Cover'!$C$28,1)</x:f>
        <x:v>-171656.72782611364</x:v>
      </x:c>
      <x:c r="AZ87" s="20" t="n">
        <x:f>INDEX(AZ88:AZ90,'Cover'!$C$28,1)</x:f>
        <x:v>-161523.9348707224</x:v>
      </x:c>
      <x:c r="BA87" s="20" t="n">
        <x:f>INDEX(BA88:BA90,'Cover'!$C$28,1)</x:f>
        <x:v>-163385.15076668633</x:v>
      </x:c>
      <x:c r="BB87" s="20" t="n">
        <x:f>INDEX(BB88:BB90,'Cover'!$C$28,1)</x:f>
        <x:v>-141116.263757991</x:v>
      </x:c>
      <x:c r="BC87" s="20" t="n">
        <x:f>INDEX(BC88:BC90,'Cover'!$C$28,1)</x:f>
        <x:v>-130947.24922692026</x:v>
      </x:c>
      <x:c r="BD87" s="20" t="n">
        <x:f>INDEX(BD88:BD90,'Cover'!$C$28,1)</x:f>
        <x:v>-139143.97610910604</x:v>
      </x:c>
      <x:c r="BE87" s="20" t="n">
        <x:f>INDEX(BE88:BE90,'Cover'!$C$28,1)</x:f>
        <x:v>-108590.3758768614</x:v>
      </x:c>
      <x:c r="BF87" s="20" t="n">
        <x:f>INDEX(BF88:BF90,'Cover'!$C$28,1)</x:f>
        <x:v>-108276.81233053093</x:v>
      </x:c>
      <x:c r="BG87" s="20" t="n">
        <x:f>INDEX(BG88:BG90,'Cover'!$C$28,1)</x:f>
        <x:v>-98408.32995940221</x:v>
      </x:c>
      <x:c r="BH87" s="20" t="n">
        <x:f>INDEX(BH88:BH90,'Cover'!$C$28,1)</x:f>
        <x:v>-71859.3002187373</x:v>
      </x:c>
      <x:c r="BI87" s="20" t="n">
        <x:f>INDEX(BI88:BI90,'Cover'!$C$28,1)</x:f>
        <x:v>-60000.880497273145</x:v>
      </x:c>
      <x:c r="BJ87" s="20" t="n">
        <x:f>INDEX(BJ88:BJ90,'Cover'!$C$28,1)</x:f>
        <x:v>-65589.35067734492</x:v>
      </x:c>
      <x:c r="BK87" s="20" t="n">
        <x:f>INDEX(BK88:BK90,'Cover'!$C$28,1)</x:f>
        <x:v>-35907.54684910677</x:v>
      </x:c>
      <x:c r="BL87" s="20" t="n">
        <x:f>INDEX(BL88:BL90,'Cover'!$C$28,1)</x:f>
        <x:v>-23195.373276603157</x:v>
      </x:c>
      <x:c r="BM87" s="20" t="n">
        <x:f>INDEX(BM88:BM90,'Cover'!$C$28,1)</x:f>
        <x:v>-30405.193806328847</x:v>
      </x:c>
      <x:c r="BN87" s="20" t="n">
        <x:f>INDEX(BN88:BN90,'Cover'!$C$28,1)</x:f>
        <x:v>1229.4075666953358</x:v>
      </x:c>
      <x:c r="BO87" s="20" t="n">
        <x:f>INDEX(BO88:BO90,'Cover'!$C$28,1)</x:f>
        <x:v>12903.979192481213</x:v>
      </x:c>
    </x:row>
    <x:row r="88" ht="42" customHeight="1">
      <x:c r="A88" s="3" t="str">
        <x:v>ALT.CF.CFO.1</x:v>
      </x:c>
      <x:c r="B88" s="3" t="str">
        <x:v>No future rounds · Operating cash flow / Base</x:v>
      </x:c>
      <x:c r="C88" s="3" t="str">
        <x:v>EUR</x:v>
      </x:c>
      <x:c r="D88" s="3" t="str">
        <x:v>SUM</x:v>
      </x:c>
      <x:c r="E88" s="19" t="n">
        <x:f>SUM(H88:BO88)</x:f>
        <x:v>-10216957.8793896</x:v>
      </x:c>
      <x:c r="F88" s="3" t="str"/>
      <x:c r="G88" s="2"/>
      <x:c r="H88" s="19" t="n">
        <x:v>-20395.859999999997</x:v>
      </x:c>
      <x:c r="I88" s="19" t="n">
        <x:v>-37580.44000000002</x:v>
      </x:c>
      <x:c r="J88" s="19" t="n">
        <x:v>-55301.550000000025</x:v>
      </x:c>
      <x:c r="K88" s="19" t="n">
        <x:v>-96564.86000000003</x:v>
      </x:c>
      <x:c r="L88" s="19" t="n">
        <x:v>-96855.85000000002</x:v>
      </x:c>
      <x:c r="M88" s="19" t="n">
        <x:v>-117951.00999999998</x:v>
      </x:c>
      <x:c r="N88" s="19" t="n">
        <x:v>-104902.4107125</x:v>
      </x:c>
      <x:c r="O88" s="19" t="n">
        <x:v>-111498.74663048</x:v>
      </x:c>
      <x:c r="P88" s="19" t="n">
        <x:v>-140933.52156376812</x:v>
      </x:c>
      <x:c r="Q88" s="19" t="n">
        <x:v>-157936.3546868483</x:v>
      </x:c>
      <x:c r="R88" s="19" t="n">
        <x:v>-199371.82437746166</x:v>
      </x:c>
      <x:c r="S88" s="19" t="n">
        <x:v>-194321.43379320504</x:v>
      </x:c>
      <x:c r="T88" s="19" t="n">
        <x:v>-227659.09265184466</x:v>
      </x:c>
      <x:c r="U88" s="19" t="n">
        <x:v>-252233.79476513312</x:v>
      </x:c>
      <x:c r="V88" s="19" t="n">
        <x:v>-247886.4194038711</x:v>
      </x:c>
      <x:c r="W88" s="19" t="n">
        <x:v>-240121.1724828413</x:v>
      </x:c>
      <x:c r="X88" s="19" t="n">
        <x:v>-238474.22163970742</x:v>
      </x:c>
      <x:c r="Y88" s="19" t="n">
        <x:v>-236408.98802147666</x:v>
      </x:c>
      <x:c r="Z88" s="19" t="n">
        <x:v>-245243.09327868416</x:v>
      </x:c>
      <x:c r="AA88" s="19" t="n">
        <x:v>-252848.99792128438</x:v>
      </x:c>
      <x:c r="AB88" s="19" t="n">
        <x:v>-240745.65596455525</x:v>
      </x:c>
      <x:c r="AC88" s="19" t="n">
        <x:v>-239479.6197571156</x:v>
      </x:c>
      <x:c r="AD88" s="19" t="n">
        <x:v>-235442.43711652674</x:v>
      </x:c>
      <x:c r="AE88" s="19" t="n">
        <x:v>-240441.55874862592</x:v>
      </x:c>
      <x:c r="AF88" s="19" t="n">
        <x:v>-248967.57536327312</x:v>
      </x:c>
      <x:c r="AG88" s="19" t="n">
        <x:v>-280618.5931824028</x:v>
      </x:c>
      <x:c r="AH88" s="19" t="n">
        <x:v>-285184.70133793546</x:v>
      </x:c>
      <x:c r="AI88" s="19" t="n">
        <x:v>-269748.97605011624</x:v>
      </x:c>
      <x:c r="AJ88" s="19" t="n">
        <x:v>-261747.1059598114</x:v>
      </x:c>
      <x:c r="AK88" s="19" t="n">
        <x:v>-255277.18673804207</x:v>
      </x:c>
      <x:c r="AL88" s="19" t="n">
        <x:v>-253180.44299456495</x:v>
      </x:c>
      <x:c r="AM88" s="19" t="n">
        <x:v>-242124.34946981902</x:v>
      </x:c>
      <x:c r="AN88" s="19" t="n">
        <x:v>-235489.76125745868</x:v>
      </x:c>
      <x:c r="AO88" s="19" t="n">
        <x:v>-234261.3506514015</x:v>
      </x:c>
      <x:c r="AP88" s="19" t="n">
        <x:v>-221783.73842421212</x:v>
      </x:c>
      <x:c r="AQ88" s="19" t="n">
        <x:v>-215031.45739040675</x:v>
      </x:c>
      <x:c r="AR88" s="19" t="n">
        <x:v>-217208.28723298624</x:v>
      </x:c>
      <x:c r="AS88" s="19" t="n">
        <x:v>-232074.3791602786</x:v>
      </x:c>
      <x:c r="AT88" s="19" t="n">
        <x:v>-232813.7481206002</x:v>
      </x:c>
      <x:c r="AU88" s="19" t="n">
        <x:v>-218977.69130039308</x:v>
      </x:c>
      <x:c r="AV88" s="19" t="n">
        <x:v>-201992.5379859383</x:v>
      </x:c>
      <x:c r="AW88" s="19" t="n">
        <x:v>-191903.75461210395</x:v>
      </x:c>
      <x:c r="AX88" s="19" t="n">
        <x:v>-192100.24935137876</x:v>
      </x:c>
      <x:c r="AY88" s="19" t="n">
        <x:v>-171656.72782611364</x:v>
      </x:c>
      <x:c r="AZ88" s="19" t="n">
        <x:v>-161523.9348707224</x:v>
      </x:c>
      <x:c r="BA88" s="19" t="n">
        <x:v>-163385.15076668633</x:v>
      </x:c>
      <x:c r="BB88" s="19" t="n">
        <x:v>-141116.263757991</x:v>
      </x:c>
      <x:c r="BC88" s="19" t="n">
        <x:v>-130947.24922692026</x:v>
      </x:c>
      <x:c r="BD88" s="19" t="n">
        <x:v>-139143.97610910604</x:v>
      </x:c>
      <x:c r="BE88" s="19" t="n">
        <x:v>-108590.3758768614</x:v>
      </x:c>
      <x:c r="BF88" s="19" t="n">
        <x:v>-108276.81233053093</x:v>
      </x:c>
      <x:c r="BG88" s="19" t="n">
        <x:v>-98408.32995940221</x:v>
      </x:c>
      <x:c r="BH88" s="19" t="n">
        <x:v>-71859.3002187373</x:v>
      </x:c>
      <x:c r="BI88" s="19" t="n">
        <x:v>-60000.880497273145</x:v>
      </x:c>
      <x:c r="BJ88" s="19" t="n">
        <x:v>-65589.35067734492</x:v>
      </x:c>
      <x:c r="BK88" s="19" t="n">
        <x:v>-35907.54684910677</x:v>
      </x:c>
      <x:c r="BL88" s="19" t="n">
        <x:v>-23195.373276603157</x:v>
      </x:c>
      <x:c r="BM88" s="19" t="n">
        <x:v>-30405.193806328847</x:v>
      </x:c>
      <x:c r="BN88" s="19" t="n">
        <x:v>1229.4075666953358</x:v>
      </x:c>
      <x:c r="BO88" s="19" t="n">
        <x:v>12903.979192481213</x:v>
      </x:c>
    </x:row>
    <x:row r="89" ht="42" customHeight="1">
      <x:c r="A89" s="3" t="str">
        <x:v>ALT.CF.CFO.2</x:v>
      </x:c>
      <x:c r="B89" s="3" t="str">
        <x:v>No future rounds · Operating cash flow / Upside</x:v>
      </x:c>
      <x:c r="C89" s="3" t="str">
        <x:v>EUR</x:v>
      </x:c>
      <x:c r="D89" s="3" t="str">
        <x:v>SUM</x:v>
      </x:c>
      <x:c r="E89" s="19" t="n">
        <x:f>SUM(H89:BO89)</x:f>
        <x:v>402999.8983201195</x:v>
      </x:c>
      <x:c r="F89" s="3" t="str"/>
      <x:c r="G89" s="2"/>
      <x:c r="H89" s="19" t="n">
        <x:v>-20395.859999999997</x:v>
      </x:c>
      <x:c r="I89" s="19" t="n">
        <x:v>-37580.44000000002</x:v>
      </x:c>
      <x:c r="J89" s="19" t="n">
        <x:v>-55301.550000000025</x:v>
      </x:c>
      <x:c r="K89" s="19" t="n">
        <x:v>-96564.86000000003</x:v>
      </x:c>
      <x:c r="L89" s="19" t="n">
        <x:v>-96855.85000000002</x:v>
      </x:c>
      <x:c r="M89" s="19" t="n">
        <x:v>-117951.00999999998</x:v>
      </x:c>
      <x:c r="N89" s="19" t="n">
        <x:v>-104902.4107125</x:v>
      </x:c>
      <x:c r="O89" s="19" t="n">
        <x:v>-111498.74663048</x:v>
      </x:c>
      <x:c r="P89" s="19" t="n">
        <x:v>-140933.52156376812</x:v>
      </x:c>
      <x:c r="Q89" s="19" t="n">
        <x:v>-154774.10313396913</x:v>
      </x:c>
      <x:c r="R89" s="19" t="n">
        <x:v>-194924.4770608045</x:v>
      </x:c>
      <x:c r="S89" s="19" t="n">
        <x:v>-189305.2517530815</x:v>
      </x:c>
      <x:c r="T89" s="19" t="n">
        <x:v>-202462.34606062534</x:v>
      </x:c>
      <x:c r="U89" s="19" t="n">
        <x:v>-234815.46696405887</x:v>
      </x:c>
      <x:c r="V89" s="19" t="n">
        <x:v>-227074.8069213907</x:v>
      </x:c>
      <x:c r="W89" s="19" t="n">
        <x:v>-216437.126469291</x:v>
      </x:c>
      <x:c r="X89" s="19" t="n">
        <x:v>-210536.43771697368</x:v>
      </x:c>
      <x:c r="Y89" s="19" t="n">
        <x:v>-204718.30787569727</x:v>
      </x:c>
      <x:c r="Z89" s="19" t="n">
        <x:v>-211271.23286340808</x:v>
      </x:c>
      <x:c r="AA89" s="19" t="n">
        <x:v>-213255.45826796946</x:v>
      </x:c>
      <x:c r="AB89" s="19" t="n">
        <x:v>-197029.49948262094</x:v>
      </x:c>
      <x:c r="AC89" s="19" t="n">
        <x:v>-193103.33815035355</x:v>
      </x:c>
      <x:c r="AD89" s="19" t="n">
        <x:v>-181720.0521658755</x:v>
      </x:c>
      <x:c r="AE89" s="19" t="n">
        <x:v>-182175.5837615226</x:v>
      </x:c>
      <x:c r="AF89" s="19" t="n">
        <x:v>-184457.10176997594</x:v>
      </x:c>
      <x:c r="AG89" s="19" t="n">
        <x:v>-202378.74766512727</x:v>
      </x:c>
      <x:c r="AH89" s="19" t="n">
        <x:v>-198501.3491106884</x:v>
      </x:c>
      <x:c r="AI89" s="19" t="n">
        <x:v>-179895.29920564158</x:v>
      </x:c>
      <x:c r="AJ89" s="19" t="n">
        <x:v>-157148.9328789219</x:v>
      </x:c>
      <x:c r="AK89" s="19" t="n">
        <x:v>-141316.34776332584</x:v>
      </x:c>
      <x:c r="AL89" s="19" t="n">
        <x:v>-137350.71731525028</x:v>
      </x:c>
      <x:c r="AM89" s="19" t="n">
        <x:v>-108638.84522960856</x:v>
      </x:c>
      <x:c r="AN89" s="19" t="n">
        <x:v>-91924.42916616557</x:v>
      </x:c>
      <x:c r="AO89" s="19" t="n">
        <x:v>-90131.63281438274</x:v>
      </x:c>
      <x:c r="AP89" s="19" t="n">
        <x:v>-56847.89152552989</x:v>
      </x:c>
      <x:c r="AQ89" s="19" t="n">
        <x:v>-39391.26607565538</x:v>
      </x:c>
      <x:c r="AR89" s="19" t="n">
        <x:v>-39357.27622888836</x:v>
      </x:c>
      <x:c r="AS89" s="19" t="n">
        <x:v>-26385.995649500976</x:v>
      </x:c>
      <x:c r="AT89" s="19" t="n">
        <x:v>-13320.356141280497</x:v>
      </x:c>
      <x:c r="AU89" s="19" t="n">
        <x:v>-1378.513335031279</x:v>
      </x:c>
      <x:c r="AV89" s="19" t="n">
        <x:v>46019.71462374347</x:v>
      </x:c>
      <x:c r="AW89" s="19" t="n">
        <x:v>70772.6738552729</x:v>
      </x:c>
      <x:c r="AX89" s="19" t="n">
        <x:v>66023.79420584459</x:v>
      </x:c>
      <x:c r="AY89" s="19" t="n">
        <x:v>121153.84376688732</x:v>
      </x:c>
      <x:c r="AZ89" s="19" t="n">
        <x:v>146712.19860106483</x:v>
      </x:c>
      <x:c r="BA89" s="19" t="n">
        <x:v>137446.66772417937</x:v>
      </x:c>
      <x:c r="BB89" s="19" t="n">
        <x:v>198951.89241847096</x:v>
      </x:c>
      <x:c r="BC89" s="19" t="n">
        <x:v>225285.21165190564</x:v>
      </x:c>
      <x:c r="BD89" s="19" t="n">
        <x:v>207546.2366971462</x:v>
      </x:c>
      <x:c r="BE89" s="19" t="n">
        <x:v>284068.5233013229</x:v>
      </x:c>
      <x:c r="BF89" s="19" t="n">
        <x:v>302352.5073410659</x:v>
      </x:c>
      <x:c r="BG89" s="19" t="n">
        <x:v>298693.6724282781</x:v>
      </x:c>
      <x:c r="BH89" s="19" t="n">
        <x:v>375311.96276398475</x:v>
      </x:c>
      <x:c r="BI89" s="19" t="n">
        <x:v>405778.121765377</x:v>
      </x:c>
      <x:c r="BJ89" s="19" t="n">
        <x:v>382734.1534771453</x:v>
      </x:c>
      <x:c r="BK89" s="19" t="n">
        <x:v>467743.3991521038</x:v>
      </x:c>
      <x:c r="BL89" s="19" t="n">
        <x:v>499723.61017672706</x:v>
      </x:c>
      <x:c r="BM89" s="19" t="n">
        <x:v>470985.789561568</x:v>
      </x:c>
      <x:c r="BN89" s="19" t="n">
        <x:v>563694.949484358</x:v>
      </x:c>
      <x:c r="BO89" s="19" t="n">
        <x:v>596013.414753038</x:v>
      </x:c>
    </x:row>
    <x:row r="90" ht="42" customHeight="1">
      <x:c r="A90" s="3" t="str">
        <x:v>ALT.CF.CFO.3</x:v>
      </x:c>
      <x:c r="B90" s="3" t="str">
        <x:v>No future rounds · Operating cash flow / Downside</x:v>
      </x:c>
      <x:c r="C90" s="3" t="str">
        <x:v>EUR</x:v>
      </x:c>
      <x:c r="D90" s="3" t="str">
        <x:v>SUM</x:v>
      </x:c>
      <x:c r="E90" s="19" t="n">
        <x:f>SUM(H90:BO90)</x:f>
        <x:v>-15724361.993327469</x:v>
      </x:c>
      <x:c r="F90" s="3" t="str"/>
      <x:c r="G90" s="2"/>
      <x:c r="H90" s="19" t="n">
        <x:v>-20395.859999999997</x:v>
      </x:c>
      <x:c r="I90" s="19" t="n">
        <x:v>-37580.44000000002</x:v>
      </x:c>
      <x:c r="J90" s="19" t="n">
        <x:v>-55301.550000000025</x:v>
      </x:c>
      <x:c r="K90" s="19" t="n">
        <x:v>-96564.86000000003</x:v>
      </x:c>
      <x:c r="L90" s="19" t="n">
        <x:v>-96855.85000000002</x:v>
      </x:c>
      <x:c r="M90" s="19" t="n">
        <x:v>-117951.00999999998</x:v>
      </x:c>
      <x:c r="N90" s="19" t="n">
        <x:v>-104902.4107125</x:v>
      </x:c>
      <x:c r="O90" s="19" t="n">
        <x:v>-111498.74663048</x:v>
      </x:c>
      <x:c r="P90" s="19" t="n">
        <x:v>-140933.52156376812</x:v>
      </x:c>
      <x:c r="Q90" s="19" t="n">
        <x:v>-159813.40426919493</x:v>
      </x:c>
      <x:c r="R90" s="19" t="n">
        <x:v>-201934.4623974604</x:v>
      </x:c>
      <x:c r="S90" s="19" t="n">
        <x:v>-197164.02540824076</x:v>
      </x:c>
      <x:c r="T90" s="19" t="n">
        <x:v>-208636.76787100447</x:v>
      </x:c>
      <x:c r="U90" s="19" t="n">
        <x:v>-234555.28364434643</x:v>
      </x:c>
      <x:c r="V90" s="19" t="n">
        <x:v>-231986.25076296832</x:v>
      </x:c>
      <x:c r="W90" s="19" t="n">
        <x:v>-225668.6158000993</x:v>
      </x:c>
      <x:c r="X90" s="19" t="n">
        <x:v>-226229.8654855688</x:v>
      </x:c>
      <x:c r="Y90" s="19" t="n">
        <x:v>-226044.1503286718</x:v>
      </x:c>
      <x:c r="Z90" s="19" t="n">
        <x:v>-294719.93030516926</x:v>
      </x:c>
      <x:c r="AA90" s="19" t="n">
        <x:v>-299194.31400633487</x:v>
      </x:c>
      <x:c r="AB90" s="19" t="n">
        <x:v>-288625.1502202684</x:v>
      </x:c>
      <x:c r="AC90" s="19" t="n">
        <x:v>-288124.55613427574</x:v>
      </x:c>
      <x:c r="AD90" s="19" t="n">
        <x:v>-287280.54015027726</x:v>
      </x:c>
      <x:c r="AE90" s="19" t="n">
        <x:v>-293969.3353789107</x:v>
      </x:c>
      <x:c r="AF90" s="19" t="n">
        <x:v>-305492.1654584003</x:v>
      </x:c>
      <x:c r="AG90" s="19" t="n">
        <x:v>-326984.91773849353</x:v>
      </x:c>
      <x:c r="AH90" s="19" t="n">
        <x:v>-335855.5126152424</x:v>
      </x:c>
      <x:c r="AI90" s="19" t="n">
        <x:v>-322336.9532314497</x:v>
      </x:c>
      <x:c r="AJ90" s="19" t="n">
        <x:v>-321449.85644071136</x:v>
      </x:c>
      <x:c r="AK90" s="19" t="n">
        <x:v>-319599.3120592948</x:v>
      </x:c>
      <x:c r="AL90" s="19" t="n">
        <x:v>-318786.86551391584</x:v>
      </x:c>
      <x:c r="AM90" s="19" t="n">
        <x:v>-315869.8950468644</x:v>
      </x:c>
      <x:c r="AN90" s="19" t="n">
        <x:v>-314011.8260697901</x:v>
      </x:c>
      <x:c r="AO90" s="19" t="n">
        <x:v>-313469.8618978794</x:v>
      </x:c>
      <x:c r="AP90" s="19" t="n">
        <x:v>-310266.69174292235</x:v>
      </x:c>
      <x:c r="AQ90" s="19" t="n">
        <x:v>-308422.75240970775</x:v>
      </x:c>
      <x:c r="AR90" s="19" t="n">
        <x:v>-312475.3047903574</x:v>
      </x:c>
      <x:c r="AS90" s="19" t="n">
        <x:v>-341233.28379799565</x:v>
      </x:c>
      <x:c r="AT90" s="19" t="n">
        <x:v>-349018.6527467735</x:v>
      </x:c>
      <x:c r="AU90" s="19" t="n">
        <x:v>-335692.2204624441</x:v>
      </x:c>
      <x:c r="AV90" s="19" t="n">
        <x:v>-332463.84762752434</x:v>
      </x:c>
      <x:c r="AW90" s="19" t="n">
        <x:v>-329562.94756074843</x:v>
      </x:c>
      <x:c r="AX90" s="19" t="n">
        <x:v>-329074.1911003519</x:v>
      </x:c>
      <x:c r="AY90" s="19" t="n">
        <x:v>-323797.20743507554</x:v>
      </x:c>
      <x:c r="AZ90" s="19" t="n">
        <x:v>-320941.35356154066</x:v>
      </x:c>
      <x:c r="BA90" s="19" t="n">
        <x:v>-320880.4738799224</x:v>
      </x:c>
      <x:c r="BB90" s="19" t="n">
        <x:v>-315268.0834871379</x:v>
      </x:c>
      <x:c r="BC90" s="19" t="n">
        <x:v>-312459.37085288437</x:v>
      </x:c>
      <x:c r="BD90" s="19" t="n">
        <x:v>-317950.7715458098</x:v>
      </x:c>
      <x:c r="BE90" s="19" t="n">
        <x:v>-308171.8092658406</x:v>
      </x:c>
      <x:c r="BF90" s="19" t="n">
        <x:v>-316663.3180163297</x:v>
      </x:c>
      <x:c r="BG90" s="19" t="n">
        <x:v>-303267.1774482925</x:v>
      </x:c>
      <x:c r="BH90" s="19" t="n">
        <x:v>-297817.5575309259</x:v>
      </x:c>
      <x:c r="BI90" s="19" t="n">
        <x:v>-294743.7896432616</x:v>
      </x:c>
      <x:c r="BJ90" s="19" t="n">
        <x:v>-295209.67786469625</x:v>
      </x:c>
      <x:c r="BK90" s="19" t="n">
        <x:v>-288209.09066370036</x:v>
      </x:c>
      <x:c r="BL90" s="19" t="n">
        <x:v>-284272.72603430686</x:v>
      </x:c>
      <x:c r="BM90" s="19" t="n">
        <x:v>-284750.3539552323</x:v>
      </x:c>
      <x:c r="BN90" s="19" t="n">
        <x:v>-277431.92844396527</x:v>
      </x:c>
      <x:c r="BO90" s="19" t="n">
        <x:v>-274529.3443181357</x:v>
      </x:c>
    </x:row>
    <x:row r="91" ht="42" customHeight="1">
      <x:c r="A91" s="3" t="str">
        <x:v>ALT.CF.CFI</x:v>
      </x:c>
      <x:c r="B91" s="3" t="str">
        <x:v>No future rounds · Investing cash flow</x:v>
      </x:c>
      <x:c r="C91" s="3" t="str">
        <x:v>EUR</x:v>
      </x:c>
      <x:c r="D91" s="3" t="str">
        <x:v>SUM</x:v>
      </x:c>
      <x:c r="E91" s="19" t="n">
        <x:f>SUM(H91:BO91)</x:f>
        <x:v>-86275</x:v>
      </x:c>
      <x:c r="F91" s="3" t="str">
        <x:v>D10 CashFlow row 29; latest estimate</x:v>
      </x:c>
      <x:c r="G91" s="2"/>
      <x:c r="H91" s="20" t="n">
        <x:f>INDEX(H92:H94,'Cover'!$C$28,1)</x:f>
        <x:v>0</x:v>
      </x:c>
      <x:c r="I91" s="20" t="n">
        <x:f>INDEX(I92:I94,'Cover'!$C$28,1)</x:f>
        <x:v>-8925</x:v>
      </x:c>
      <x:c r="J91" s="20" t="n">
        <x:f>INDEX(J92:J94,'Cover'!$C$28,1)</x:f>
        <x:v>0</x:v>
      </x:c>
      <x:c r="K91" s="20" t="n">
        <x:f>INDEX(K92:K94,'Cover'!$C$28,1)</x:f>
        <x:v>-5950</x:v>
      </x:c>
      <x:c r="L91" s="20" t="n">
        <x:f>INDEX(L92:L94,'Cover'!$C$28,1)</x:f>
        <x:v>-5950</x:v>
      </x:c>
      <x:c r="M91" s="20" t="n">
        <x:f>INDEX(M92:M94,'Cover'!$C$28,1)</x:f>
        <x:v>-2975</x:v>
      </x:c>
      <x:c r="N91" s="20" t="n">
        <x:f>INDEX(N92:N94,'Cover'!$C$28,1)</x:f>
        <x:v>-2975</x:v>
      </x:c>
      <x:c r="O91" s="20" t="n">
        <x:f>INDEX(O92:O94,'Cover'!$C$28,1)</x:f>
        <x:v>0</x:v>
      </x:c>
      <x:c r="P91" s="20" t="n">
        <x:f>INDEX(P92:P94,'Cover'!$C$28,1)</x:f>
        <x:v>-2975</x:v>
      </x:c>
      <x:c r="Q91" s="20" t="n">
        <x:f>INDEX(Q92:Q94,'Cover'!$C$28,1)</x:f>
        <x:v>-5950</x:v>
      </x:c>
      <x:c r="R91" s="20" t="n">
        <x:f>INDEX(R92:R94,'Cover'!$C$28,1)</x:f>
        <x:v>-2975</x:v>
      </x:c>
      <x:c r="S91" s="20" t="n">
        <x:f>INDEX(S92:S94,'Cover'!$C$28,1)</x:f>
        <x:v>0</x:v>
      </x:c>
      <x:c r="T91" s="20" t="n">
        <x:f>INDEX(T92:T94,'Cover'!$C$28,1)</x:f>
        <x:v>0</x:v>
      </x:c>
      <x:c r="U91" s="20" t="n">
        <x:f>INDEX(U92:U94,'Cover'!$C$28,1)</x:f>
        <x:v>-2975</x:v>
      </x:c>
      <x:c r="V91" s="20" t="n">
        <x:f>INDEX(V92:V94,'Cover'!$C$28,1)</x:f>
        <x:v>0</x:v>
      </x:c>
      <x:c r="W91" s="20" t="n">
        <x:f>INDEX(W92:W94,'Cover'!$C$28,1)</x:f>
        <x:v>0</x:v>
      </x:c>
      <x:c r="X91" s="20" t="n">
        <x:f>INDEX(X92:X94,'Cover'!$C$28,1)</x:f>
        <x:v>0</x:v>
      </x:c>
      <x:c r="Y91" s="20" t="n">
        <x:f>INDEX(Y92:Y94,'Cover'!$C$28,1)</x:f>
        <x:v>0</x:v>
      </x:c>
      <x:c r="Z91" s="20" t="n">
        <x:f>INDEX(Z92:Z94,'Cover'!$C$28,1)</x:f>
        <x:v>0</x:v>
      </x:c>
      <x:c r="AA91" s="20" t="n">
        <x:f>INDEX(AA92:AA94,'Cover'!$C$28,1)</x:f>
        <x:v>-2975</x:v>
      </x:c>
      <x:c r="AB91" s="20" t="n">
        <x:f>INDEX(AB92:AB94,'Cover'!$C$28,1)</x:f>
        <x:v>0</x:v>
      </x:c>
      <x:c r="AC91" s="20" t="n">
        <x:f>INDEX(AC92:AC94,'Cover'!$C$28,1)</x:f>
        <x:v>0</x:v>
      </x:c>
      <x:c r="AD91" s="20" t="n">
        <x:f>INDEX(AD92:AD94,'Cover'!$C$28,1)</x:f>
        <x:v>0</x:v>
      </x:c>
      <x:c r="AE91" s="20" t="n">
        <x:f>INDEX(AE92:AE94,'Cover'!$C$28,1)</x:f>
        <x:v>0</x:v>
      </x:c>
      <x:c r="AF91" s="20" t="n">
        <x:f>INDEX(AF92:AF94,'Cover'!$C$28,1)</x:f>
        <x:v>-2975</x:v>
      </x:c>
      <x:c r="AG91" s="20" t="n">
        <x:f>INDEX(AG92:AG94,'Cover'!$C$28,1)</x:f>
        <x:v>0</x:v>
      </x:c>
      <x:c r="AH91" s="20" t="n">
        <x:f>INDEX(AH92:AH94,'Cover'!$C$28,1)</x:f>
        <x:v>0</x:v>
      </x:c>
      <x:c r="AI91" s="20" t="n">
        <x:f>INDEX(AI92:AI94,'Cover'!$C$28,1)</x:f>
        <x:v>0</x:v>
      </x:c>
      <x:c r="AJ91" s="20" t="n">
        <x:f>INDEX(AJ92:AJ94,'Cover'!$C$28,1)</x:f>
        <x:v>0</x:v>
      </x:c>
      <x:c r="AK91" s="20" t="n">
        <x:f>INDEX(AK92:AK94,'Cover'!$C$28,1)</x:f>
        <x:v>0</x:v>
      </x:c>
      <x:c r="AL91" s="20" t="n">
        <x:f>INDEX(AL92:AL94,'Cover'!$C$28,1)</x:f>
        <x:v>0</x:v>
      </x:c>
      <x:c r="AM91" s="20" t="n">
        <x:f>INDEX(AM92:AM94,'Cover'!$C$28,1)</x:f>
        <x:v>0</x:v>
      </x:c>
      <x:c r="AN91" s="20" t="n">
        <x:f>INDEX(AN92:AN94,'Cover'!$C$28,1)</x:f>
        <x:v>0</x:v>
      </x:c>
      <x:c r="AO91" s="20" t="n">
        <x:f>INDEX(AO92:AO94,'Cover'!$C$28,1)</x:f>
        <x:v>0</x:v>
      </x:c>
      <x:c r="AP91" s="20" t="n">
        <x:f>INDEX(AP92:AP94,'Cover'!$C$28,1)</x:f>
        <x:v>0</x:v>
      </x:c>
      <x:c r="AQ91" s="20" t="n">
        <x:f>INDEX(AQ92:AQ94,'Cover'!$C$28,1)</x:f>
        <x:v>0</x:v>
      </x:c>
      <x:c r="AR91" s="20" t="n">
        <x:f>INDEX(AR92:AR94,'Cover'!$C$28,1)</x:f>
        <x:v>0</x:v>
      </x:c>
      <x:c r="AS91" s="20" t="n">
        <x:f>INDEX(AS92:AS94,'Cover'!$C$28,1)</x:f>
        <x:v>0</x:v>
      </x:c>
      <x:c r="AT91" s="20" t="n">
        <x:f>INDEX(AT92:AT94,'Cover'!$C$28,1)</x:f>
        <x:v>0</x:v>
      </x:c>
      <x:c r="AU91" s="20" t="n">
        <x:f>INDEX(AU92:AU94,'Cover'!$C$28,1)</x:f>
        <x:v>0</x:v>
      </x:c>
      <x:c r="AV91" s="20" t="n">
        <x:f>INDEX(AV92:AV94,'Cover'!$C$28,1)</x:f>
        <x:v>0</x:v>
      </x:c>
      <x:c r="AW91" s="20" t="n">
        <x:f>INDEX(AW92:AW94,'Cover'!$C$28,1)</x:f>
        <x:v>0</x:v>
      </x:c>
      <x:c r="AX91" s="20" t="n">
        <x:f>INDEX(AX92:AX94,'Cover'!$C$28,1)</x:f>
        <x:v>0</x:v>
      </x:c>
      <x:c r="AY91" s="20" t="n">
        <x:f>INDEX(AY92:AY94,'Cover'!$C$28,1)</x:f>
        <x:v>0</x:v>
      </x:c>
      <x:c r="AZ91" s="20" t="n">
        <x:f>INDEX(AZ92:AZ94,'Cover'!$C$28,1)</x:f>
        <x:v>0</x:v>
      </x:c>
      <x:c r="BA91" s="20" t="n">
        <x:f>INDEX(BA92:BA94,'Cover'!$C$28,1)</x:f>
        <x:v>0</x:v>
      </x:c>
      <x:c r="BB91" s="20" t="n">
        <x:f>INDEX(BB92:BB94,'Cover'!$C$28,1)</x:f>
        <x:v>0</x:v>
      </x:c>
      <x:c r="BC91" s="20" t="n">
        <x:f>INDEX(BC92:BC94,'Cover'!$C$28,1)</x:f>
        <x:v>0</x:v>
      </x:c>
      <x:c r="BD91" s="20" t="n">
        <x:f>INDEX(BD92:BD94,'Cover'!$C$28,1)</x:f>
        <x:v>0</x:v>
      </x:c>
      <x:c r="BE91" s="20" t="n">
        <x:f>INDEX(BE92:BE94,'Cover'!$C$28,1)</x:f>
        <x:v>-8925</x:v>
      </x:c>
      <x:c r="BF91" s="20" t="n">
        <x:f>INDEX(BF92:BF94,'Cover'!$C$28,1)</x:f>
        <x:v>0</x:v>
      </x:c>
      <x:c r="BG91" s="20" t="n">
        <x:f>INDEX(BG92:BG94,'Cover'!$C$28,1)</x:f>
        <x:v>-5950</x:v>
      </x:c>
      <x:c r="BH91" s="20" t="n">
        <x:f>INDEX(BH92:BH94,'Cover'!$C$28,1)</x:f>
        <x:v>-5950</x:v>
      </x:c>
      <x:c r="BI91" s="20" t="n">
        <x:f>INDEX(BI92:BI94,'Cover'!$C$28,1)</x:f>
        <x:v>-2975</x:v>
      </x:c>
      <x:c r="BJ91" s="20" t="n">
        <x:f>INDEX(BJ92:BJ94,'Cover'!$C$28,1)</x:f>
        <x:v>-2975</x:v>
      </x:c>
      <x:c r="BK91" s="20" t="n">
        <x:f>INDEX(BK92:BK94,'Cover'!$C$28,1)</x:f>
        <x:v>0</x:v>
      </x:c>
      <x:c r="BL91" s="20" t="n">
        <x:f>INDEX(BL92:BL94,'Cover'!$C$28,1)</x:f>
        <x:v>-2975</x:v>
      </x:c>
      <x:c r="BM91" s="20" t="n">
        <x:f>INDEX(BM92:BM94,'Cover'!$C$28,1)</x:f>
        <x:v>-5950</x:v>
      </x:c>
      <x:c r="BN91" s="20" t="n">
        <x:f>INDEX(BN92:BN94,'Cover'!$C$28,1)</x:f>
        <x:v>-2975</x:v>
      </x:c>
      <x:c r="BO91" s="20" t="n">
        <x:f>INDEX(BO92:BO94,'Cover'!$C$28,1)</x:f>
        <x:v>0</x:v>
      </x:c>
    </x:row>
    <x:row r="92" ht="42" customHeight="1">
      <x:c r="A92" s="3" t="str">
        <x:v>ALT.CF.CFI.1</x:v>
      </x:c>
      <x:c r="B92" s="3" t="str">
        <x:v>No future rounds · Investing cash flow / Base</x:v>
      </x:c>
      <x:c r="C92" s="3" t="str">
        <x:v>EUR</x:v>
      </x:c>
      <x:c r="D92" s="3" t="str">
        <x:v>SUM</x:v>
      </x:c>
      <x:c r="E92" s="19" t="n">
        <x:f>SUM(H92:BO92)</x:f>
        <x:v>-86275</x:v>
      </x:c>
      <x:c r="F92" s="3" t="str"/>
      <x:c r="G92" s="2"/>
      <x:c r="H92" s="19" t="n">
        <x:v>0</x:v>
      </x:c>
      <x:c r="I92" s="19" t="n">
        <x:v>-8925</x:v>
      </x:c>
      <x:c r="J92" s="19" t="n">
        <x:v>0</x:v>
      </x:c>
      <x:c r="K92" s="19" t="n">
        <x:v>-5950</x:v>
      </x:c>
      <x:c r="L92" s="19" t="n">
        <x:v>-5950</x:v>
      </x:c>
      <x:c r="M92" s="19" t="n">
        <x:v>-2975</x:v>
      </x:c>
      <x:c r="N92" s="19" t="n">
        <x:v>-2975</x:v>
      </x:c>
      <x:c r="O92" s="19" t="n">
        <x:v>0</x:v>
      </x:c>
      <x:c r="P92" s="19" t="n">
        <x:v>-2975</x:v>
      </x:c>
      <x:c r="Q92" s="19" t="n">
        <x:v>-5950</x:v>
      </x:c>
      <x:c r="R92" s="19" t="n">
        <x:v>-2975</x:v>
      </x:c>
      <x:c r="S92" s="19" t="n">
        <x:v>0</x:v>
      </x:c>
      <x:c r="T92" s="19" t="n">
        <x:v>0</x:v>
      </x:c>
      <x:c r="U92" s="19" t="n">
        <x:v>-2975</x:v>
      </x:c>
      <x:c r="V92" s="19" t="n">
        <x:v>0</x:v>
      </x:c>
      <x:c r="W92" s="19" t="n">
        <x:v>0</x:v>
      </x:c>
      <x:c r="X92" s="19" t="n">
        <x:v>0</x:v>
      </x:c>
      <x:c r="Y92" s="19" t="n">
        <x:v>0</x:v>
      </x:c>
      <x:c r="Z92" s="19" t="n">
        <x:v>0</x:v>
      </x:c>
      <x:c r="AA92" s="19" t="n">
        <x:v>-2975</x:v>
      </x:c>
      <x:c r="AB92" s="19" t="n">
        <x:v>0</x:v>
      </x:c>
      <x:c r="AC92" s="19" t="n">
        <x:v>0</x:v>
      </x:c>
      <x:c r="AD92" s="19" t="n">
        <x:v>0</x:v>
      </x:c>
      <x:c r="AE92" s="19" t="n">
        <x:v>0</x:v>
      </x:c>
      <x:c r="AF92" s="19" t="n">
        <x:v>-2975</x:v>
      </x:c>
      <x:c r="AG92" s="19" t="n">
        <x:v>0</x:v>
      </x:c>
      <x:c r="AH92" s="19" t="n">
        <x:v>0</x:v>
      </x:c>
      <x:c r="AI92" s="19" t="n">
        <x:v>0</x:v>
      </x:c>
      <x:c r="AJ92" s="19" t="n">
        <x:v>0</x:v>
      </x:c>
      <x:c r="AK92" s="19" t="n">
        <x:v>0</x:v>
      </x:c>
      <x:c r="AL92" s="19" t="n">
        <x:v>0</x:v>
      </x:c>
      <x:c r="AM92" s="19" t="n">
        <x:v>0</x:v>
      </x:c>
      <x:c r="AN92" s="19" t="n">
        <x:v>0</x:v>
      </x:c>
      <x:c r="AO92" s="19" t="n">
        <x:v>0</x:v>
      </x:c>
      <x:c r="AP92" s="19" t="n">
        <x:v>0</x:v>
      </x:c>
      <x:c r="AQ92" s="19" t="n">
        <x:v>0</x:v>
      </x:c>
      <x:c r="AR92" s="19" t="n">
        <x:v>0</x:v>
      </x:c>
      <x:c r="AS92" s="19" t="n">
        <x:v>0</x:v>
      </x:c>
      <x:c r="AT92" s="19" t="n">
        <x:v>0</x:v>
      </x:c>
      <x:c r="AU92" s="19" t="n">
        <x:v>0</x:v>
      </x:c>
      <x:c r="AV92" s="19" t="n">
        <x:v>0</x:v>
      </x:c>
      <x:c r="AW92" s="19" t="n">
        <x:v>0</x:v>
      </x:c>
      <x:c r="AX92" s="19" t="n">
        <x:v>0</x:v>
      </x:c>
      <x:c r="AY92" s="19" t="n">
        <x:v>0</x:v>
      </x:c>
      <x:c r="AZ92" s="19" t="n">
        <x:v>0</x:v>
      </x:c>
      <x:c r="BA92" s="19" t="n">
        <x:v>0</x:v>
      </x:c>
      <x:c r="BB92" s="19" t="n">
        <x:v>0</x:v>
      </x:c>
      <x:c r="BC92" s="19" t="n">
        <x:v>0</x:v>
      </x:c>
      <x:c r="BD92" s="19" t="n">
        <x:v>0</x:v>
      </x:c>
      <x:c r="BE92" s="19" t="n">
        <x:v>-8925</x:v>
      </x:c>
      <x:c r="BF92" s="19" t="n">
        <x:v>0</x:v>
      </x:c>
      <x:c r="BG92" s="19" t="n">
        <x:v>-5950</x:v>
      </x:c>
      <x:c r="BH92" s="19" t="n">
        <x:v>-5950</x:v>
      </x:c>
      <x:c r="BI92" s="19" t="n">
        <x:v>-2975</x:v>
      </x:c>
      <x:c r="BJ92" s="19" t="n">
        <x:v>-2975</x:v>
      </x:c>
      <x:c r="BK92" s="19" t="n">
        <x:v>0</x:v>
      </x:c>
      <x:c r="BL92" s="19" t="n">
        <x:v>-2975</x:v>
      </x:c>
      <x:c r="BM92" s="19" t="n">
        <x:v>-5950</x:v>
      </x:c>
      <x:c r="BN92" s="19" t="n">
        <x:v>-2975</x:v>
      </x:c>
      <x:c r="BO92" s="19" t="n">
        <x:v>0</x:v>
      </x:c>
    </x:row>
    <x:row r="93" ht="42" customHeight="1">
      <x:c r="A93" s="3" t="str">
        <x:v>ALT.CF.CFI.2</x:v>
      </x:c>
      <x:c r="B93" s="3" t="str">
        <x:v>No future rounds · Investing cash flow / Upside</x:v>
      </x:c>
      <x:c r="C93" s="3" t="str">
        <x:v>EUR</x:v>
      </x:c>
      <x:c r="D93" s="3" t="str">
        <x:v>SUM</x:v>
      </x:c>
      <x:c r="E93" s="19" t="n">
        <x:f>SUM(H93:BO93)</x:f>
        <x:v>-86275</x:v>
      </x:c>
      <x:c r="F93" s="3" t="str"/>
      <x:c r="G93" s="2"/>
      <x:c r="H93" s="19" t="n">
        <x:v>0</x:v>
      </x:c>
      <x:c r="I93" s="19" t="n">
        <x:v>-8925</x:v>
      </x:c>
      <x:c r="J93" s="19" t="n">
        <x:v>0</x:v>
      </x:c>
      <x:c r="K93" s="19" t="n">
        <x:v>-5950</x:v>
      </x:c>
      <x:c r="L93" s="19" t="n">
        <x:v>-5950</x:v>
      </x:c>
      <x:c r="M93" s="19" t="n">
        <x:v>-2975</x:v>
      </x:c>
      <x:c r="N93" s="19" t="n">
        <x:v>-2975</x:v>
      </x:c>
      <x:c r="O93" s="19" t="n">
        <x:v>0</x:v>
      </x:c>
      <x:c r="P93" s="19" t="n">
        <x:v>-2975</x:v>
      </x:c>
      <x:c r="Q93" s="19" t="n">
        <x:v>-5950</x:v>
      </x:c>
      <x:c r="R93" s="19" t="n">
        <x:v>-2975</x:v>
      </x:c>
      <x:c r="S93" s="19" t="n">
        <x:v>0</x:v>
      </x:c>
      <x:c r="T93" s="19" t="n">
        <x:v>0</x:v>
      </x:c>
      <x:c r="U93" s="19" t="n">
        <x:v>-2975</x:v>
      </x:c>
      <x:c r="V93" s="19" t="n">
        <x:v>0</x:v>
      </x:c>
      <x:c r="W93" s="19" t="n">
        <x:v>0</x:v>
      </x:c>
      <x:c r="X93" s="19" t="n">
        <x:v>0</x:v>
      </x:c>
      <x:c r="Y93" s="19" t="n">
        <x:v>0</x:v>
      </x:c>
      <x:c r="Z93" s="19" t="n">
        <x:v>0</x:v>
      </x:c>
      <x:c r="AA93" s="19" t="n">
        <x:v>-2975</x:v>
      </x:c>
      <x:c r="AB93" s="19" t="n">
        <x:v>0</x:v>
      </x:c>
      <x:c r="AC93" s="19" t="n">
        <x:v>0</x:v>
      </x:c>
      <x:c r="AD93" s="19" t="n">
        <x:v>0</x:v>
      </x:c>
      <x:c r="AE93" s="19" t="n">
        <x:v>0</x:v>
      </x:c>
      <x:c r="AF93" s="19" t="n">
        <x:v>-2975</x:v>
      </x:c>
      <x:c r="AG93" s="19" t="n">
        <x:v>0</x:v>
      </x:c>
      <x:c r="AH93" s="19" t="n">
        <x:v>0</x:v>
      </x:c>
      <x:c r="AI93" s="19" t="n">
        <x:v>0</x:v>
      </x:c>
      <x:c r="AJ93" s="19" t="n">
        <x:v>0</x:v>
      </x:c>
      <x:c r="AK93" s="19" t="n">
        <x:v>0</x:v>
      </x:c>
      <x:c r="AL93" s="19" t="n">
        <x:v>0</x:v>
      </x:c>
      <x:c r="AM93" s="19" t="n">
        <x:v>0</x:v>
      </x:c>
      <x:c r="AN93" s="19" t="n">
        <x:v>0</x:v>
      </x:c>
      <x:c r="AO93" s="19" t="n">
        <x:v>0</x:v>
      </x:c>
      <x:c r="AP93" s="19" t="n">
        <x:v>0</x:v>
      </x:c>
      <x:c r="AQ93" s="19" t="n">
        <x:v>0</x:v>
      </x:c>
      <x:c r="AR93" s="19" t="n">
        <x:v>0</x:v>
      </x:c>
      <x:c r="AS93" s="19" t="n">
        <x:v>0</x:v>
      </x:c>
      <x:c r="AT93" s="19" t="n">
        <x:v>0</x:v>
      </x:c>
      <x:c r="AU93" s="19" t="n">
        <x:v>0</x:v>
      </x:c>
      <x:c r="AV93" s="19" t="n">
        <x:v>0</x:v>
      </x:c>
      <x:c r="AW93" s="19" t="n">
        <x:v>0</x:v>
      </x:c>
      <x:c r="AX93" s="19" t="n">
        <x:v>0</x:v>
      </x:c>
      <x:c r="AY93" s="19" t="n">
        <x:v>0</x:v>
      </x:c>
      <x:c r="AZ93" s="19" t="n">
        <x:v>0</x:v>
      </x:c>
      <x:c r="BA93" s="19" t="n">
        <x:v>0</x:v>
      </x:c>
      <x:c r="BB93" s="19" t="n">
        <x:v>0</x:v>
      </x:c>
      <x:c r="BC93" s="19" t="n">
        <x:v>0</x:v>
      </x:c>
      <x:c r="BD93" s="19" t="n">
        <x:v>0</x:v>
      </x:c>
      <x:c r="BE93" s="19" t="n">
        <x:v>-8925</x:v>
      </x:c>
      <x:c r="BF93" s="19" t="n">
        <x:v>0</x:v>
      </x:c>
      <x:c r="BG93" s="19" t="n">
        <x:v>-5950</x:v>
      </x:c>
      <x:c r="BH93" s="19" t="n">
        <x:v>-5950</x:v>
      </x:c>
      <x:c r="BI93" s="19" t="n">
        <x:v>-2975</x:v>
      </x:c>
      <x:c r="BJ93" s="19" t="n">
        <x:v>-2975</x:v>
      </x:c>
      <x:c r="BK93" s="19" t="n">
        <x:v>0</x:v>
      </x:c>
      <x:c r="BL93" s="19" t="n">
        <x:v>-2975</x:v>
      </x:c>
      <x:c r="BM93" s="19" t="n">
        <x:v>-5950</x:v>
      </x:c>
      <x:c r="BN93" s="19" t="n">
        <x:v>-2975</x:v>
      </x:c>
      <x:c r="BO93" s="19" t="n">
        <x:v>0</x:v>
      </x:c>
    </x:row>
    <x:row r="94" ht="42" customHeight="1">
      <x:c r="A94" s="3" t="str">
        <x:v>ALT.CF.CFI.3</x:v>
      </x:c>
      <x:c r="B94" s="3" t="str">
        <x:v>No future rounds · Investing cash flow / Downside</x:v>
      </x:c>
      <x:c r="C94" s="3" t="str">
        <x:v>EUR</x:v>
      </x:c>
      <x:c r="D94" s="3" t="str">
        <x:v>SUM</x:v>
      </x:c>
      <x:c r="E94" s="19" t="n">
        <x:f>SUM(H94:BO94)</x:f>
        <x:v>-86275</x:v>
      </x:c>
      <x:c r="F94" s="3" t="str"/>
      <x:c r="G94" s="2"/>
      <x:c r="H94" s="19" t="n">
        <x:v>0</x:v>
      </x:c>
      <x:c r="I94" s="19" t="n">
        <x:v>-8925</x:v>
      </x:c>
      <x:c r="J94" s="19" t="n">
        <x:v>0</x:v>
      </x:c>
      <x:c r="K94" s="19" t="n">
        <x:v>-5950</x:v>
      </x:c>
      <x:c r="L94" s="19" t="n">
        <x:v>-5950</x:v>
      </x:c>
      <x:c r="M94" s="19" t="n">
        <x:v>-2975</x:v>
      </x:c>
      <x:c r="N94" s="19" t="n">
        <x:v>-2975</x:v>
      </x:c>
      <x:c r="O94" s="19" t="n">
        <x:v>0</x:v>
      </x:c>
      <x:c r="P94" s="19" t="n">
        <x:v>-2975</x:v>
      </x:c>
      <x:c r="Q94" s="19" t="n">
        <x:v>-5950</x:v>
      </x:c>
      <x:c r="R94" s="19" t="n">
        <x:v>-2975</x:v>
      </x:c>
      <x:c r="S94" s="19" t="n">
        <x:v>0</x:v>
      </x:c>
      <x:c r="T94" s="19" t="n">
        <x:v>0</x:v>
      </x:c>
      <x:c r="U94" s="19" t="n">
        <x:v>-2975</x:v>
      </x:c>
      <x:c r="V94" s="19" t="n">
        <x:v>0</x:v>
      </x:c>
      <x:c r="W94" s="19" t="n">
        <x:v>0</x:v>
      </x:c>
      <x:c r="X94" s="19" t="n">
        <x:v>0</x:v>
      </x:c>
      <x:c r="Y94" s="19" t="n">
        <x:v>0</x:v>
      </x:c>
      <x:c r="Z94" s="19" t="n">
        <x:v>0</x:v>
      </x:c>
      <x:c r="AA94" s="19" t="n">
        <x:v>-2975</x:v>
      </x:c>
      <x:c r="AB94" s="19" t="n">
        <x:v>0</x:v>
      </x:c>
      <x:c r="AC94" s="19" t="n">
        <x:v>0</x:v>
      </x:c>
      <x:c r="AD94" s="19" t="n">
        <x:v>0</x:v>
      </x:c>
      <x:c r="AE94" s="19" t="n">
        <x:v>0</x:v>
      </x:c>
      <x:c r="AF94" s="19" t="n">
        <x:v>-2975</x:v>
      </x:c>
      <x:c r="AG94" s="19" t="n">
        <x:v>0</x:v>
      </x:c>
      <x:c r="AH94" s="19" t="n">
        <x:v>0</x:v>
      </x:c>
      <x:c r="AI94" s="19" t="n">
        <x:v>0</x:v>
      </x:c>
      <x:c r="AJ94" s="19" t="n">
        <x:v>0</x:v>
      </x:c>
      <x:c r="AK94" s="19" t="n">
        <x:v>0</x:v>
      </x:c>
      <x:c r="AL94" s="19" t="n">
        <x:v>0</x:v>
      </x:c>
      <x:c r="AM94" s="19" t="n">
        <x:v>0</x:v>
      </x:c>
      <x:c r="AN94" s="19" t="n">
        <x:v>0</x:v>
      </x:c>
      <x:c r="AO94" s="19" t="n">
        <x:v>0</x:v>
      </x:c>
      <x:c r="AP94" s="19" t="n">
        <x:v>0</x:v>
      </x:c>
      <x:c r="AQ94" s="19" t="n">
        <x:v>0</x:v>
      </x:c>
      <x:c r="AR94" s="19" t="n">
        <x:v>0</x:v>
      </x:c>
      <x:c r="AS94" s="19" t="n">
        <x:v>0</x:v>
      </x:c>
      <x:c r="AT94" s="19" t="n">
        <x:v>0</x:v>
      </x:c>
      <x:c r="AU94" s="19" t="n">
        <x:v>0</x:v>
      </x:c>
      <x:c r="AV94" s="19" t="n">
        <x:v>0</x:v>
      </x:c>
      <x:c r="AW94" s="19" t="n">
        <x:v>0</x:v>
      </x:c>
      <x:c r="AX94" s="19" t="n">
        <x:v>0</x:v>
      </x:c>
      <x:c r="AY94" s="19" t="n">
        <x:v>0</x:v>
      </x:c>
      <x:c r="AZ94" s="19" t="n">
        <x:v>0</x:v>
      </x:c>
      <x:c r="BA94" s="19" t="n">
        <x:v>0</x:v>
      </x:c>
      <x:c r="BB94" s="19" t="n">
        <x:v>0</x:v>
      </x:c>
      <x:c r="BC94" s="19" t="n">
        <x:v>0</x:v>
      </x:c>
      <x:c r="BD94" s="19" t="n">
        <x:v>0</x:v>
      </x:c>
      <x:c r="BE94" s="19" t="n">
        <x:v>-8925</x:v>
      </x:c>
      <x:c r="BF94" s="19" t="n">
        <x:v>0</x:v>
      </x:c>
      <x:c r="BG94" s="19" t="n">
        <x:v>-5950</x:v>
      </x:c>
      <x:c r="BH94" s="19" t="n">
        <x:v>-5950</x:v>
      </x:c>
      <x:c r="BI94" s="19" t="n">
        <x:v>-2975</x:v>
      </x:c>
      <x:c r="BJ94" s="19" t="n">
        <x:v>-2975</x:v>
      </x:c>
      <x:c r="BK94" s="19" t="n">
        <x:v>0</x:v>
      </x:c>
      <x:c r="BL94" s="19" t="n">
        <x:v>-2975</x:v>
      </x:c>
      <x:c r="BM94" s="19" t="n">
        <x:v>-5950</x:v>
      </x:c>
      <x:c r="BN94" s="19" t="n">
        <x:v>-2975</x:v>
      </x:c>
      <x:c r="BO94" s="19" t="n">
        <x:v>0</x:v>
      </x:c>
    </x:row>
    <x:row r="95" ht="42" customHeight="1">
      <x:c r="A95" s="3" t="str">
        <x:v>ALT.CF.CFF</x:v>
      </x:c>
      <x:c r="B95" s="3" t="str">
        <x:v>No future rounds · Financing cash flow</x:v>
      </x:c>
      <x:c r="C95" s="3" t="str">
        <x:v>EUR</x:v>
      </x:c>
      <x:c r="D95" s="3" t="str">
        <x:v>SUM</x:v>
      </x:c>
      <x:c r="E95" s="19" t="n">
        <x:f>SUM(H95:BO95)</x:f>
        <x:v>1025000</x:v>
      </x:c>
      <x:c r="F95" s="3" t="str">
        <x:v>D10 CashFlow row 30; latest estimate</x:v>
      </x:c>
      <x:c r="G95" s="2"/>
      <x:c r="H95" s="20" t="n">
        <x:f>INDEX(H96:H98,'Cover'!$C$28,1)</x:f>
        <x:v>1025000</x:v>
      </x:c>
      <x:c r="I95" s="20" t="n">
        <x:f>INDEX(I96:I98,'Cover'!$C$28,1)</x:f>
        <x:v>0</x:v>
      </x:c>
      <x:c r="J95" s="20" t="n">
        <x:f>INDEX(J96:J98,'Cover'!$C$28,1)</x:f>
        <x:v>0</x:v>
      </x:c>
      <x:c r="K95" s="20" t="n">
        <x:f>INDEX(K96:K98,'Cover'!$C$28,1)</x:f>
        <x:v>0</x:v>
      </x:c>
      <x:c r="L95" s="20" t="n">
        <x:f>INDEX(L96:L98,'Cover'!$C$28,1)</x:f>
        <x:v>0</x:v>
      </x:c>
      <x:c r="M95" s="20" t="n">
        <x:f>INDEX(M96:M98,'Cover'!$C$28,1)</x:f>
        <x:v>0</x:v>
      </x:c>
      <x:c r="N95" s="20" t="n">
        <x:f>INDEX(N96:N98,'Cover'!$C$28,1)</x:f>
        <x:v>0</x:v>
      </x:c>
      <x:c r="O95" s="20" t="n">
        <x:f>INDEX(O96:O98,'Cover'!$C$28,1)</x:f>
        <x:v>0</x:v>
      </x:c>
      <x:c r="P95" s="20" t="n">
        <x:f>INDEX(P96:P98,'Cover'!$C$28,1)</x:f>
        <x:v>0</x:v>
      </x:c>
      <x:c r="Q95" s="20" t="n">
        <x:f>INDEX(Q96:Q98,'Cover'!$C$28,1)</x:f>
        <x:v>0</x:v>
      </x:c>
      <x:c r="R95" s="20" t="n">
        <x:f>INDEX(R96:R98,'Cover'!$C$28,1)</x:f>
        <x:v>0</x:v>
      </x:c>
      <x:c r="S95" s="20" t="n">
        <x:f>INDEX(S96:S98,'Cover'!$C$28,1)</x:f>
        <x:v>0</x:v>
      </x:c>
      <x:c r="T95" s="20" t="n">
        <x:f>INDEX(T96:T98,'Cover'!$C$28,1)</x:f>
        <x:v>0</x:v>
      </x:c>
      <x:c r="U95" s="20" t="n">
        <x:f>INDEX(U96:U98,'Cover'!$C$28,1)</x:f>
        <x:v>0</x:v>
      </x:c>
      <x:c r="V95" s="20" t="n">
        <x:f>INDEX(V96:V98,'Cover'!$C$28,1)</x:f>
        <x:v>0</x:v>
      </x:c>
      <x:c r="W95" s="20" t="n">
        <x:f>INDEX(W96:W98,'Cover'!$C$28,1)</x:f>
        <x:v>0</x:v>
      </x:c>
      <x:c r="X95" s="20" t="n">
        <x:f>INDEX(X96:X98,'Cover'!$C$28,1)</x:f>
        <x:v>0</x:v>
      </x:c>
      <x:c r="Y95" s="20" t="n">
        <x:f>INDEX(Y96:Y98,'Cover'!$C$28,1)</x:f>
        <x:v>0</x:v>
      </x:c>
      <x:c r="Z95" s="20" t="n">
        <x:f>INDEX(Z96:Z98,'Cover'!$C$28,1)</x:f>
        <x:v>0</x:v>
      </x:c>
      <x:c r="AA95" s="20" t="n">
        <x:f>INDEX(AA96:AA98,'Cover'!$C$28,1)</x:f>
        <x:v>0</x:v>
      </x:c>
      <x:c r="AB95" s="20" t="n">
        <x:f>INDEX(AB96:AB98,'Cover'!$C$28,1)</x:f>
        <x:v>0</x:v>
      </x:c>
      <x:c r="AC95" s="20" t="n">
        <x:f>INDEX(AC96:AC98,'Cover'!$C$28,1)</x:f>
        <x:v>0</x:v>
      </x:c>
      <x:c r="AD95" s="20" t="n">
        <x:f>INDEX(AD96:AD98,'Cover'!$C$28,1)</x:f>
        <x:v>0</x:v>
      </x:c>
      <x:c r="AE95" s="20" t="n">
        <x:f>INDEX(AE96:AE98,'Cover'!$C$28,1)</x:f>
        <x:v>0</x:v>
      </x:c>
      <x:c r="AF95" s="20" t="n">
        <x:f>INDEX(AF96:AF98,'Cover'!$C$28,1)</x:f>
        <x:v>0</x:v>
      </x:c>
      <x:c r="AG95" s="20" t="n">
        <x:f>INDEX(AG96:AG98,'Cover'!$C$28,1)</x:f>
        <x:v>0</x:v>
      </x:c>
      <x:c r="AH95" s="20" t="n">
        <x:f>INDEX(AH96:AH98,'Cover'!$C$28,1)</x:f>
        <x:v>0</x:v>
      </x:c>
      <x:c r="AI95" s="20" t="n">
        <x:f>INDEX(AI96:AI98,'Cover'!$C$28,1)</x:f>
        <x:v>0</x:v>
      </x:c>
      <x:c r="AJ95" s="20" t="n">
        <x:f>INDEX(AJ96:AJ98,'Cover'!$C$28,1)</x:f>
        <x:v>0</x:v>
      </x:c>
      <x:c r="AK95" s="20" t="n">
        <x:f>INDEX(AK96:AK98,'Cover'!$C$28,1)</x:f>
        <x:v>0</x:v>
      </x:c>
      <x:c r="AL95" s="20" t="n">
        <x:f>INDEX(AL96:AL98,'Cover'!$C$28,1)</x:f>
        <x:v>0</x:v>
      </x:c>
      <x:c r="AM95" s="20" t="n">
        <x:f>INDEX(AM96:AM98,'Cover'!$C$28,1)</x:f>
        <x:v>0</x:v>
      </x:c>
      <x:c r="AN95" s="20" t="n">
        <x:f>INDEX(AN96:AN98,'Cover'!$C$28,1)</x:f>
        <x:v>0</x:v>
      </x:c>
      <x:c r="AO95" s="20" t="n">
        <x:f>INDEX(AO96:AO98,'Cover'!$C$28,1)</x:f>
        <x:v>0</x:v>
      </x:c>
      <x:c r="AP95" s="20" t="n">
        <x:f>INDEX(AP96:AP98,'Cover'!$C$28,1)</x:f>
        <x:v>0</x:v>
      </x:c>
      <x:c r="AQ95" s="20" t="n">
        <x:f>INDEX(AQ96:AQ98,'Cover'!$C$28,1)</x:f>
        <x:v>0</x:v>
      </x:c>
      <x:c r="AR95" s="20" t="n">
        <x:f>INDEX(AR96:AR98,'Cover'!$C$28,1)</x:f>
        <x:v>0</x:v>
      </x:c>
      <x:c r="AS95" s="20" t="n">
        <x:f>INDEX(AS96:AS98,'Cover'!$C$28,1)</x:f>
        <x:v>0</x:v>
      </x:c>
      <x:c r="AT95" s="20" t="n">
        <x:f>INDEX(AT96:AT98,'Cover'!$C$28,1)</x:f>
        <x:v>0</x:v>
      </x:c>
      <x:c r="AU95" s="20" t="n">
        <x:f>INDEX(AU96:AU98,'Cover'!$C$28,1)</x:f>
        <x:v>0</x:v>
      </x:c>
      <x:c r="AV95" s="20" t="n">
        <x:f>INDEX(AV96:AV98,'Cover'!$C$28,1)</x:f>
        <x:v>0</x:v>
      </x:c>
      <x:c r="AW95" s="20" t="n">
        <x:f>INDEX(AW96:AW98,'Cover'!$C$28,1)</x:f>
        <x:v>0</x:v>
      </x:c>
      <x:c r="AX95" s="20" t="n">
        <x:f>INDEX(AX96:AX98,'Cover'!$C$28,1)</x:f>
        <x:v>0</x:v>
      </x:c>
      <x:c r="AY95" s="20" t="n">
        <x:f>INDEX(AY96:AY98,'Cover'!$C$28,1)</x:f>
        <x:v>0</x:v>
      </x:c>
      <x:c r="AZ95" s="20" t="n">
        <x:f>INDEX(AZ96:AZ98,'Cover'!$C$28,1)</x:f>
        <x:v>0</x:v>
      </x:c>
      <x:c r="BA95" s="20" t="n">
        <x:f>INDEX(BA96:BA98,'Cover'!$C$28,1)</x:f>
        <x:v>0</x:v>
      </x:c>
      <x:c r="BB95" s="20" t="n">
        <x:f>INDEX(BB96:BB98,'Cover'!$C$28,1)</x:f>
        <x:v>0</x:v>
      </x:c>
      <x:c r="BC95" s="20" t="n">
        <x:f>INDEX(BC96:BC98,'Cover'!$C$28,1)</x:f>
        <x:v>0</x:v>
      </x:c>
      <x:c r="BD95" s="20" t="n">
        <x:f>INDEX(BD96:BD98,'Cover'!$C$28,1)</x:f>
        <x:v>0</x:v>
      </x:c>
      <x:c r="BE95" s="20" t="n">
        <x:f>INDEX(BE96:BE98,'Cover'!$C$28,1)</x:f>
        <x:v>0</x:v>
      </x:c>
      <x:c r="BF95" s="20" t="n">
        <x:f>INDEX(BF96:BF98,'Cover'!$C$28,1)</x:f>
        <x:v>0</x:v>
      </x:c>
      <x:c r="BG95" s="20" t="n">
        <x:f>INDEX(BG96:BG98,'Cover'!$C$28,1)</x:f>
        <x:v>0</x:v>
      </x:c>
      <x:c r="BH95" s="20" t="n">
        <x:f>INDEX(BH96:BH98,'Cover'!$C$28,1)</x:f>
        <x:v>0</x:v>
      </x:c>
      <x:c r="BI95" s="20" t="n">
        <x:f>INDEX(BI96:BI98,'Cover'!$C$28,1)</x:f>
        <x:v>0</x:v>
      </x:c>
      <x:c r="BJ95" s="20" t="n">
        <x:f>INDEX(BJ96:BJ98,'Cover'!$C$28,1)</x:f>
        <x:v>0</x:v>
      </x:c>
      <x:c r="BK95" s="20" t="n">
        <x:f>INDEX(BK96:BK98,'Cover'!$C$28,1)</x:f>
        <x:v>0</x:v>
      </x:c>
      <x:c r="BL95" s="20" t="n">
        <x:f>INDEX(BL96:BL98,'Cover'!$C$28,1)</x:f>
        <x:v>0</x:v>
      </x:c>
      <x:c r="BM95" s="20" t="n">
        <x:f>INDEX(BM96:BM98,'Cover'!$C$28,1)</x:f>
        <x:v>0</x:v>
      </x:c>
      <x:c r="BN95" s="20" t="n">
        <x:f>INDEX(BN96:BN98,'Cover'!$C$28,1)</x:f>
        <x:v>0</x:v>
      </x:c>
      <x:c r="BO95" s="20" t="n">
        <x:f>INDEX(BO96:BO98,'Cover'!$C$28,1)</x:f>
        <x:v>0</x:v>
      </x:c>
    </x:row>
    <x:row r="96" ht="42" customHeight="1">
      <x:c r="A96" s="3" t="str">
        <x:v>ALT.CF.CFF.1</x:v>
      </x:c>
      <x:c r="B96" s="3" t="str">
        <x:v>No future rounds · Financing cash flow / Base</x:v>
      </x:c>
      <x:c r="C96" s="3" t="str">
        <x:v>EUR</x:v>
      </x:c>
      <x:c r="D96" s="3" t="str">
        <x:v>SUM</x:v>
      </x:c>
      <x:c r="E96" s="19" t="n">
        <x:f>SUM(H96:BO96)</x:f>
        <x:v>1025000</x:v>
      </x:c>
      <x:c r="F96" s="3" t="str"/>
      <x:c r="G96" s="2"/>
      <x:c r="H96" s="19" t="n">
        <x:v>1025000</x:v>
      </x:c>
      <x:c r="I96" s="19" t="n">
        <x:v>0</x:v>
      </x:c>
      <x:c r="J96" s="19" t="n">
        <x:v>0</x:v>
      </x:c>
      <x:c r="K96" s="19" t="n">
        <x:v>0</x:v>
      </x:c>
      <x:c r="L96" s="19" t="n">
        <x:v>0</x:v>
      </x:c>
      <x:c r="M96" s="19" t="n">
        <x:v>0</x:v>
      </x:c>
      <x:c r="N96" s="19" t="n">
        <x:v>0</x:v>
      </x:c>
      <x:c r="O96" s="19" t="n">
        <x:v>0</x:v>
      </x:c>
      <x:c r="P96" s="19" t="n">
        <x:v>0</x:v>
      </x:c>
      <x:c r="Q96" s="19" t="n">
        <x:v>0</x:v>
      </x:c>
      <x:c r="R96" s="19" t="n">
        <x:v>0</x:v>
      </x:c>
      <x:c r="S96" s="19" t="n">
        <x:v>0</x:v>
      </x:c>
      <x:c r="T96" s="19" t="n">
        <x:v>0</x:v>
      </x:c>
      <x:c r="U96" s="19" t="n">
        <x:v>0</x:v>
      </x:c>
      <x:c r="V96" s="19" t="n">
        <x:v>0</x:v>
      </x:c>
      <x:c r="W96" s="19" t="n">
        <x:v>0</x:v>
      </x:c>
      <x:c r="X96" s="19" t="n">
        <x:v>0</x:v>
      </x:c>
      <x:c r="Y96" s="19" t="n">
        <x:v>0</x:v>
      </x:c>
      <x:c r="Z96" s="19" t="n">
        <x:v>0</x:v>
      </x:c>
      <x:c r="AA96" s="19" t="n">
        <x:v>0</x:v>
      </x:c>
      <x:c r="AB96" s="19" t="n">
        <x:v>0</x:v>
      </x:c>
      <x:c r="AC96" s="19" t="n">
        <x:v>0</x:v>
      </x:c>
      <x:c r="AD96" s="19" t="n">
        <x:v>0</x:v>
      </x:c>
      <x:c r="AE96" s="19" t="n">
        <x:v>0</x:v>
      </x:c>
      <x:c r="AF96" s="19" t="n">
        <x:v>0</x:v>
      </x:c>
      <x:c r="AG96" s="19" t="n">
        <x:v>0</x:v>
      </x:c>
      <x:c r="AH96" s="19" t="n">
        <x:v>0</x:v>
      </x:c>
      <x:c r="AI96" s="19" t="n">
        <x:v>0</x:v>
      </x:c>
      <x:c r="AJ96" s="19" t="n">
        <x:v>0</x:v>
      </x:c>
      <x:c r="AK96" s="19" t="n">
        <x:v>0</x:v>
      </x:c>
      <x:c r="AL96" s="19" t="n">
        <x:v>0</x:v>
      </x:c>
      <x:c r="AM96" s="19" t="n">
        <x:v>0</x:v>
      </x:c>
      <x:c r="AN96" s="19" t="n">
        <x:v>0</x:v>
      </x:c>
      <x:c r="AO96" s="19" t="n">
        <x:v>0</x:v>
      </x:c>
      <x:c r="AP96" s="19" t="n">
        <x:v>0</x:v>
      </x:c>
      <x:c r="AQ96" s="19" t="n">
        <x:v>0</x:v>
      </x:c>
      <x:c r="AR96" s="19" t="n">
        <x:v>0</x:v>
      </x:c>
      <x:c r="AS96" s="19" t="n">
        <x:v>0</x:v>
      </x:c>
      <x:c r="AT96" s="19" t="n">
        <x:v>0</x:v>
      </x:c>
      <x:c r="AU96" s="19" t="n">
        <x:v>0</x:v>
      </x:c>
      <x:c r="AV96" s="19" t="n">
        <x:v>0</x:v>
      </x:c>
      <x:c r="AW96" s="19" t="n">
        <x:v>0</x:v>
      </x:c>
      <x:c r="AX96" s="19" t="n">
        <x:v>0</x:v>
      </x:c>
      <x:c r="AY96" s="19" t="n">
        <x:v>0</x:v>
      </x:c>
      <x:c r="AZ96" s="19" t="n">
        <x:v>0</x:v>
      </x:c>
      <x:c r="BA96" s="19" t="n">
        <x:v>0</x:v>
      </x:c>
      <x:c r="BB96" s="19" t="n">
        <x:v>0</x:v>
      </x:c>
      <x:c r="BC96" s="19" t="n">
        <x:v>0</x:v>
      </x:c>
      <x:c r="BD96" s="19" t="n">
        <x:v>0</x:v>
      </x:c>
      <x:c r="BE96" s="19" t="n">
        <x:v>0</x:v>
      </x:c>
      <x:c r="BF96" s="19" t="n">
        <x:v>0</x:v>
      </x:c>
      <x:c r="BG96" s="19" t="n">
        <x:v>0</x:v>
      </x:c>
      <x:c r="BH96" s="19" t="n">
        <x:v>0</x:v>
      </x:c>
      <x:c r="BI96" s="19" t="n">
        <x:v>0</x:v>
      </x:c>
      <x:c r="BJ96" s="19" t="n">
        <x:v>0</x:v>
      </x:c>
      <x:c r="BK96" s="19" t="n">
        <x:v>0</x:v>
      </x:c>
      <x:c r="BL96" s="19" t="n">
        <x:v>0</x:v>
      </x:c>
      <x:c r="BM96" s="19" t="n">
        <x:v>0</x:v>
      </x:c>
      <x:c r="BN96" s="19" t="n">
        <x:v>0</x:v>
      </x:c>
      <x:c r="BO96" s="19" t="n">
        <x:v>0</x:v>
      </x:c>
    </x:row>
    <x:row r="97" ht="42" customHeight="1">
      <x:c r="A97" s="3" t="str">
        <x:v>ALT.CF.CFF.2</x:v>
      </x:c>
      <x:c r="B97" s="3" t="str">
        <x:v>No future rounds · Financing cash flow / Upside</x:v>
      </x:c>
      <x:c r="C97" s="3" t="str">
        <x:v>EUR</x:v>
      </x:c>
      <x:c r="D97" s="3" t="str">
        <x:v>SUM</x:v>
      </x:c>
      <x:c r="E97" s="19" t="n">
        <x:f>SUM(H97:BO97)</x:f>
        <x:v>1025000</x:v>
      </x:c>
      <x:c r="F97" s="3" t="str"/>
      <x:c r="G97" s="2"/>
      <x:c r="H97" s="19" t="n">
        <x:v>1025000</x:v>
      </x:c>
      <x:c r="I97" s="19" t="n">
        <x:v>0</x:v>
      </x:c>
      <x:c r="J97" s="19" t="n">
        <x:v>0</x:v>
      </x:c>
      <x:c r="K97" s="19" t="n">
        <x:v>0</x:v>
      </x:c>
      <x:c r="L97" s="19" t="n">
        <x:v>0</x:v>
      </x:c>
      <x:c r="M97" s="19" t="n">
        <x:v>0</x:v>
      </x:c>
      <x:c r="N97" s="19" t="n">
        <x:v>0</x:v>
      </x:c>
      <x:c r="O97" s="19" t="n">
        <x:v>0</x:v>
      </x:c>
      <x:c r="P97" s="19" t="n">
        <x:v>0</x:v>
      </x:c>
      <x:c r="Q97" s="19" t="n">
        <x:v>0</x:v>
      </x:c>
      <x:c r="R97" s="19" t="n">
        <x:v>0</x:v>
      </x:c>
      <x:c r="S97" s="19" t="n">
        <x:v>0</x:v>
      </x:c>
      <x:c r="T97" s="19" t="n">
        <x:v>0</x:v>
      </x:c>
      <x:c r="U97" s="19" t="n">
        <x:v>0</x:v>
      </x:c>
      <x:c r="V97" s="19" t="n">
        <x:v>0</x:v>
      </x:c>
      <x:c r="W97" s="19" t="n">
        <x:v>0</x:v>
      </x:c>
      <x:c r="X97" s="19" t="n">
        <x:v>0</x:v>
      </x:c>
      <x:c r="Y97" s="19" t="n">
        <x:v>0</x:v>
      </x:c>
      <x:c r="Z97" s="19" t="n">
        <x:v>0</x:v>
      </x:c>
      <x:c r="AA97" s="19" t="n">
        <x:v>0</x:v>
      </x:c>
      <x:c r="AB97" s="19" t="n">
        <x:v>0</x:v>
      </x:c>
      <x:c r="AC97" s="19" t="n">
        <x:v>0</x:v>
      </x:c>
      <x:c r="AD97" s="19" t="n">
        <x:v>0</x:v>
      </x:c>
      <x:c r="AE97" s="19" t="n">
        <x:v>0</x:v>
      </x:c>
      <x:c r="AF97" s="19" t="n">
        <x:v>0</x:v>
      </x:c>
      <x:c r="AG97" s="19" t="n">
        <x:v>0</x:v>
      </x:c>
      <x:c r="AH97" s="19" t="n">
        <x:v>0</x:v>
      </x:c>
      <x:c r="AI97" s="19" t="n">
        <x:v>0</x:v>
      </x:c>
      <x:c r="AJ97" s="19" t="n">
        <x:v>0</x:v>
      </x:c>
      <x:c r="AK97" s="19" t="n">
        <x:v>0</x:v>
      </x:c>
      <x:c r="AL97" s="19" t="n">
        <x:v>0</x:v>
      </x:c>
      <x:c r="AM97" s="19" t="n">
        <x:v>0</x:v>
      </x:c>
      <x:c r="AN97" s="19" t="n">
        <x:v>0</x:v>
      </x:c>
      <x:c r="AO97" s="19" t="n">
        <x:v>0</x:v>
      </x:c>
      <x:c r="AP97" s="19" t="n">
        <x:v>0</x:v>
      </x:c>
      <x:c r="AQ97" s="19" t="n">
        <x:v>0</x:v>
      </x:c>
      <x:c r="AR97" s="19" t="n">
        <x:v>0</x:v>
      </x:c>
      <x:c r="AS97" s="19" t="n">
        <x:v>0</x:v>
      </x:c>
      <x:c r="AT97" s="19" t="n">
        <x:v>0</x:v>
      </x:c>
      <x:c r="AU97" s="19" t="n">
        <x:v>0</x:v>
      </x:c>
      <x:c r="AV97" s="19" t="n">
        <x:v>0</x:v>
      </x:c>
      <x:c r="AW97" s="19" t="n">
        <x:v>0</x:v>
      </x:c>
      <x:c r="AX97" s="19" t="n">
        <x:v>0</x:v>
      </x:c>
      <x:c r="AY97" s="19" t="n">
        <x:v>0</x:v>
      </x:c>
      <x:c r="AZ97" s="19" t="n">
        <x:v>0</x:v>
      </x:c>
      <x:c r="BA97" s="19" t="n">
        <x:v>0</x:v>
      </x:c>
      <x:c r="BB97" s="19" t="n">
        <x:v>0</x:v>
      </x:c>
      <x:c r="BC97" s="19" t="n">
        <x:v>0</x:v>
      </x:c>
      <x:c r="BD97" s="19" t="n">
        <x:v>0</x:v>
      </x:c>
      <x:c r="BE97" s="19" t="n">
        <x:v>0</x:v>
      </x:c>
      <x:c r="BF97" s="19" t="n">
        <x:v>0</x:v>
      </x:c>
      <x:c r="BG97" s="19" t="n">
        <x:v>0</x:v>
      </x:c>
      <x:c r="BH97" s="19" t="n">
        <x:v>0</x:v>
      </x:c>
      <x:c r="BI97" s="19" t="n">
        <x:v>0</x:v>
      </x:c>
      <x:c r="BJ97" s="19" t="n">
        <x:v>0</x:v>
      </x:c>
      <x:c r="BK97" s="19" t="n">
        <x:v>0</x:v>
      </x:c>
      <x:c r="BL97" s="19" t="n">
        <x:v>0</x:v>
      </x:c>
      <x:c r="BM97" s="19" t="n">
        <x:v>0</x:v>
      </x:c>
      <x:c r="BN97" s="19" t="n">
        <x:v>0</x:v>
      </x:c>
      <x:c r="BO97" s="19" t="n">
        <x:v>0</x:v>
      </x:c>
    </x:row>
    <x:row r="98" ht="42" customHeight="1">
      <x:c r="A98" s="3" t="str">
        <x:v>ALT.CF.CFF.3</x:v>
      </x:c>
      <x:c r="B98" s="3" t="str">
        <x:v>No future rounds · Financing cash flow / Downside</x:v>
      </x:c>
      <x:c r="C98" s="3" t="str">
        <x:v>EUR</x:v>
      </x:c>
      <x:c r="D98" s="3" t="str">
        <x:v>SUM</x:v>
      </x:c>
      <x:c r="E98" s="19" t="n">
        <x:f>SUM(H98:BO98)</x:f>
        <x:v>1025000</x:v>
      </x:c>
      <x:c r="F98" s="3" t="str"/>
      <x:c r="G98" s="2"/>
      <x:c r="H98" s="19" t="n">
        <x:v>1025000</x:v>
      </x:c>
      <x:c r="I98" s="19" t="n">
        <x:v>0</x:v>
      </x:c>
      <x:c r="J98" s="19" t="n">
        <x:v>0</x:v>
      </x:c>
      <x:c r="K98" s="19" t="n">
        <x:v>0</x:v>
      </x:c>
      <x:c r="L98" s="19" t="n">
        <x:v>0</x:v>
      </x:c>
      <x:c r="M98" s="19" t="n">
        <x:v>0</x:v>
      </x:c>
      <x:c r="N98" s="19" t="n">
        <x:v>0</x:v>
      </x:c>
      <x:c r="O98" s="19" t="n">
        <x:v>0</x:v>
      </x:c>
      <x:c r="P98" s="19" t="n">
        <x:v>0</x:v>
      </x:c>
      <x:c r="Q98" s="19" t="n">
        <x:v>0</x:v>
      </x:c>
      <x:c r="R98" s="19" t="n">
        <x:v>0</x:v>
      </x:c>
      <x:c r="S98" s="19" t="n">
        <x:v>0</x:v>
      </x:c>
      <x:c r="T98" s="19" t="n">
        <x:v>0</x:v>
      </x:c>
      <x:c r="U98" s="19" t="n">
        <x:v>0</x:v>
      </x:c>
      <x:c r="V98" s="19" t="n">
        <x:v>0</x:v>
      </x:c>
      <x:c r="W98" s="19" t="n">
        <x:v>0</x:v>
      </x:c>
      <x:c r="X98" s="19" t="n">
        <x:v>0</x:v>
      </x:c>
      <x:c r="Y98" s="19" t="n">
        <x:v>0</x:v>
      </x:c>
      <x:c r="Z98" s="19" t="n">
        <x:v>0</x:v>
      </x:c>
      <x:c r="AA98" s="19" t="n">
        <x:v>0</x:v>
      </x:c>
      <x:c r="AB98" s="19" t="n">
        <x:v>0</x:v>
      </x:c>
      <x:c r="AC98" s="19" t="n">
        <x:v>0</x:v>
      </x:c>
      <x:c r="AD98" s="19" t="n">
        <x:v>0</x:v>
      </x:c>
      <x:c r="AE98" s="19" t="n">
        <x:v>0</x:v>
      </x:c>
      <x:c r="AF98" s="19" t="n">
        <x:v>0</x:v>
      </x:c>
      <x:c r="AG98" s="19" t="n">
        <x:v>0</x:v>
      </x:c>
      <x:c r="AH98" s="19" t="n">
        <x:v>0</x:v>
      </x:c>
      <x:c r="AI98" s="19" t="n">
        <x:v>0</x:v>
      </x:c>
      <x:c r="AJ98" s="19" t="n">
        <x:v>0</x:v>
      </x:c>
      <x:c r="AK98" s="19" t="n">
        <x:v>0</x:v>
      </x:c>
      <x:c r="AL98" s="19" t="n">
        <x:v>0</x:v>
      </x:c>
      <x:c r="AM98" s="19" t="n">
        <x:v>0</x:v>
      </x:c>
      <x:c r="AN98" s="19" t="n">
        <x:v>0</x:v>
      </x:c>
      <x:c r="AO98" s="19" t="n">
        <x:v>0</x:v>
      </x:c>
      <x:c r="AP98" s="19" t="n">
        <x:v>0</x:v>
      </x:c>
      <x:c r="AQ98" s="19" t="n">
        <x:v>0</x:v>
      </x:c>
      <x:c r="AR98" s="19" t="n">
        <x:v>0</x:v>
      </x:c>
      <x:c r="AS98" s="19" t="n">
        <x:v>0</x:v>
      </x:c>
      <x:c r="AT98" s="19" t="n">
        <x:v>0</x:v>
      </x:c>
      <x:c r="AU98" s="19" t="n">
        <x:v>0</x:v>
      </x:c>
      <x:c r="AV98" s="19" t="n">
        <x:v>0</x:v>
      </x:c>
      <x:c r="AW98" s="19" t="n">
        <x:v>0</x:v>
      </x:c>
      <x:c r="AX98" s="19" t="n">
        <x:v>0</x:v>
      </x:c>
      <x:c r="AY98" s="19" t="n">
        <x:v>0</x:v>
      </x:c>
      <x:c r="AZ98" s="19" t="n">
        <x:v>0</x:v>
      </x:c>
      <x:c r="BA98" s="19" t="n">
        <x:v>0</x:v>
      </x:c>
      <x:c r="BB98" s="19" t="n">
        <x:v>0</x:v>
      </x:c>
      <x:c r="BC98" s="19" t="n">
        <x:v>0</x:v>
      </x:c>
      <x:c r="BD98" s="19" t="n">
        <x:v>0</x:v>
      </x:c>
      <x:c r="BE98" s="19" t="n">
        <x:v>0</x:v>
      </x:c>
      <x:c r="BF98" s="19" t="n">
        <x:v>0</x:v>
      </x:c>
      <x:c r="BG98" s="19" t="n">
        <x:v>0</x:v>
      </x:c>
      <x:c r="BH98" s="19" t="n">
        <x:v>0</x:v>
      </x:c>
      <x:c r="BI98" s="19" t="n">
        <x:v>0</x:v>
      </x:c>
      <x:c r="BJ98" s="19" t="n">
        <x:v>0</x:v>
      </x:c>
      <x:c r="BK98" s="19" t="n">
        <x:v>0</x:v>
      </x:c>
      <x:c r="BL98" s="19" t="n">
        <x:v>0</x:v>
      </x:c>
      <x:c r="BM98" s="19" t="n">
        <x:v>0</x:v>
      </x:c>
      <x:c r="BN98" s="19" t="n">
        <x:v>0</x:v>
      </x:c>
      <x:c r="BO98" s="19" t="n">
        <x:v>0</x:v>
      </x:c>
    </x:row>
    <x:row r="99" ht="42" customHeight="1">
      <x:c r="A99" s="3" t="str">
        <x:v>ALT.CF.CLOSE_CASH</x:v>
      </x:c>
      <x:c r="B99" s="3" t="str">
        <x:v>No future rounds · Closing cash</x:v>
      </x:c>
      <x:c r="C99" s="3" t="str">
        <x:v>EUR</x:v>
      </x:c>
      <x:c r="D99" s="3" t="str">
        <x:v>END</x:v>
      </x:c>
      <x:c r="E99" s="19" t="n">
        <x:f>BO99</x:f>
        <x:v>-9278232.879389603</x:v>
      </x:c>
      <x:c r="F99" s="3" t="str">
        <x:v>D10 CashFlow row 43; latest estimate</x:v>
      </x:c>
      <x:c r="G99" s="2"/>
      <x:c r="H99" s="20" t="n">
        <x:f>INDEX(H100:H102,'Cover'!$C$28,1)</x:f>
        <x:v>1004604.14</x:v>
      </x:c>
      <x:c r="I99" s="20" t="n">
        <x:f>INDEX(I100:I102,'Cover'!$C$28,1)</x:f>
        <x:v>958098.6999999998</x:v>
      </x:c>
      <x:c r="J99" s="20" t="n">
        <x:f>INDEX(J100:J102,'Cover'!$C$28,1)</x:f>
        <x:v>902797.1499999998</x:v>
      </x:c>
      <x:c r="K99" s="20" t="n">
        <x:f>INDEX(K100:K102,'Cover'!$C$28,1)</x:f>
        <x:v>800282.2899999998</x:v>
      </x:c>
      <x:c r="L99" s="20" t="n">
        <x:f>INDEX(L100:L102,'Cover'!$C$28,1)</x:f>
        <x:v>697476.4399999998</x:v>
      </x:c>
      <x:c r="M99" s="20" t="n">
        <x:f>INDEX(M100:M102,'Cover'!$C$28,1)</x:f>
        <x:v>576550.4299999998</x:v>
      </x:c>
      <x:c r="N99" s="20" t="n">
        <x:f>INDEX(N100:N102,'Cover'!$C$28,1)</x:f>
        <x:v>468673.01928750006</x:v>
      </x:c>
      <x:c r="O99" s="20" t="n">
        <x:f>INDEX(O100:O102,'Cover'!$C$28,1)</x:f>
        <x:v>357174.2726570201</x:v>
      </x:c>
      <x:c r="P99" s="20" t="n">
        <x:f>INDEX(P100:P102,'Cover'!$C$28,1)</x:f>
        <x:v>213265.7510932519</x:v>
      </x:c>
      <x:c r="Q99" s="20" t="n">
        <x:f>INDEX(Q100:Q102,'Cover'!$C$28,1)</x:f>
        <x:v>49379.3964064036</x:v>
      </x:c>
      <x:c r="R99" s="20" t="n">
        <x:f>INDEX(R100:R102,'Cover'!$C$28,1)</x:f>
        <x:v>-152967.4279710581</x:v>
      </x:c>
      <x:c r="S99" s="20" t="n">
        <x:f>INDEX(S100:S102,'Cover'!$C$28,1)</x:f>
        <x:v>-347288.8617642631</x:v>
      </x:c>
      <x:c r="T99" s="20" t="n">
        <x:f>INDEX(T100:T102,'Cover'!$C$28,1)</x:f>
        <x:v>-574947.9544161079</x:v>
      </x:c>
      <x:c r="U99" s="20" t="n">
        <x:f>INDEX(U100:U102,'Cover'!$C$28,1)</x:f>
        <x:v>-830156.749181241</x:v>
      </x:c>
      <x:c r="V99" s="20" t="n">
        <x:f>INDEX(V100:V102,'Cover'!$C$28,1)</x:f>
        <x:v>-1078043.168585112</x:v>
      </x:c>
      <x:c r="W99" s="20" t="n">
        <x:f>INDEX(W100:W102,'Cover'!$C$28,1)</x:f>
        <x:v>-1318164.3410679535</x:v>
      </x:c>
      <x:c r="X99" s="20" t="n">
        <x:f>INDEX(X100:X102,'Cover'!$C$28,1)</x:f>
        <x:v>-1556638.562707661</x:v>
      </x:c>
      <x:c r="Y99" s="20" t="n">
        <x:f>INDEX(Y100:Y102,'Cover'!$C$28,1)</x:f>
        <x:v>-1793047.5507291376</x:v>
      </x:c>
      <x:c r="Z99" s="20" t="n">
        <x:f>INDEX(Z100:Z102,'Cover'!$C$28,1)</x:f>
        <x:v>-2038290.6440078218</x:v>
      </x:c>
      <x:c r="AA99" s="20" t="n">
        <x:f>INDEX(AA100:AA102,'Cover'!$C$28,1)</x:f>
        <x:v>-2294114.6419291063</x:v>
      </x:c>
      <x:c r="AB99" s="20" t="n">
        <x:f>INDEX(AB100:AB102,'Cover'!$C$28,1)</x:f>
        <x:v>-2534860.2978936615</x:v>
      </x:c>
      <x:c r="AC99" s="20" t="n">
        <x:f>INDEX(AC100:AC102,'Cover'!$C$28,1)</x:f>
        <x:v>-2774339.917650777</x:v>
      </x:c>
      <x:c r="AD99" s="20" t="n">
        <x:f>INDEX(AD100:AD102,'Cover'!$C$28,1)</x:f>
        <x:v>-3009782.3547673034</x:v>
      </x:c>
      <x:c r="AE99" s="20" t="n">
        <x:f>INDEX(AE100:AE102,'Cover'!$C$28,1)</x:f>
        <x:v>-3250223.91351593</x:v>
      </x:c>
      <x:c r="AF99" s="20" t="n">
        <x:f>INDEX(AF100:AF102,'Cover'!$C$28,1)</x:f>
        <x:v>-3502166.4888792033</x:v>
      </x:c>
      <x:c r="AG99" s="20" t="n">
        <x:f>INDEX(AG100:AG102,'Cover'!$C$28,1)</x:f>
        <x:v>-3782785.082061606</x:v>
      </x:c>
      <x:c r="AH99" s="20" t="n">
        <x:f>INDEX(AH100:AH102,'Cover'!$C$28,1)</x:f>
        <x:v>-4067969.783399542</x:v>
      </x:c>
      <x:c r="AI99" s="20" t="n">
        <x:f>INDEX(AI100:AI102,'Cover'!$C$28,1)</x:f>
        <x:v>-4337718.759449658</x:v>
      </x:c>
      <x:c r="AJ99" s="20" t="n">
        <x:f>INDEX(AJ100:AJ102,'Cover'!$C$28,1)</x:f>
        <x:v>-4599465.865409469</x:v>
      </x:c>
      <x:c r="AK99" s="20" t="n">
        <x:f>INDEX(AK100:AK102,'Cover'!$C$28,1)</x:f>
        <x:v>-4854743.052147511</x:v>
      </x:c>
      <x:c r="AL99" s="20" t="n">
        <x:f>INDEX(AL100:AL102,'Cover'!$C$28,1)</x:f>
        <x:v>-5107923.495142076</x:v>
      </x:c>
      <x:c r="AM99" s="20" t="n">
        <x:f>INDEX(AM100:AM102,'Cover'!$C$28,1)</x:f>
        <x:v>-5350047.844611895</x:v>
      </x:c>
      <x:c r="AN99" s="20" t="n">
        <x:f>INDEX(AN100:AN102,'Cover'!$C$28,1)</x:f>
        <x:v>-5585537.605869354</x:v>
      </x:c>
      <x:c r="AO99" s="20" t="n">
        <x:f>INDEX(AO100:AO102,'Cover'!$C$28,1)</x:f>
        <x:v>-5819798.956520755</x:v>
      </x:c>
      <x:c r="AP99" s="20" t="n">
        <x:f>INDEX(AP100:AP102,'Cover'!$C$28,1)</x:f>
        <x:v>-6041582.694944967</x:v>
      </x:c>
      <x:c r="AQ99" s="20" t="n">
        <x:f>INDEX(AQ100:AQ102,'Cover'!$C$28,1)</x:f>
        <x:v>-6256614.152335374</x:v>
      </x:c>
      <x:c r="AR99" s="20" t="n">
        <x:f>INDEX(AR100:AR102,'Cover'!$C$28,1)</x:f>
        <x:v>-6473822.43956836</x:v>
      </x:c>
      <x:c r="AS99" s="20" t="n">
        <x:f>INDEX(AS100:AS102,'Cover'!$C$28,1)</x:f>
        <x:v>-6705896.818728638</x:v>
      </x:c>
      <x:c r="AT99" s="20" t="n">
        <x:f>INDEX(AT100:AT102,'Cover'!$C$28,1)</x:f>
        <x:v>-6938710.566849238</x:v>
      </x:c>
      <x:c r="AU99" s="20" t="n">
        <x:f>INDEX(AU100:AU102,'Cover'!$C$28,1)</x:f>
        <x:v>-7157688.258149631</x:v>
      </x:c>
      <x:c r="AV99" s="20" t="n">
        <x:f>INDEX(AV100:AV102,'Cover'!$C$28,1)</x:f>
        <x:v>-7359680.79613557</x:v>
      </x:c>
      <x:c r="AW99" s="20" t="n">
        <x:f>INDEX(AW100:AW102,'Cover'!$C$28,1)</x:f>
        <x:v>-7551584.550747674</x:v>
      </x:c>
      <x:c r="AX99" s="20" t="n">
        <x:f>INDEX(AX100:AX102,'Cover'!$C$28,1)</x:f>
        <x:v>-7743684.8000990525</x:v>
      </x:c>
      <x:c r="AY99" s="20" t="n">
        <x:f>INDEX(AY100:AY102,'Cover'!$C$28,1)</x:f>
        <x:v>-7915341.527925166</x:v>
      </x:c>
      <x:c r="AZ99" s="20" t="n">
        <x:f>INDEX(AZ100:AZ102,'Cover'!$C$28,1)</x:f>
        <x:v>-8076865.462795889</x:v>
      </x:c>
      <x:c r="BA99" s="20" t="n">
        <x:f>INDEX(BA100:BA102,'Cover'!$C$28,1)</x:f>
        <x:v>-8240250.613562576</x:v>
      </x:c>
      <x:c r="BB99" s="20" t="n">
        <x:f>INDEX(BB100:BB102,'Cover'!$C$28,1)</x:f>
        <x:v>-8381366.877320566</x:v>
      </x:c>
      <x:c r="BC99" s="20" t="n">
        <x:f>INDEX(BC100:BC102,'Cover'!$C$28,1)</x:f>
        <x:v>-8512314.126547486</x:v>
      </x:c>
      <x:c r="BD99" s="20" t="n">
        <x:f>INDEX(BD100:BD102,'Cover'!$C$28,1)</x:f>
        <x:v>-8651458.102656592</x:v>
      </x:c>
      <x:c r="BE99" s="20" t="n">
        <x:f>INDEX(BE100:BE102,'Cover'!$C$28,1)</x:f>
        <x:v>-8768973.478533452</x:v>
      </x:c>
      <x:c r="BF99" s="20" t="n">
        <x:f>INDEX(BF100:BF102,'Cover'!$C$28,1)</x:f>
        <x:v>-8877250.290863983</x:v>
      </x:c>
      <x:c r="BG99" s="20" t="n">
        <x:f>INDEX(BG100:BG102,'Cover'!$C$28,1)</x:f>
        <x:v>-8981608.620823385</x:v>
      </x:c>
      <x:c r="BH99" s="20" t="n">
        <x:f>INDEX(BH100:BH102,'Cover'!$C$28,1)</x:f>
        <x:v>-9059417.921042122</x:v>
      </x:c>
      <x:c r="BI99" s="20" t="n">
        <x:f>INDEX(BI100:BI102,'Cover'!$C$28,1)</x:f>
        <x:v>-9122393.801539395</x:v>
      </x:c>
      <x:c r="BJ99" s="20" t="n">
        <x:f>INDEX(BJ100:BJ102,'Cover'!$C$28,1)</x:f>
        <x:v>-9190958.15221674</x:v>
      </x:c>
      <x:c r="BK99" s="20" t="n">
        <x:f>INDEX(BK100:BK102,'Cover'!$C$28,1)</x:f>
        <x:v>-9226865.699065847</x:v>
      </x:c>
      <x:c r="BL99" s="20" t="n">
        <x:f>INDEX(BL100:BL102,'Cover'!$C$28,1)</x:f>
        <x:v>-9253036.07234245</x:v>
      </x:c>
      <x:c r="BM99" s="20" t="n">
        <x:f>INDEX(BM100:BM102,'Cover'!$C$28,1)</x:f>
        <x:v>-9289391.26614878</x:v>
      </x:c>
      <x:c r="BN99" s="20" t="n">
        <x:f>INDEX(BN100:BN102,'Cover'!$C$28,1)</x:f>
        <x:v>-9291136.858582085</x:v>
      </x:c>
      <x:c r="BO99" s="20" t="n">
        <x:f>INDEX(BO100:BO102,'Cover'!$C$28,1)</x:f>
        <x:v>-9278232.879389603</x:v>
      </x:c>
    </x:row>
    <x:row r="100" ht="42" customHeight="1">
      <x:c r="A100" s="3" t="str">
        <x:v>ALT.CF.CLOSE_CASH.1</x:v>
      </x:c>
      <x:c r="B100" s="3" t="str">
        <x:v>No future rounds · Closing cash / Base</x:v>
      </x:c>
      <x:c r="C100" s="3" t="str">
        <x:v>EUR</x:v>
      </x:c>
      <x:c r="D100" s="3" t="str">
        <x:v>END</x:v>
      </x:c>
      <x:c r="E100" s="19" t="n">
        <x:f>BO100</x:f>
        <x:v>-9278232.879389603</x:v>
      </x:c>
      <x:c r="F100" s="3" t="str"/>
      <x:c r="G100" s="2"/>
      <x:c r="H100" s="19" t="n">
        <x:v>1004604.14</x:v>
      </x:c>
      <x:c r="I100" s="19" t="n">
        <x:v>958098.6999999998</x:v>
      </x:c>
      <x:c r="J100" s="19" t="n">
        <x:v>902797.1499999998</x:v>
      </x:c>
      <x:c r="K100" s="19" t="n">
        <x:v>800282.2899999998</x:v>
      </x:c>
      <x:c r="L100" s="19" t="n">
        <x:v>697476.4399999998</x:v>
      </x:c>
      <x:c r="M100" s="19" t="n">
        <x:v>576550.4299999998</x:v>
      </x:c>
      <x:c r="N100" s="19" t="n">
        <x:v>468673.01928750006</x:v>
      </x:c>
      <x:c r="O100" s="19" t="n">
        <x:v>357174.2726570201</x:v>
      </x:c>
      <x:c r="P100" s="19" t="n">
        <x:v>213265.7510932519</x:v>
      </x:c>
      <x:c r="Q100" s="19" t="n">
        <x:v>49379.3964064036</x:v>
      </x:c>
      <x:c r="R100" s="19" t="n">
        <x:v>-152967.4279710581</x:v>
      </x:c>
      <x:c r="S100" s="19" t="n">
        <x:v>-347288.8617642631</x:v>
      </x:c>
      <x:c r="T100" s="19" t="n">
        <x:v>-574947.9544161079</x:v>
      </x:c>
      <x:c r="U100" s="19" t="n">
        <x:v>-830156.749181241</x:v>
      </x:c>
      <x:c r="V100" s="19" t="n">
        <x:v>-1078043.168585112</x:v>
      </x:c>
      <x:c r="W100" s="19" t="n">
        <x:v>-1318164.3410679535</x:v>
      </x:c>
      <x:c r="X100" s="19" t="n">
        <x:v>-1556638.562707661</x:v>
      </x:c>
      <x:c r="Y100" s="19" t="n">
        <x:v>-1793047.5507291376</x:v>
      </x:c>
      <x:c r="Z100" s="19" t="n">
        <x:v>-2038290.6440078218</x:v>
      </x:c>
      <x:c r="AA100" s="19" t="n">
        <x:v>-2294114.6419291063</x:v>
      </x:c>
      <x:c r="AB100" s="19" t="n">
        <x:v>-2534860.2978936615</x:v>
      </x:c>
      <x:c r="AC100" s="19" t="n">
        <x:v>-2774339.917650777</x:v>
      </x:c>
      <x:c r="AD100" s="19" t="n">
        <x:v>-3009782.3547673034</x:v>
      </x:c>
      <x:c r="AE100" s="19" t="n">
        <x:v>-3250223.91351593</x:v>
      </x:c>
      <x:c r="AF100" s="19" t="n">
        <x:v>-3502166.4888792033</x:v>
      </x:c>
      <x:c r="AG100" s="19" t="n">
        <x:v>-3782785.082061606</x:v>
      </x:c>
      <x:c r="AH100" s="19" t="n">
        <x:v>-4067969.783399542</x:v>
      </x:c>
      <x:c r="AI100" s="19" t="n">
        <x:v>-4337718.759449658</x:v>
      </x:c>
      <x:c r="AJ100" s="19" t="n">
        <x:v>-4599465.865409469</x:v>
      </x:c>
      <x:c r="AK100" s="19" t="n">
        <x:v>-4854743.052147511</x:v>
      </x:c>
      <x:c r="AL100" s="19" t="n">
        <x:v>-5107923.495142076</x:v>
      </x:c>
      <x:c r="AM100" s="19" t="n">
        <x:v>-5350047.844611895</x:v>
      </x:c>
      <x:c r="AN100" s="19" t="n">
        <x:v>-5585537.605869354</x:v>
      </x:c>
      <x:c r="AO100" s="19" t="n">
        <x:v>-5819798.956520755</x:v>
      </x:c>
      <x:c r="AP100" s="19" t="n">
        <x:v>-6041582.694944967</x:v>
      </x:c>
      <x:c r="AQ100" s="19" t="n">
        <x:v>-6256614.152335374</x:v>
      </x:c>
      <x:c r="AR100" s="19" t="n">
        <x:v>-6473822.43956836</x:v>
      </x:c>
      <x:c r="AS100" s="19" t="n">
        <x:v>-6705896.818728638</x:v>
      </x:c>
      <x:c r="AT100" s="19" t="n">
        <x:v>-6938710.566849238</x:v>
      </x:c>
      <x:c r="AU100" s="19" t="n">
        <x:v>-7157688.258149631</x:v>
      </x:c>
      <x:c r="AV100" s="19" t="n">
        <x:v>-7359680.79613557</x:v>
      </x:c>
      <x:c r="AW100" s="19" t="n">
        <x:v>-7551584.550747674</x:v>
      </x:c>
      <x:c r="AX100" s="19" t="n">
        <x:v>-7743684.8000990525</x:v>
      </x:c>
      <x:c r="AY100" s="19" t="n">
        <x:v>-7915341.527925166</x:v>
      </x:c>
      <x:c r="AZ100" s="19" t="n">
        <x:v>-8076865.462795889</x:v>
      </x:c>
      <x:c r="BA100" s="19" t="n">
        <x:v>-8240250.613562576</x:v>
      </x:c>
      <x:c r="BB100" s="19" t="n">
        <x:v>-8381366.877320566</x:v>
      </x:c>
      <x:c r="BC100" s="19" t="n">
        <x:v>-8512314.126547486</x:v>
      </x:c>
      <x:c r="BD100" s="19" t="n">
        <x:v>-8651458.102656592</x:v>
      </x:c>
      <x:c r="BE100" s="19" t="n">
        <x:v>-8768973.478533452</x:v>
      </x:c>
      <x:c r="BF100" s="19" t="n">
        <x:v>-8877250.290863983</x:v>
      </x:c>
      <x:c r="BG100" s="19" t="n">
        <x:v>-8981608.620823385</x:v>
      </x:c>
      <x:c r="BH100" s="19" t="n">
        <x:v>-9059417.921042122</x:v>
      </x:c>
      <x:c r="BI100" s="19" t="n">
        <x:v>-9122393.801539395</x:v>
      </x:c>
      <x:c r="BJ100" s="19" t="n">
        <x:v>-9190958.15221674</x:v>
      </x:c>
      <x:c r="BK100" s="19" t="n">
        <x:v>-9226865.699065847</x:v>
      </x:c>
      <x:c r="BL100" s="19" t="n">
        <x:v>-9253036.07234245</x:v>
      </x:c>
      <x:c r="BM100" s="19" t="n">
        <x:v>-9289391.26614878</x:v>
      </x:c>
      <x:c r="BN100" s="19" t="n">
        <x:v>-9291136.858582085</x:v>
      </x:c>
      <x:c r="BO100" s="19" t="n">
        <x:v>-9278232.879389603</x:v>
      </x:c>
    </x:row>
    <x:row r="101" ht="42" customHeight="1">
      <x:c r="A101" s="3" t="str">
        <x:v>ALT.CF.CLOSE_CASH.2</x:v>
      </x:c>
      <x:c r="B101" s="3" t="str">
        <x:v>No future rounds · Closing cash / Upside</x:v>
      </x:c>
      <x:c r="C101" s="3" t="str">
        <x:v>EUR</x:v>
      </x:c>
      <x:c r="D101" s="3" t="str">
        <x:v>END</x:v>
      </x:c>
      <x:c r="E101" s="19" t="n">
        <x:f>BO101</x:f>
        <x:v>1341724.898320121</x:v>
      </x:c>
      <x:c r="F101" s="3" t="str"/>
      <x:c r="G101" s="2"/>
      <x:c r="H101" s="19" t="n">
        <x:v>1004604.14</x:v>
      </x:c>
      <x:c r="I101" s="19" t="n">
        <x:v>958098.6999999998</x:v>
      </x:c>
      <x:c r="J101" s="19" t="n">
        <x:v>902797.1499999998</x:v>
      </x:c>
      <x:c r="K101" s="19" t="n">
        <x:v>800282.2899999998</x:v>
      </x:c>
      <x:c r="L101" s="19" t="n">
        <x:v>697476.4399999998</x:v>
      </x:c>
      <x:c r="M101" s="19" t="n">
        <x:v>576550.4299999998</x:v>
      </x:c>
      <x:c r="N101" s="19" t="n">
        <x:v>468673.01928750006</x:v>
      </x:c>
      <x:c r="O101" s="19" t="n">
        <x:v>357174.2726570201</x:v>
      </x:c>
      <x:c r="P101" s="19" t="n">
        <x:v>213265.7510932519</x:v>
      </x:c>
      <x:c r="Q101" s="19" t="n">
        <x:v>52541.64795928277</x:v>
      </x:c>
      <x:c r="R101" s="19" t="n">
        <x:v>-145357.82910152175</x:v>
      </x:c>
      <x:c r="S101" s="19" t="n">
        <x:v>-334663.08085460326</x:v>
      </x:c>
      <x:c r="T101" s="19" t="n">
        <x:v>-537125.4269152286</x:v>
      </x:c>
      <x:c r="U101" s="19" t="n">
        <x:v>-774915.8938792874</x:v>
      </x:c>
      <x:c r="V101" s="19" t="n">
        <x:v>-1001990.7008006781</x:v>
      </x:c>
      <x:c r="W101" s="19" t="n">
        <x:v>-1218427.827269969</x:v>
      </x:c>
      <x:c r="X101" s="19" t="n">
        <x:v>-1428964.2649869428</x:v>
      </x:c>
      <x:c r="Y101" s="19" t="n">
        <x:v>-1633682.57286264</x:v>
      </x:c>
      <x:c r="Z101" s="19" t="n">
        <x:v>-1844953.805726048</x:v>
      </x:c>
      <x:c r="AA101" s="19" t="n">
        <x:v>-2061184.2639940176</x:v>
      </x:c>
      <x:c r="AB101" s="19" t="n">
        <x:v>-2258213.7634766386</x:v>
      </x:c>
      <x:c r="AC101" s="19" t="n">
        <x:v>-2451317.101626992</x:v>
      </x:c>
      <x:c r="AD101" s="19" t="n">
        <x:v>-2633037.153792868</x:v>
      </x:c>
      <x:c r="AE101" s="19" t="n">
        <x:v>-2815212.7375543904</x:v>
      </x:c>
      <x:c r="AF101" s="19" t="n">
        <x:v>-3002644.8393243663</x:v>
      </x:c>
      <x:c r="AG101" s="19" t="n">
        <x:v>-3205023.5869894936</x:v>
      </x:c>
      <x:c r="AH101" s="19" t="n">
        <x:v>-3403524.936100182</x:v>
      </x:c>
      <x:c r="AI101" s="19" t="n">
        <x:v>-3583420.235305824</x:v>
      </x:c>
      <x:c r="AJ101" s="19" t="n">
        <x:v>-3740569.168184745</x:v>
      </x:c>
      <x:c r="AK101" s="19" t="n">
        <x:v>-3881885.515948071</x:v>
      </x:c>
      <x:c r="AL101" s="19" t="n">
        <x:v>-4019236.233263321</x:v>
      </x:c>
      <x:c r="AM101" s="19" t="n">
        <x:v>-4127875.0784929297</x:v>
      </x:c>
      <x:c r="AN101" s="19" t="n">
        <x:v>-4219799.507659095</x:v>
      </x:c>
      <x:c r="AO101" s="19" t="n">
        <x:v>-4309931.1404734785</x:v>
      </x:c>
      <x:c r="AP101" s="19" t="n">
        <x:v>-4366779.031999008</x:v>
      </x:c>
      <x:c r="AQ101" s="19" t="n">
        <x:v>-4406170.298074664</x:v>
      </x:c>
      <x:c r="AR101" s="19" t="n">
        <x:v>-4445527.574303551</x:v>
      </x:c>
      <x:c r="AS101" s="19" t="n">
        <x:v>-4471913.569953051</x:v>
      </x:c>
      <x:c r="AT101" s="19" t="n">
        <x:v>-4485233.926094332</x:v>
      </x:c>
      <x:c r="AU101" s="19" t="n">
        <x:v>-4486612.439429363</x:v>
      </x:c>
      <x:c r="AV101" s="19" t="n">
        <x:v>-4440592.72480562</x:v>
      </x:c>
      <x:c r="AW101" s="19" t="n">
        <x:v>-4369820.0509503465</x:v>
      </x:c>
      <x:c r="AX101" s="19" t="n">
        <x:v>-4303796.256744502</x:v>
      </x:c>
      <x:c r="AY101" s="19" t="n">
        <x:v>-4182642.412977615</x:v>
      </x:c>
      <x:c r="AZ101" s="19" t="n">
        <x:v>-4035930.21437655</x:v>
      </x:c>
      <x:c r="BA101" s="19" t="n">
        <x:v>-3898483.5466523706</x:v>
      </x:c>
      <x:c r="BB101" s="19" t="n">
        <x:v>-3699531.6542338994</x:v>
      </x:c>
      <x:c r="BC101" s="19" t="n">
        <x:v>-3474246.4425819945</x:v>
      </x:c>
      <x:c r="BD101" s="19" t="n">
        <x:v>-3266700.205884848</x:v>
      </x:c>
      <x:c r="BE101" s="19" t="n">
        <x:v>-2991556.682583525</x:v>
      </x:c>
      <x:c r="BF101" s="19" t="n">
        <x:v>-2689204.175242459</x:v>
      </x:c>
      <x:c r="BG101" s="19" t="n">
        <x:v>-2396460.502814181</x:v>
      </x:c>
      <x:c r="BH101" s="19" t="n">
        <x:v>-2027098.540050197</x:v>
      </x:c>
      <x:c r="BI101" s="19" t="n">
        <x:v>-1624295.4182848195</x:v>
      </x:c>
      <x:c r="BJ101" s="19" t="n">
        <x:v>-1244536.2648076743</x:v>
      </x:c>
      <x:c r="BK101" s="19" t="n">
        <x:v>-776792.8656555705</x:v>
      </x:c>
      <x:c r="BL101" s="19" t="n">
        <x:v>-280044.2554788437</x:v>
      </x:c>
      <x:c r="BM101" s="19" t="n">
        <x:v>184991.5340827249</x:v>
      </x:c>
      <x:c r="BN101" s="19" t="n">
        <x:v>745711.4835670829</x:v>
      </x:c>
      <x:c r="BO101" s="19" t="n">
        <x:v>1341724.898320121</x:v>
      </x:c>
    </x:row>
    <x:row r="102" ht="42" customHeight="1">
      <x:c r="A102" s="3" t="str">
        <x:v>ALT.CF.CLOSE_CASH.3</x:v>
      </x:c>
      <x:c r="B102" s="3" t="str">
        <x:v>No future rounds · Closing cash / Downside</x:v>
      </x:c>
      <x:c r="C102" s="3" t="str">
        <x:v>EUR</x:v>
      </x:c>
      <x:c r="D102" s="3" t="str">
        <x:v>END</x:v>
      </x:c>
      <x:c r="E102" s="19" t="n">
        <x:f>BO102</x:f>
        <x:v>-14785636.993327461</x:v>
      </x:c>
      <x:c r="F102" s="3" t="str"/>
      <x:c r="G102" s="2"/>
      <x:c r="H102" s="19" t="n">
        <x:v>1004604.14</x:v>
      </x:c>
      <x:c r="I102" s="19" t="n">
        <x:v>958098.6999999998</x:v>
      </x:c>
      <x:c r="J102" s="19" t="n">
        <x:v>902797.1499999998</x:v>
      </x:c>
      <x:c r="K102" s="19" t="n">
        <x:v>800282.2899999998</x:v>
      </x:c>
      <x:c r="L102" s="19" t="n">
        <x:v>697476.4399999998</x:v>
      </x:c>
      <x:c r="M102" s="19" t="n">
        <x:v>576550.4299999998</x:v>
      </x:c>
      <x:c r="N102" s="19" t="n">
        <x:v>468673.01928750006</x:v>
      </x:c>
      <x:c r="O102" s="19" t="n">
        <x:v>357174.2726570201</x:v>
      </x:c>
      <x:c r="P102" s="19" t="n">
        <x:v>213265.7510932519</x:v>
      </x:c>
      <x:c r="Q102" s="19" t="n">
        <x:v>47502.346824056964</x:v>
      </x:c>
      <x:c r="R102" s="19" t="n">
        <x:v>-157407.11557340348</x:v>
      </x:c>
      <x:c r="S102" s="19" t="n">
        <x:v>-354571.1409816443</x:v>
      </x:c>
      <x:c r="T102" s="19" t="n">
        <x:v>-563207.9088526487</x:v>
      </x:c>
      <x:c r="U102" s="19" t="n">
        <x:v>-800738.1924969951</x:v>
      </x:c>
      <x:c r="V102" s="19" t="n">
        <x:v>-1032724.4432599635</x:v>
      </x:c>
      <x:c r="W102" s="19" t="n">
        <x:v>-1258393.0590600627</x:v>
      </x:c>
      <x:c r="X102" s="19" t="n">
        <x:v>-1484622.9245456317</x:v>
      </x:c>
      <x:c r="Y102" s="19" t="n">
        <x:v>-1710667.0748743035</x:v>
      </x:c>
      <x:c r="Z102" s="19" t="n">
        <x:v>-2005387.0051794727</x:v>
      </x:c>
      <x:c r="AA102" s="19" t="n">
        <x:v>-2307556.319185808</x:v>
      </x:c>
      <x:c r="AB102" s="19" t="n">
        <x:v>-2596181.4694060762</x:v>
      </x:c>
      <x:c r="AC102" s="19" t="n">
        <x:v>-2884306.025540352</x:v>
      </x:c>
      <x:c r="AD102" s="19" t="n">
        <x:v>-3171586.565690629</x:v>
      </x:c>
      <x:c r="AE102" s="19" t="n">
        <x:v>-3465555.90106954</x:v>
      </x:c>
      <x:c r="AF102" s="19" t="n">
        <x:v>-3774023.0665279403</x:v>
      </x:c>
      <x:c r="AG102" s="19" t="n">
        <x:v>-4101007.984266434</x:v>
      </x:c>
      <x:c r="AH102" s="19" t="n">
        <x:v>-4436863.496881676</x:v>
      </x:c>
      <x:c r="AI102" s="19" t="n">
        <x:v>-4759200.450113125</x:v>
      </x:c>
      <x:c r="AJ102" s="19" t="n">
        <x:v>-5080650.306553838</x:v>
      </x:c>
      <x:c r="AK102" s="19" t="n">
        <x:v>-5400249.618613132</x:v>
      </x:c>
      <x:c r="AL102" s="19" t="n">
        <x:v>-5719036.484127048</x:v>
      </x:c>
      <x:c r="AM102" s="19" t="n">
        <x:v>-6034906.379173913</x:v>
      </x:c>
      <x:c r="AN102" s="19" t="n">
        <x:v>-6348918.205243703</x:v>
      </x:c>
      <x:c r="AO102" s="19" t="n">
        <x:v>-6662388.067141582</x:v>
      </x:c>
      <x:c r="AP102" s="19" t="n">
        <x:v>-6972654.758884504</x:v>
      </x:c>
      <x:c r="AQ102" s="19" t="n">
        <x:v>-7281077.511294212</x:v>
      </x:c>
      <x:c r="AR102" s="19" t="n">
        <x:v>-7593552.816084569</x:v>
      </x:c>
      <x:c r="AS102" s="19" t="n">
        <x:v>-7934786.099882565</x:v>
      </x:c>
      <x:c r="AT102" s="19" t="n">
        <x:v>-8283804.752629338</x:v>
      </x:c>
      <x:c r="AU102" s="19" t="n">
        <x:v>-8619496.973091781</x:v>
      </x:c>
      <x:c r="AV102" s="19" t="n">
        <x:v>-8951960.820719305</x:v>
      </x:c>
      <x:c r="AW102" s="19" t="n">
        <x:v>-9281523.768280054</x:v>
      </x:c>
      <x:c r="AX102" s="19" t="n">
        <x:v>-9610597.959380405</x:v>
      </x:c>
      <x:c r="AY102" s="19" t="n">
        <x:v>-9934395.16681548</x:v>
      </x:c>
      <x:c r="AZ102" s="19" t="n">
        <x:v>-10255336.520377021</x:v>
      </x:c>
      <x:c r="BA102" s="19" t="n">
        <x:v>-10576216.994256943</x:v>
      </x:c>
      <x:c r="BB102" s="19" t="n">
        <x:v>-10891485.077744082</x:v>
      </x:c>
      <x:c r="BC102" s="19" t="n">
        <x:v>-11203944.448596966</x:v>
      </x:c>
      <x:c r="BD102" s="19" t="n">
        <x:v>-11521895.220142776</x:v>
      </x:c>
      <x:c r="BE102" s="19" t="n">
        <x:v>-11838992.029408615</x:v>
      </x:c>
      <x:c r="BF102" s="19" t="n">
        <x:v>-12155655.347424945</x:v>
      </x:c>
      <x:c r="BG102" s="19" t="n">
        <x:v>-12464872.524873238</x:v>
      </x:c>
      <x:c r="BH102" s="19" t="n">
        <x:v>-12768640.082404165</x:v>
      </x:c>
      <x:c r="BI102" s="19" t="n">
        <x:v>-13066358.872047426</x:v>
      </x:c>
      <x:c r="BJ102" s="19" t="n">
        <x:v>-13364543.549912123</x:v>
      </x:c>
      <x:c r="BK102" s="19" t="n">
        <x:v>-13652752.640575822</x:v>
      </x:c>
      <x:c r="BL102" s="19" t="n">
        <x:v>-13940000.366610128</x:v>
      </x:c>
      <x:c r="BM102" s="19" t="n">
        <x:v>-14230700.72056536</x:v>
      </x:c>
      <x:c r="BN102" s="19" t="n">
        <x:v>-14511107.649009325</x:v>
      </x:c>
      <x:c r="BO102" s="19" t="n">
        <x:v>-14785636.993327461</x:v>
      </x:c>
    </x:row>
    <x:row r="103" ht="42" customHeight="1">
      <x:c r="A103" s="3" t="str">
        <x:v>ALT.FUND.CASH</x:v>
      </x:c>
      <x:c r="B103" s="3" t="str">
        <x:v>No future rounds · Funding received</x:v>
      </x:c>
      <x:c r="C103" s="3" t="str">
        <x:v>EUR</x:v>
      </x:c>
      <x:c r="D103" s="3" t="str">
        <x:v>SUM</x:v>
      </x:c>
      <x:c r="E103" s="19" t="n">
        <x:f>SUM(H103:BO103)</x:f>
        <x:v>1025000</x:v>
      </x:c>
      <x:c r="F103" s="3" t="str">
        <x:v>D10 Funding row 123; latest estimate</x:v>
      </x:c>
      <x:c r="G103" s="2"/>
      <x:c r="H103" s="20" t="n">
        <x:f>INDEX(H104:H106,'Cover'!$C$28,1)</x:f>
        <x:v>1025000</x:v>
      </x:c>
      <x:c r="I103" s="20" t="n">
        <x:f>INDEX(I104:I106,'Cover'!$C$28,1)</x:f>
        <x:v>0</x:v>
      </x:c>
      <x:c r="J103" s="20" t="n">
        <x:f>INDEX(J104:J106,'Cover'!$C$28,1)</x:f>
        <x:v>0</x:v>
      </x:c>
      <x:c r="K103" s="20" t="n">
        <x:f>INDEX(K104:K106,'Cover'!$C$28,1)</x:f>
        <x:v>0</x:v>
      </x:c>
      <x:c r="L103" s="20" t="n">
        <x:f>INDEX(L104:L106,'Cover'!$C$28,1)</x:f>
        <x:v>0</x:v>
      </x:c>
      <x:c r="M103" s="20" t="n">
        <x:f>INDEX(M104:M106,'Cover'!$C$28,1)</x:f>
        <x:v>0</x:v>
      </x:c>
      <x:c r="N103" s="20" t="n">
        <x:f>INDEX(N104:N106,'Cover'!$C$28,1)</x:f>
        <x:v>0</x:v>
      </x:c>
      <x:c r="O103" s="20" t="n">
        <x:f>INDEX(O104:O106,'Cover'!$C$28,1)</x:f>
        <x:v>0</x:v>
      </x:c>
      <x:c r="P103" s="20" t="n">
        <x:f>INDEX(P104:P106,'Cover'!$C$28,1)</x:f>
        <x:v>0</x:v>
      </x:c>
      <x:c r="Q103" s="20" t="n">
        <x:f>INDEX(Q104:Q106,'Cover'!$C$28,1)</x:f>
        <x:v>0</x:v>
      </x:c>
      <x:c r="R103" s="20" t="n">
        <x:f>INDEX(R104:R106,'Cover'!$C$28,1)</x:f>
        <x:v>0</x:v>
      </x:c>
      <x:c r="S103" s="20" t="n">
        <x:f>INDEX(S104:S106,'Cover'!$C$28,1)</x:f>
        <x:v>0</x:v>
      </x:c>
      <x:c r="T103" s="20" t="n">
        <x:f>INDEX(T104:T106,'Cover'!$C$28,1)</x:f>
        <x:v>0</x:v>
      </x:c>
      <x:c r="U103" s="20" t="n">
        <x:f>INDEX(U104:U106,'Cover'!$C$28,1)</x:f>
        <x:v>0</x:v>
      </x:c>
      <x:c r="V103" s="20" t="n">
        <x:f>INDEX(V104:V106,'Cover'!$C$28,1)</x:f>
        <x:v>0</x:v>
      </x:c>
      <x:c r="W103" s="20" t="n">
        <x:f>INDEX(W104:W106,'Cover'!$C$28,1)</x:f>
        <x:v>0</x:v>
      </x:c>
      <x:c r="X103" s="20" t="n">
        <x:f>INDEX(X104:X106,'Cover'!$C$28,1)</x:f>
        <x:v>0</x:v>
      </x:c>
      <x:c r="Y103" s="20" t="n">
        <x:f>INDEX(Y104:Y106,'Cover'!$C$28,1)</x:f>
        <x:v>0</x:v>
      </x:c>
      <x:c r="Z103" s="20" t="n">
        <x:f>INDEX(Z104:Z106,'Cover'!$C$28,1)</x:f>
        <x:v>0</x:v>
      </x:c>
      <x:c r="AA103" s="20" t="n">
        <x:f>INDEX(AA104:AA106,'Cover'!$C$28,1)</x:f>
        <x:v>0</x:v>
      </x:c>
      <x:c r="AB103" s="20" t="n">
        <x:f>INDEX(AB104:AB106,'Cover'!$C$28,1)</x:f>
        <x:v>0</x:v>
      </x:c>
      <x:c r="AC103" s="20" t="n">
        <x:f>INDEX(AC104:AC106,'Cover'!$C$28,1)</x:f>
        <x:v>0</x:v>
      </x:c>
      <x:c r="AD103" s="20" t="n">
        <x:f>INDEX(AD104:AD106,'Cover'!$C$28,1)</x:f>
        <x:v>0</x:v>
      </x:c>
      <x:c r="AE103" s="20" t="n">
        <x:f>INDEX(AE104:AE106,'Cover'!$C$28,1)</x:f>
        <x:v>0</x:v>
      </x:c>
      <x:c r="AF103" s="20" t="n">
        <x:f>INDEX(AF104:AF106,'Cover'!$C$28,1)</x:f>
        <x:v>0</x:v>
      </x:c>
      <x:c r="AG103" s="20" t="n">
        <x:f>INDEX(AG104:AG106,'Cover'!$C$28,1)</x:f>
        <x:v>0</x:v>
      </x:c>
      <x:c r="AH103" s="20" t="n">
        <x:f>INDEX(AH104:AH106,'Cover'!$C$28,1)</x:f>
        <x:v>0</x:v>
      </x:c>
      <x:c r="AI103" s="20" t="n">
        <x:f>INDEX(AI104:AI106,'Cover'!$C$28,1)</x:f>
        <x:v>0</x:v>
      </x:c>
      <x:c r="AJ103" s="20" t="n">
        <x:f>INDEX(AJ104:AJ106,'Cover'!$C$28,1)</x:f>
        <x:v>0</x:v>
      </x:c>
      <x:c r="AK103" s="20" t="n">
        <x:f>INDEX(AK104:AK106,'Cover'!$C$28,1)</x:f>
        <x:v>0</x:v>
      </x:c>
      <x:c r="AL103" s="20" t="n">
        <x:f>INDEX(AL104:AL106,'Cover'!$C$28,1)</x:f>
        <x:v>0</x:v>
      </x:c>
      <x:c r="AM103" s="20" t="n">
        <x:f>INDEX(AM104:AM106,'Cover'!$C$28,1)</x:f>
        <x:v>0</x:v>
      </x:c>
      <x:c r="AN103" s="20" t="n">
        <x:f>INDEX(AN104:AN106,'Cover'!$C$28,1)</x:f>
        <x:v>0</x:v>
      </x:c>
      <x:c r="AO103" s="20" t="n">
        <x:f>INDEX(AO104:AO106,'Cover'!$C$28,1)</x:f>
        <x:v>0</x:v>
      </x:c>
      <x:c r="AP103" s="20" t="n">
        <x:f>INDEX(AP104:AP106,'Cover'!$C$28,1)</x:f>
        <x:v>0</x:v>
      </x:c>
      <x:c r="AQ103" s="20" t="n">
        <x:f>INDEX(AQ104:AQ106,'Cover'!$C$28,1)</x:f>
        <x:v>0</x:v>
      </x:c>
      <x:c r="AR103" s="20" t="n">
        <x:f>INDEX(AR104:AR106,'Cover'!$C$28,1)</x:f>
        <x:v>0</x:v>
      </x:c>
      <x:c r="AS103" s="20" t="n">
        <x:f>INDEX(AS104:AS106,'Cover'!$C$28,1)</x:f>
        <x:v>0</x:v>
      </x:c>
      <x:c r="AT103" s="20" t="n">
        <x:f>INDEX(AT104:AT106,'Cover'!$C$28,1)</x:f>
        <x:v>0</x:v>
      </x:c>
      <x:c r="AU103" s="20" t="n">
        <x:f>INDEX(AU104:AU106,'Cover'!$C$28,1)</x:f>
        <x:v>0</x:v>
      </x:c>
      <x:c r="AV103" s="20" t="n">
        <x:f>INDEX(AV104:AV106,'Cover'!$C$28,1)</x:f>
        <x:v>0</x:v>
      </x:c>
      <x:c r="AW103" s="20" t="n">
        <x:f>INDEX(AW104:AW106,'Cover'!$C$28,1)</x:f>
        <x:v>0</x:v>
      </x:c>
      <x:c r="AX103" s="20" t="n">
        <x:f>INDEX(AX104:AX106,'Cover'!$C$28,1)</x:f>
        <x:v>0</x:v>
      </x:c>
      <x:c r="AY103" s="20" t="n">
        <x:f>INDEX(AY104:AY106,'Cover'!$C$28,1)</x:f>
        <x:v>0</x:v>
      </x:c>
      <x:c r="AZ103" s="20" t="n">
        <x:f>INDEX(AZ104:AZ106,'Cover'!$C$28,1)</x:f>
        <x:v>0</x:v>
      </x:c>
      <x:c r="BA103" s="20" t="n">
        <x:f>INDEX(BA104:BA106,'Cover'!$C$28,1)</x:f>
        <x:v>0</x:v>
      </x:c>
      <x:c r="BB103" s="20" t="n">
        <x:f>INDEX(BB104:BB106,'Cover'!$C$28,1)</x:f>
        <x:v>0</x:v>
      </x:c>
      <x:c r="BC103" s="20" t="n">
        <x:f>INDEX(BC104:BC106,'Cover'!$C$28,1)</x:f>
        <x:v>0</x:v>
      </x:c>
      <x:c r="BD103" s="20" t="n">
        <x:f>INDEX(BD104:BD106,'Cover'!$C$28,1)</x:f>
        <x:v>0</x:v>
      </x:c>
      <x:c r="BE103" s="20" t="n">
        <x:f>INDEX(BE104:BE106,'Cover'!$C$28,1)</x:f>
        <x:v>0</x:v>
      </x:c>
      <x:c r="BF103" s="20" t="n">
        <x:f>INDEX(BF104:BF106,'Cover'!$C$28,1)</x:f>
        <x:v>0</x:v>
      </x:c>
      <x:c r="BG103" s="20" t="n">
        <x:f>INDEX(BG104:BG106,'Cover'!$C$28,1)</x:f>
        <x:v>0</x:v>
      </x:c>
      <x:c r="BH103" s="20" t="n">
        <x:f>INDEX(BH104:BH106,'Cover'!$C$28,1)</x:f>
        <x:v>0</x:v>
      </x:c>
      <x:c r="BI103" s="20" t="n">
        <x:f>INDEX(BI104:BI106,'Cover'!$C$28,1)</x:f>
        <x:v>0</x:v>
      </x:c>
      <x:c r="BJ103" s="20" t="n">
        <x:f>INDEX(BJ104:BJ106,'Cover'!$C$28,1)</x:f>
        <x:v>0</x:v>
      </x:c>
      <x:c r="BK103" s="20" t="n">
        <x:f>INDEX(BK104:BK106,'Cover'!$C$28,1)</x:f>
        <x:v>0</x:v>
      </x:c>
      <x:c r="BL103" s="20" t="n">
        <x:f>INDEX(BL104:BL106,'Cover'!$C$28,1)</x:f>
        <x:v>0</x:v>
      </x:c>
      <x:c r="BM103" s="20" t="n">
        <x:f>INDEX(BM104:BM106,'Cover'!$C$28,1)</x:f>
        <x:v>0</x:v>
      </x:c>
      <x:c r="BN103" s="20" t="n">
        <x:f>INDEX(BN104:BN106,'Cover'!$C$28,1)</x:f>
        <x:v>0</x:v>
      </x:c>
      <x:c r="BO103" s="20" t="n">
        <x:f>INDEX(BO104:BO106,'Cover'!$C$28,1)</x:f>
        <x:v>0</x:v>
      </x:c>
    </x:row>
    <x:row r="104" ht="42" customHeight="1">
      <x:c r="A104" s="3" t="str">
        <x:v>ALT.FUND.CASH.1</x:v>
      </x:c>
      <x:c r="B104" s="3" t="str">
        <x:v>No future rounds · Funding received / Base</x:v>
      </x:c>
      <x:c r="C104" s="3" t="str">
        <x:v>EUR</x:v>
      </x:c>
      <x:c r="D104" s="3" t="str">
        <x:v>SUM</x:v>
      </x:c>
      <x:c r="E104" s="19" t="n">
        <x:f>SUM(H104:BO104)</x:f>
        <x:v>1025000</x:v>
      </x:c>
      <x:c r="F104" s="3" t="str"/>
      <x:c r="G104" s="2"/>
      <x:c r="H104" s="19" t="n">
        <x:v>1025000</x:v>
      </x:c>
      <x:c r="I104" s="19" t="n">
        <x:v>0</x:v>
      </x:c>
      <x:c r="J104" s="19" t="n">
        <x:v>0</x:v>
      </x:c>
      <x:c r="K104" s="19" t="n">
        <x:v>0</x:v>
      </x:c>
      <x:c r="L104" s="19" t="n">
        <x:v>0</x:v>
      </x:c>
      <x:c r="M104" s="19" t="n">
        <x:v>0</x:v>
      </x:c>
      <x:c r="N104" s="19" t="n">
        <x:v>0</x:v>
      </x:c>
      <x:c r="O104" s="19" t="n">
        <x:v>0</x:v>
      </x:c>
      <x:c r="P104" s="19" t="n">
        <x:v>0</x:v>
      </x:c>
      <x:c r="Q104" s="19" t="n">
        <x:v>0</x:v>
      </x:c>
      <x:c r="R104" s="19" t="n">
        <x:v>0</x:v>
      </x:c>
      <x:c r="S104" s="19" t="n">
        <x:v>0</x:v>
      </x:c>
      <x:c r="T104" s="19" t="n">
        <x:v>0</x:v>
      </x:c>
      <x:c r="U104" s="19" t="n">
        <x:v>0</x:v>
      </x:c>
      <x:c r="V104" s="19" t="n">
        <x:v>0</x:v>
      </x:c>
      <x:c r="W104" s="19" t="n">
        <x:v>0</x:v>
      </x:c>
      <x:c r="X104" s="19" t="n">
        <x:v>0</x:v>
      </x:c>
      <x:c r="Y104" s="19" t="n">
        <x:v>0</x:v>
      </x:c>
      <x:c r="Z104" s="19" t="n">
        <x:v>0</x:v>
      </x:c>
      <x:c r="AA104" s="19" t="n">
        <x:v>0</x:v>
      </x:c>
      <x:c r="AB104" s="19" t="n">
        <x:v>0</x:v>
      </x:c>
      <x:c r="AC104" s="19" t="n">
        <x:v>0</x:v>
      </x:c>
      <x:c r="AD104" s="19" t="n">
        <x:v>0</x:v>
      </x:c>
      <x:c r="AE104" s="19" t="n">
        <x:v>0</x:v>
      </x:c>
      <x:c r="AF104" s="19" t="n">
        <x:v>0</x:v>
      </x:c>
      <x:c r="AG104" s="19" t="n">
        <x:v>0</x:v>
      </x:c>
      <x:c r="AH104" s="19" t="n">
        <x:v>0</x:v>
      </x:c>
      <x:c r="AI104" s="19" t="n">
        <x:v>0</x:v>
      </x:c>
      <x:c r="AJ104" s="19" t="n">
        <x:v>0</x:v>
      </x:c>
      <x:c r="AK104" s="19" t="n">
        <x:v>0</x:v>
      </x:c>
      <x:c r="AL104" s="19" t="n">
        <x:v>0</x:v>
      </x:c>
      <x:c r="AM104" s="19" t="n">
        <x:v>0</x:v>
      </x:c>
      <x:c r="AN104" s="19" t="n">
        <x:v>0</x:v>
      </x:c>
      <x:c r="AO104" s="19" t="n">
        <x:v>0</x:v>
      </x:c>
      <x:c r="AP104" s="19" t="n">
        <x:v>0</x:v>
      </x:c>
      <x:c r="AQ104" s="19" t="n">
        <x:v>0</x:v>
      </x:c>
      <x:c r="AR104" s="19" t="n">
        <x:v>0</x:v>
      </x:c>
      <x:c r="AS104" s="19" t="n">
        <x:v>0</x:v>
      </x:c>
      <x:c r="AT104" s="19" t="n">
        <x:v>0</x:v>
      </x:c>
      <x:c r="AU104" s="19" t="n">
        <x:v>0</x:v>
      </x:c>
      <x:c r="AV104" s="19" t="n">
        <x:v>0</x:v>
      </x:c>
      <x:c r="AW104" s="19" t="n">
        <x:v>0</x:v>
      </x:c>
      <x:c r="AX104" s="19" t="n">
        <x:v>0</x:v>
      </x:c>
      <x:c r="AY104" s="19" t="n">
        <x:v>0</x:v>
      </x:c>
      <x:c r="AZ104" s="19" t="n">
        <x:v>0</x:v>
      </x:c>
      <x:c r="BA104" s="19" t="n">
        <x:v>0</x:v>
      </x:c>
      <x:c r="BB104" s="19" t="n">
        <x:v>0</x:v>
      </x:c>
      <x:c r="BC104" s="19" t="n">
        <x:v>0</x:v>
      </x:c>
      <x:c r="BD104" s="19" t="n">
        <x:v>0</x:v>
      </x:c>
      <x:c r="BE104" s="19" t="n">
        <x:v>0</x:v>
      </x:c>
      <x:c r="BF104" s="19" t="n">
        <x:v>0</x:v>
      </x:c>
      <x:c r="BG104" s="19" t="n">
        <x:v>0</x:v>
      </x:c>
      <x:c r="BH104" s="19" t="n">
        <x:v>0</x:v>
      </x:c>
      <x:c r="BI104" s="19" t="n">
        <x:v>0</x:v>
      </x:c>
      <x:c r="BJ104" s="19" t="n">
        <x:v>0</x:v>
      </x:c>
      <x:c r="BK104" s="19" t="n">
        <x:v>0</x:v>
      </x:c>
      <x:c r="BL104" s="19" t="n">
        <x:v>0</x:v>
      </x:c>
      <x:c r="BM104" s="19" t="n">
        <x:v>0</x:v>
      </x:c>
      <x:c r="BN104" s="19" t="n">
        <x:v>0</x:v>
      </x:c>
      <x:c r="BO104" s="19" t="n">
        <x:v>0</x:v>
      </x:c>
    </x:row>
    <x:row r="105" ht="42" customHeight="1">
      <x:c r="A105" s="3" t="str">
        <x:v>ALT.FUND.CASH.2</x:v>
      </x:c>
      <x:c r="B105" s="3" t="str">
        <x:v>No future rounds · Funding received / Upside</x:v>
      </x:c>
      <x:c r="C105" s="3" t="str">
        <x:v>EUR</x:v>
      </x:c>
      <x:c r="D105" s="3" t="str">
        <x:v>SUM</x:v>
      </x:c>
      <x:c r="E105" s="19" t="n">
        <x:f>SUM(H105:BO105)</x:f>
        <x:v>1025000</x:v>
      </x:c>
      <x:c r="F105" s="3" t="str"/>
      <x:c r="G105" s="2"/>
      <x:c r="H105" s="19" t="n">
        <x:v>1025000</x:v>
      </x:c>
      <x:c r="I105" s="19" t="n">
        <x:v>0</x:v>
      </x:c>
      <x:c r="J105" s="19" t="n">
        <x:v>0</x:v>
      </x:c>
      <x:c r="K105" s="19" t="n">
        <x:v>0</x:v>
      </x:c>
      <x:c r="L105" s="19" t="n">
        <x:v>0</x:v>
      </x:c>
      <x:c r="M105" s="19" t="n">
        <x:v>0</x:v>
      </x:c>
      <x:c r="N105" s="19" t="n">
        <x:v>0</x:v>
      </x:c>
      <x:c r="O105" s="19" t="n">
        <x:v>0</x:v>
      </x:c>
      <x:c r="P105" s="19" t="n">
        <x:v>0</x:v>
      </x:c>
      <x:c r="Q105" s="19" t="n">
        <x:v>0</x:v>
      </x:c>
      <x:c r="R105" s="19" t="n">
        <x:v>0</x:v>
      </x:c>
      <x:c r="S105" s="19" t="n">
        <x:v>0</x:v>
      </x:c>
      <x:c r="T105" s="19" t="n">
        <x:v>0</x:v>
      </x:c>
      <x:c r="U105" s="19" t="n">
        <x:v>0</x:v>
      </x:c>
      <x:c r="V105" s="19" t="n">
        <x:v>0</x:v>
      </x:c>
      <x:c r="W105" s="19" t="n">
        <x:v>0</x:v>
      </x:c>
      <x:c r="X105" s="19" t="n">
        <x:v>0</x:v>
      </x:c>
      <x:c r="Y105" s="19" t="n">
        <x:v>0</x:v>
      </x:c>
      <x:c r="Z105" s="19" t="n">
        <x:v>0</x:v>
      </x:c>
      <x:c r="AA105" s="19" t="n">
        <x:v>0</x:v>
      </x:c>
      <x:c r="AB105" s="19" t="n">
        <x:v>0</x:v>
      </x:c>
      <x:c r="AC105" s="19" t="n">
        <x:v>0</x:v>
      </x:c>
      <x:c r="AD105" s="19" t="n">
        <x:v>0</x:v>
      </x:c>
      <x:c r="AE105" s="19" t="n">
        <x:v>0</x:v>
      </x:c>
      <x:c r="AF105" s="19" t="n">
        <x:v>0</x:v>
      </x:c>
      <x:c r="AG105" s="19" t="n">
        <x:v>0</x:v>
      </x:c>
      <x:c r="AH105" s="19" t="n">
        <x:v>0</x:v>
      </x:c>
      <x:c r="AI105" s="19" t="n">
        <x:v>0</x:v>
      </x:c>
      <x:c r="AJ105" s="19" t="n">
        <x:v>0</x:v>
      </x:c>
      <x:c r="AK105" s="19" t="n">
        <x:v>0</x:v>
      </x:c>
      <x:c r="AL105" s="19" t="n">
        <x:v>0</x:v>
      </x:c>
      <x:c r="AM105" s="19" t="n">
        <x:v>0</x:v>
      </x:c>
      <x:c r="AN105" s="19" t="n">
        <x:v>0</x:v>
      </x:c>
      <x:c r="AO105" s="19" t="n">
        <x:v>0</x:v>
      </x:c>
      <x:c r="AP105" s="19" t="n">
        <x:v>0</x:v>
      </x:c>
      <x:c r="AQ105" s="19" t="n">
        <x:v>0</x:v>
      </x:c>
      <x:c r="AR105" s="19" t="n">
        <x:v>0</x:v>
      </x:c>
      <x:c r="AS105" s="19" t="n">
        <x:v>0</x:v>
      </x:c>
      <x:c r="AT105" s="19" t="n">
        <x:v>0</x:v>
      </x:c>
      <x:c r="AU105" s="19" t="n">
        <x:v>0</x:v>
      </x:c>
      <x:c r="AV105" s="19" t="n">
        <x:v>0</x:v>
      </x:c>
      <x:c r="AW105" s="19" t="n">
        <x:v>0</x:v>
      </x:c>
      <x:c r="AX105" s="19" t="n">
        <x:v>0</x:v>
      </x:c>
      <x:c r="AY105" s="19" t="n">
        <x:v>0</x:v>
      </x:c>
      <x:c r="AZ105" s="19" t="n">
        <x:v>0</x:v>
      </x:c>
      <x:c r="BA105" s="19" t="n">
        <x:v>0</x:v>
      </x:c>
      <x:c r="BB105" s="19" t="n">
        <x:v>0</x:v>
      </x:c>
      <x:c r="BC105" s="19" t="n">
        <x:v>0</x:v>
      </x:c>
      <x:c r="BD105" s="19" t="n">
        <x:v>0</x:v>
      </x:c>
      <x:c r="BE105" s="19" t="n">
        <x:v>0</x:v>
      </x:c>
      <x:c r="BF105" s="19" t="n">
        <x:v>0</x:v>
      </x:c>
      <x:c r="BG105" s="19" t="n">
        <x:v>0</x:v>
      </x:c>
      <x:c r="BH105" s="19" t="n">
        <x:v>0</x:v>
      </x:c>
      <x:c r="BI105" s="19" t="n">
        <x:v>0</x:v>
      </x:c>
      <x:c r="BJ105" s="19" t="n">
        <x:v>0</x:v>
      </x:c>
      <x:c r="BK105" s="19" t="n">
        <x:v>0</x:v>
      </x:c>
      <x:c r="BL105" s="19" t="n">
        <x:v>0</x:v>
      </x:c>
      <x:c r="BM105" s="19" t="n">
        <x:v>0</x:v>
      </x:c>
      <x:c r="BN105" s="19" t="n">
        <x:v>0</x:v>
      </x:c>
      <x:c r="BO105" s="19" t="n">
        <x:v>0</x:v>
      </x:c>
    </x:row>
    <x:row r="106" ht="42" customHeight="1">
      <x:c r="A106" s="3" t="str">
        <x:v>ALT.FUND.CASH.3</x:v>
      </x:c>
      <x:c r="B106" s="3" t="str">
        <x:v>No future rounds · Funding received / Downside</x:v>
      </x:c>
      <x:c r="C106" s="3" t="str">
        <x:v>EUR</x:v>
      </x:c>
      <x:c r="D106" s="3" t="str">
        <x:v>SUM</x:v>
      </x:c>
      <x:c r="E106" s="19" t="n">
        <x:f>SUM(H106:BO106)</x:f>
        <x:v>1025000</x:v>
      </x:c>
      <x:c r="F106" s="3" t="str"/>
      <x:c r="G106" s="2"/>
      <x:c r="H106" s="19" t="n">
        <x:v>1025000</x:v>
      </x:c>
      <x:c r="I106" s="19" t="n">
        <x:v>0</x:v>
      </x:c>
      <x:c r="J106" s="19" t="n">
        <x:v>0</x:v>
      </x:c>
      <x:c r="K106" s="19" t="n">
        <x:v>0</x:v>
      </x:c>
      <x:c r="L106" s="19" t="n">
        <x:v>0</x:v>
      </x:c>
      <x:c r="M106" s="19" t="n">
        <x:v>0</x:v>
      </x:c>
      <x:c r="N106" s="19" t="n">
        <x:v>0</x:v>
      </x:c>
      <x:c r="O106" s="19" t="n">
        <x:v>0</x:v>
      </x:c>
      <x:c r="P106" s="19" t="n">
        <x:v>0</x:v>
      </x:c>
      <x:c r="Q106" s="19" t="n">
        <x:v>0</x:v>
      </x:c>
      <x:c r="R106" s="19" t="n">
        <x:v>0</x:v>
      </x:c>
      <x:c r="S106" s="19" t="n">
        <x:v>0</x:v>
      </x:c>
      <x:c r="T106" s="19" t="n">
        <x:v>0</x:v>
      </x:c>
      <x:c r="U106" s="19" t="n">
        <x:v>0</x:v>
      </x:c>
      <x:c r="V106" s="19" t="n">
        <x:v>0</x:v>
      </x:c>
      <x:c r="W106" s="19" t="n">
        <x:v>0</x:v>
      </x:c>
      <x:c r="X106" s="19" t="n">
        <x:v>0</x:v>
      </x:c>
      <x:c r="Y106" s="19" t="n">
        <x:v>0</x:v>
      </x:c>
      <x:c r="Z106" s="19" t="n">
        <x:v>0</x:v>
      </x:c>
      <x:c r="AA106" s="19" t="n">
        <x:v>0</x:v>
      </x:c>
      <x:c r="AB106" s="19" t="n">
        <x:v>0</x:v>
      </x:c>
      <x:c r="AC106" s="19" t="n">
        <x:v>0</x:v>
      </x:c>
      <x:c r="AD106" s="19" t="n">
        <x:v>0</x:v>
      </x:c>
      <x:c r="AE106" s="19" t="n">
        <x:v>0</x:v>
      </x:c>
      <x:c r="AF106" s="19" t="n">
        <x:v>0</x:v>
      </x:c>
      <x:c r="AG106" s="19" t="n">
        <x:v>0</x:v>
      </x:c>
      <x:c r="AH106" s="19" t="n">
        <x:v>0</x:v>
      </x:c>
      <x:c r="AI106" s="19" t="n">
        <x:v>0</x:v>
      </x:c>
      <x:c r="AJ106" s="19" t="n">
        <x:v>0</x:v>
      </x:c>
      <x:c r="AK106" s="19" t="n">
        <x:v>0</x:v>
      </x:c>
      <x:c r="AL106" s="19" t="n">
        <x:v>0</x:v>
      </x:c>
      <x:c r="AM106" s="19" t="n">
        <x:v>0</x:v>
      </x:c>
      <x:c r="AN106" s="19" t="n">
        <x:v>0</x:v>
      </x:c>
      <x:c r="AO106" s="19" t="n">
        <x:v>0</x:v>
      </x:c>
      <x:c r="AP106" s="19" t="n">
        <x:v>0</x:v>
      </x:c>
      <x:c r="AQ106" s="19" t="n">
        <x:v>0</x:v>
      </x:c>
      <x:c r="AR106" s="19" t="n">
        <x:v>0</x:v>
      </x:c>
      <x:c r="AS106" s="19" t="n">
        <x:v>0</x:v>
      </x:c>
      <x:c r="AT106" s="19" t="n">
        <x:v>0</x:v>
      </x:c>
      <x:c r="AU106" s="19" t="n">
        <x:v>0</x:v>
      </x:c>
      <x:c r="AV106" s="19" t="n">
        <x:v>0</x:v>
      </x:c>
      <x:c r="AW106" s="19" t="n">
        <x:v>0</x:v>
      </x:c>
      <x:c r="AX106" s="19" t="n">
        <x:v>0</x:v>
      </x:c>
      <x:c r="AY106" s="19" t="n">
        <x:v>0</x:v>
      </x:c>
      <x:c r="AZ106" s="19" t="n">
        <x:v>0</x:v>
      </x:c>
      <x:c r="BA106" s="19" t="n">
        <x:v>0</x:v>
      </x:c>
      <x:c r="BB106" s="19" t="n">
        <x:v>0</x:v>
      </x:c>
      <x:c r="BC106" s="19" t="n">
        <x:v>0</x:v>
      </x:c>
      <x:c r="BD106" s="19" t="n">
        <x:v>0</x:v>
      </x:c>
      <x:c r="BE106" s="19" t="n">
        <x:v>0</x:v>
      </x:c>
      <x:c r="BF106" s="19" t="n">
        <x:v>0</x:v>
      </x:c>
      <x:c r="BG106" s="19" t="n">
        <x:v>0</x:v>
      </x:c>
      <x:c r="BH106" s="19" t="n">
        <x:v>0</x:v>
      </x:c>
      <x:c r="BI106" s="19" t="n">
        <x:v>0</x:v>
      </x:c>
      <x:c r="BJ106" s="19" t="n">
        <x:v>0</x:v>
      </x:c>
      <x:c r="BK106" s="19" t="n">
        <x:v>0</x:v>
      </x:c>
      <x:c r="BL106" s="19" t="n">
        <x:v>0</x:v>
      </x:c>
      <x:c r="BM106" s="19" t="n">
        <x:v>0</x:v>
      </x:c>
      <x:c r="BN106" s="19" t="n">
        <x:v>0</x:v>
      </x:c>
      <x:c r="BO106" s="19" t="n">
        <x:v>0</x:v>
      </x:c>
    </x:row>
    <x:row r="107" ht="42" customHeight="1">
      <x:c r="A107" s="3" t="str">
        <x:v>ALT.FUND.ROUND_COSTS</x:v>
      </x:c>
      <x:c r="B107" s="3" t="str">
        <x:v>No future rounds · Funding: round costs</x:v>
      </x:c>
      <x:c r="C107" s="3" t="str">
        <x:v>EUR</x:v>
      </x:c>
      <x:c r="D107" s="3" t="str">
        <x:v>SUM</x:v>
      </x:c>
      <x:c r="E107" s="19" t="n">
        <x:f>SUM(H107:BO107)</x:f>
        <x:v>0</x:v>
      </x:c>
      <x:c r="F107" s="3" t="str">
        <x:v>D10 Funding row 124; latest estimate</x:v>
      </x:c>
      <x:c r="G107" s="2"/>
      <x:c r="H107" s="20" t="n">
        <x:f>INDEX(H108:H110,'Cover'!$C$28,1)</x:f>
        <x:v>0</x:v>
      </x:c>
      <x:c r="I107" s="20" t="n">
        <x:f>INDEX(I108:I110,'Cover'!$C$28,1)</x:f>
        <x:v>0</x:v>
      </x:c>
      <x:c r="J107" s="20" t="n">
        <x:f>INDEX(J108:J110,'Cover'!$C$28,1)</x:f>
        <x:v>0</x:v>
      </x:c>
      <x:c r="K107" s="20" t="n">
        <x:f>INDEX(K108:K110,'Cover'!$C$28,1)</x:f>
        <x:v>0</x:v>
      </x:c>
      <x:c r="L107" s="20" t="n">
        <x:f>INDEX(L108:L110,'Cover'!$C$28,1)</x:f>
        <x:v>0</x:v>
      </x:c>
      <x:c r="M107" s="20" t="n">
        <x:f>INDEX(M108:M110,'Cover'!$C$28,1)</x:f>
        <x:v>0</x:v>
      </x:c>
      <x:c r="N107" s="20" t="n">
        <x:f>INDEX(N108:N110,'Cover'!$C$28,1)</x:f>
        <x:v>0</x:v>
      </x:c>
      <x:c r="O107" s="20" t="n">
        <x:f>INDEX(O108:O110,'Cover'!$C$28,1)</x:f>
        <x:v>0</x:v>
      </x:c>
      <x:c r="P107" s="20" t="n">
        <x:f>INDEX(P108:P110,'Cover'!$C$28,1)</x:f>
        <x:v>0</x:v>
      </x:c>
      <x:c r="Q107" s="20" t="n">
        <x:f>INDEX(Q108:Q110,'Cover'!$C$28,1)</x:f>
        <x:v>0</x:v>
      </x:c>
      <x:c r="R107" s="20" t="n">
        <x:f>INDEX(R108:R110,'Cover'!$C$28,1)</x:f>
        <x:v>0</x:v>
      </x:c>
      <x:c r="S107" s="20" t="n">
        <x:f>INDEX(S108:S110,'Cover'!$C$28,1)</x:f>
        <x:v>0</x:v>
      </x:c>
      <x:c r="T107" s="20" t="n">
        <x:f>INDEX(T108:T110,'Cover'!$C$28,1)</x:f>
        <x:v>0</x:v>
      </x:c>
      <x:c r="U107" s="20" t="n">
        <x:f>INDEX(U108:U110,'Cover'!$C$28,1)</x:f>
        <x:v>0</x:v>
      </x:c>
      <x:c r="V107" s="20" t="n">
        <x:f>INDEX(V108:V110,'Cover'!$C$28,1)</x:f>
        <x:v>0</x:v>
      </x:c>
      <x:c r="W107" s="20" t="n">
        <x:f>INDEX(W108:W110,'Cover'!$C$28,1)</x:f>
        <x:v>0</x:v>
      </x:c>
      <x:c r="X107" s="20" t="n">
        <x:f>INDEX(X108:X110,'Cover'!$C$28,1)</x:f>
        <x:v>0</x:v>
      </x:c>
      <x:c r="Y107" s="20" t="n">
        <x:f>INDEX(Y108:Y110,'Cover'!$C$28,1)</x:f>
        <x:v>0</x:v>
      </x:c>
      <x:c r="Z107" s="20" t="n">
        <x:f>INDEX(Z108:Z110,'Cover'!$C$28,1)</x:f>
        <x:v>0</x:v>
      </x:c>
      <x:c r="AA107" s="20" t="n">
        <x:f>INDEX(AA108:AA110,'Cover'!$C$28,1)</x:f>
        <x:v>0</x:v>
      </x:c>
      <x:c r="AB107" s="20" t="n">
        <x:f>INDEX(AB108:AB110,'Cover'!$C$28,1)</x:f>
        <x:v>0</x:v>
      </x:c>
      <x:c r="AC107" s="20" t="n">
        <x:f>INDEX(AC108:AC110,'Cover'!$C$28,1)</x:f>
        <x:v>0</x:v>
      </x:c>
      <x:c r="AD107" s="20" t="n">
        <x:f>INDEX(AD108:AD110,'Cover'!$C$28,1)</x:f>
        <x:v>0</x:v>
      </x:c>
      <x:c r="AE107" s="20" t="n">
        <x:f>INDEX(AE108:AE110,'Cover'!$C$28,1)</x:f>
        <x:v>0</x:v>
      </x:c>
      <x:c r="AF107" s="20" t="n">
        <x:f>INDEX(AF108:AF110,'Cover'!$C$28,1)</x:f>
        <x:v>0</x:v>
      </x:c>
      <x:c r="AG107" s="20" t="n">
        <x:f>INDEX(AG108:AG110,'Cover'!$C$28,1)</x:f>
        <x:v>0</x:v>
      </x:c>
      <x:c r="AH107" s="20" t="n">
        <x:f>INDEX(AH108:AH110,'Cover'!$C$28,1)</x:f>
        <x:v>0</x:v>
      </x:c>
      <x:c r="AI107" s="20" t="n">
        <x:f>INDEX(AI108:AI110,'Cover'!$C$28,1)</x:f>
        <x:v>0</x:v>
      </x:c>
      <x:c r="AJ107" s="20" t="n">
        <x:f>INDEX(AJ108:AJ110,'Cover'!$C$28,1)</x:f>
        <x:v>0</x:v>
      </x:c>
      <x:c r="AK107" s="20" t="n">
        <x:f>INDEX(AK108:AK110,'Cover'!$C$28,1)</x:f>
        <x:v>0</x:v>
      </x:c>
      <x:c r="AL107" s="20" t="n">
        <x:f>INDEX(AL108:AL110,'Cover'!$C$28,1)</x:f>
        <x:v>0</x:v>
      </x:c>
      <x:c r="AM107" s="20" t="n">
        <x:f>INDEX(AM108:AM110,'Cover'!$C$28,1)</x:f>
        <x:v>0</x:v>
      </x:c>
      <x:c r="AN107" s="20" t="n">
        <x:f>INDEX(AN108:AN110,'Cover'!$C$28,1)</x:f>
        <x:v>0</x:v>
      </x:c>
      <x:c r="AO107" s="20" t="n">
        <x:f>INDEX(AO108:AO110,'Cover'!$C$28,1)</x:f>
        <x:v>0</x:v>
      </x:c>
      <x:c r="AP107" s="20" t="n">
        <x:f>INDEX(AP108:AP110,'Cover'!$C$28,1)</x:f>
        <x:v>0</x:v>
      </x:c>
      <x:c r="AQ107" s="20" t="n">
        <x:f>INDEX(AQ108:AQ110,'Cover'!$C$28,1)</x:f>
        <x:v>0</x:v>
      </x:c>
      <x:c r="AR107" s="20" t="n">
        <x:f>INDEX(AR108:AR110,'Cover'!$C$28,1)</x:f>
        <x:v>0</x:v>
      </x:c>
      <x:c r="AS107" s="20" t="n">
        <x:f>INDEX(AS108:AS110,'Cover'!$C$28,1)</x:f>
        <x:v>0</x:v>
      </x:c>
      <x:c r="AT107" s="20" t="n">
        <x:f>INDEX(AT108:AT110,'Cover'!$C$28,1)</x:f>
        <x:v>0</x:v>
      </x:c>
      <x:c r="AU107" s="20" t="n">
        <x:f>INDEX(AU108:AU110,'Cover'!$C$28,1)</x:f>
        <x:v>0</x:v>
      </x:c>
      <x:c r="AV107" s="20" t="n">
        <x:f>INDEX(AV108:AV110,'Cover'!$C$28,1)</x:f>
        <x:v>0</x:v>
      </x:c>
      <x:c r="AW107" s="20" t="n">
        <x:f>INDEX(AW108:AW110,'Cover'!$C$28,1)</x:f>
        <x:v>0</x:v>
      </x:c>
      <x:c r="AX107" s="20" t="n">
        <x:f>INDEX(AX108:AX110,'Cover'!$C$28,1)</x:f>
        <x:v>0</x:v>
      </x:c>
      <x:c r="AY107" s="20" t="n">
        <x:f>INDEX(AY108:AY110,'Cover'!$C$28,1)</x:f>
        <x:v>0</x:v>
      </x:c>
      <x:c r="AZ107" s="20" t="n">
        <x:f>INDEX(AZ108:AZ110,'Cover'!$C$28,1)</x:f>
        <x:v>0</x:v>
      </x:c>
      <x:c r="BA107" s="20" t="n">
        <x:f>INDEX(BA108:BA110,'Cover'!$C$28,1)</x:f>
        <x:v>0</x:v>
      </x:c>
      <x:c r="BB107" s="20" t="n">
        <x:f>INDEX(BB108:BB110,'Cover'!$C$28,1)</x:f>
        <x:v>0</x:v>
      </x:c>
      <x:c r="BC107" s="20" t="n">
        <x:f>INDEX(BC108:BC110,'Cover'!$C$28,1)</x:f>
        <x:v>0</x:v>
      </x:c>
      <x:c r="BD107" s="20" t="n">
        <x:f>INDEX(BD108:BD110,'Cover'!$C$28,1)</x:f>
        <x:v>0</x:v>
      </x:c>
      <x:c r="BE107" s="20" t="n">
        <x:f>INDEX(BE108:BE110,'Cover'!$C$28,1)</x:f>
        <x:v>0</x:v>
      </x:c>
      <x:c r="BF107" s="20" t="n">
        <x:f>INDEX(BF108:BF110,'Cover'!$C$28,1)</x:f>
        <x:v>0</x:v>
      </x:c>
      <x:c r="BG107" s="20" t="n">
        <x:f>INDEX(BG108:BG110,'Cover'!$C$28,1)</x:f>
        <x:v>0</x:v>
      </x:c>
      <x:c r="BH107" s="20" t="n">
        <x:f>INDEX(BH108:BH110,'Cover'!$C$28,1)</x:f>
        <x:v>0</x:v>
      </x:c>
      <x:c r="BI107" s="20" t="n">
        <x:f>INDEX(BI108:BI110,'Cover'!$C$28,1)</x:f>
        <x:v>0</x:v>
      </x:c>
      <x:c r="BJ107" s="20" t="n">
        <x:f>INDEX(BJ108:BJ110,'Cover'!$C$28,1)</x:f>
        <x:v>0</x:v>
      </x:c>
      <x:c r="BK107" s="20" t="n">
        <x:f>INDEX(BK108:BK110,'Cover'!$C$28,1)</x:f>
        <x:v>0</x:v>
      </x:c>
      <x:c r="BL107" s="20" t="n">
        <x:f>INDEX(BL108:BL110,'Cover'!$C$28,1)</x:f>
        <x:v>0</x:v>
      </x:c>
      <x:c r="BM107" s="20" t="n">
        <x:f>INDEX(BM108:BM110,'Cover'!$C$28,1)</x:f>
        <x:v>0</x:v>
      </x:c>
      <x:c r="BN107" s="20" t="n">
        <x:f>INDEX(BN108:BN110,'Cover'!$C$28,1)</x:f>
        <x:v>0</x:v>
      </x:c>
      <x:c r="BO107" s="20" t="n">
        <x:f>INDEX(BO108:BO110,'Cover'!$C$28,1)</x:f>
        <x:v>0</x:v>
      </x:c>
    </x:row>
    <x:row r="108" ht="42" customHeight="1">
      <x:c r="A108" s="3" t="str">
        <x:v>ALT.FUND.ROUND_COSTS.1</x:v>
      </x:c>
      <x:c r="B108" s="3" t="str">
        <x:v>No future rounds · Funding: round costs / Base</x:v>
      </x:c>
      <x:c r="C108" s="3" t="str">
        <x:v>EUR</x:v>
      </x:c>
      <x:c r="D108" s="3" t="str">
        <x:v>SUM</x:v>
      </x:c>
      <x:c r="E108" s="19" t="n">
        <x:f>SUM(H108:BO108)</x:f>
        <x:v>0</x:v>
      </x:c>
      <x:c r="F108" s="3" t="str"/>
      <x:c r="G108" s="2"/>
      <x:c r="H108" s="19" t="n">
        <x:v>0</x:v>
      </x:c>
      <x:c r="I108" s="19" t="n">
        <x:v>0</x:v>
      </x:c>
      <x:c r="J108" s="19" t="n">
        <x:v>0</x:v>
      </x:c>
      <x:c r="K108" s="19" t="n">
        <x:v>0</x:v>
      </x:c>
      <x:c r="L108" s="19" t="n">
        <x:v>0</x:v>
      </x:c>
      <x:c r="M108" s="19" t="n">
        <x:v>0</x:v>
      </x:c>
      <x:c r="N108" s="19" t="n">
        <x:v>0</x:v>
      </x:c>
      <x:c r="O108" s="19" t="n">
        <x:v>0</x:v>
      </x:c>
      <x:c r="P108" s="19" t="n">
        <x:v>0</x:v>
      </x:c>
      <x:c r="Q108" s="19" t="n">
        <x:v>0</x:v>
      </x:c>
      <x:c r="R108" s="19" t="n">
        <x:v>0</x:v>
      </x:c>
      <x:c r="S108" s="19" t="n">
        <x:v>0</x:v>
      </x:c>
      <x:c r="T108" s="19" t="n">
        <x:v>0</x:v>
      </x:c>
      <x:c r="U108" s="19" t="n">
        <x:v>0</x:v>
      </x:c>
      <x:c r="V108" s="19" t="n">
        <x:v>0</x:v>
      </x:c>
      <x:c r="W108" s="19" t="n">
        <x:v>0</x:v>
      </x:c>
      <x:c r="X108" s="19" t="n">
        <x:v>0</x:v>
      </x:c>
      <x:c r="Y108" s="19" t="n">
        <x:v>0</x:v>
      </x:c>
      <x:c r="Z108" s="19" t="n">
        <x:v>0</x:v>
      </x:c>
      <x:c r="AA108" s="19" t="n">
        <x:v>0</x:v>
      </x:c>
      <x:c r="AB108" s="19" t="n">
        <x:v>0</x:v>
      </x:c>
      <x:c r="AC108" s="19" t="n">
        <x:v>0</x:v>
      </x:c>
      <x:c r="AD108" s="19" t="n">
        <x:v>0</x:v>
      </x:c>
      <x:c r="AE108" s="19" t="n">
        <x:v>0</x:v>
      </x:c>
      <x:c r="AF108" s="19" t="n">
        <x:v>0</x:v>
      </x:c>
      <x:c r="AG108" s="19" t="n">
        <x:v>0</x:v>
      </x:c>
      <x:c r="AH108" s="19" t="n">
        <x:v>0</x:v>
      </x:c>
      <x:c r="AI108" s="19" t="n">
        <x:v>0</x:v>
      </x:c>
      <x:c r="AJ108" s="19" t="n">
        <x:v>0</x:v>
      </x:c>
      <x:c r="AK108" s="19" t="n">
        <x:v>0</x:v>
      </x:c>
      <x:c r="AL108" s="19" t="n">
        <x:v>0</x:v>
      </x:c>
      <x:c r="AM108" s="19" t="n">
        <x:v>0</x:v>
      </x:c>
      <x:c r="AN108" s="19" t="n">
        <x:v>0</x:v>
      </x:c>
      <x:c r="AO108" s="19" t="n">
        <x:v>0</x:v>
      </x:c>
      <x:c r="AP108" s="19" t="n">
        <x:v>0</x:v>
      </x:c>
      <x:c r="AQ108" s="19" t="n">
        <x:v>0</x:v>
      </x:c>
      <x:c r="AR108" s="19" t="n">
        <x:v>0</x:v>
      </x:c>
      <x:c r="AS108" s="19" t="n">
        <x:v>0</x:v>
      </x:c>
      <x:c r="AT108" s="19" t="n">
        <x:v>0</x:v>
      </x:c>
      <x:c r="AU108" s="19" t="n">
        <x:v>0</x:v>
      </x:c>
      <x:c r="AV108" s="19" t="n">
        <x:v>0</x:v>
      </x:c>
      <x:c r="AW108" s="19" t="n">
        <x:v>0</x:v>
      </x:c>
      <x:c r="AX108" s="19" t="n">
        <x:v>0</x:v>
      </x:c>
      <x:c r="AY108" s="19" t="n">
        <x:v>0</x:v>
      </x:c>
      <x:c r="AZ108" s="19" t="n">
        <x:v>0</x:v>
      </x:c>
      <x:c r="BA108" s="19" t="n">
        <x:v>0</x:v>
      </x:c>
      <x:c r="BB108" s="19" t="n">
        <x:v>0</x:v>
      </x:c>
      <x:c r="BC108" s="19" t="n">
        <x:v>0</x:v>
      </x:c>
      <x:c r="BD108" s="19" t="n">
        <x:v>0</x:v>
      </x:c>
      <x:c r="BE108" s="19" t="n">
        <x:v>0</x:v>
      </x:c>
      <x:c r="BF108" s="19" t="n">
        <x:v>0</x:v>
      </x:c>
      <x:c r="BG108" s="19" t="n">
        <x:v>0</x:v>
      </x:c>
      <x:c r="BH108" s="19" t="n">
        <x:v>0</x:v>
      </x:c>
      <x:c r="BI108" s="19" t="n">
        <x:v>0</x:v>
      </x:c>
      <x:c r="BJ108" s="19" t="n">
        <x:v>0</x:v>
      </x:c>
      <x:c r="BK108" s="19" t="n">
        <x:v>0</x:v>
      </x:c>
      <x:c r="BL108" s="19" t="n">
        <x:v>0</x:v>
      </x:c>
      <x:c r="BM108" s="19" t="n">
        <x:v>0</x:v>
      </x:c>
      <x:c r="BN108" s="19" t="n">
        <x:v>0</x:v>
      </x:c>
      <x:c r="BO108" s="19" t="n">
        <x:v>0</x:v>
      </x:c>
    </x:row>
    <x:row r="109" ht="42" customHeight="1">
      <x:c r="A109" s="3" t="str">
        <x:v>ALT.FUND.ROUND_COSTS.2</x:v>
      </x:c>
      <x:c r="B109" s="3" t="str">
        <x:v>No future rounds · Funding: round costs / Upside</x:v>
      </x:c>
      <x:c r="C109" s="3" t="str">
        <x:v>EUR</x:v>
      </x:c>
      <x:c r="D109" s="3" t="str">
        <x:v>SUM</x:v>
      </x:c>
      <x:c r="E109" s="19" t="n">
        <x:f>SUM(H109:BO109)</x:f>
        <x:v>0</x:v>
      </x:c>
      <x:c r="F109" s="3" t="str"/>
      <x:c r="G109" s="2"/>
      <x:c r="H109" s="19" t="n">
        <x:v>0</x:v>
      </x:c>
      <x:c r="I109" s="19" t="n">
        <x:v>0</x:v>
      </x:c>
      <x:c r="J109" s="19" t="n">
        <x:v>0</x:v>
      </x:c>
      <x:c r="K109" s="19" t="n">
        <x:v>0</x:v>
      </x:c>
      <x:c r="L109" s="19" t="n">
        <x:v>0</x:v>
      </x:c>
      <x:c r="M109" s="19" t="n">
        <x:v>0</x:v>
      </x:c>
      <x:c r="N109" s="19" t="n">
        <x:v>0</x:v>
      </x:c>
      <x:c r="O109" s="19" t="n">
        <x:v>0</x:v>
      </x:c>
      <x:c r="P109" s="19" t="n">
        <x:v>0</x:v>
      </x:c>
      <x:c r="Q109" s="19" t="n">
        <x:v>0</x:v>
      </x:c>
      <x:c r="R109" s="19" t="n">
        <x:v>0</x:v>
      </x:c>
      <x:c r="S109" s="19" t="n">
        <x:v>0</x:v>
      </x:c>
      <x:c r="T109" s="19" t="n">
        <x:v>0</x:v>
      </x:c>
      <x:c r="U109" s="19" t="n">
        <x:v>0</x:v>
      </x:c>
      <x:c r="V109" s="19" t="n">
        <x:v>0</x:v>
      </x:c>
      <x:c r="W109" s="19" t="n">
        <x:v>0</x:v>
      </x:c>
      <x:c r="X109" s="19" t="n">
        <x:v>0</x:v>
      </x:c>
      <x:c r="Y109" s="19" t="n">
        <x:v>0</x:v>
      </x:c>
      <x:c r="Z109" s="19" t="n">
        <x:v>0</x:v>
      </x:c>
      <x:c r="AA109" s="19" t="n">
        <x:v>0</x:v>
      </x:c>
      <x:c r="AB109" s="19" t="n">
        <x:v>0</x:v>
      </x:c>
      <x:c r="AC109" s="19" t="n">
        <x:v>0</x:v>
      </x:c>
      <x:c r="AD109" s="19" t="n">
        <x:v>0</x:v>
      </x:c>
      <x:c r="AE109" s="19" t="n">
        <x:v>0</x:v>
      </x:c>
      <x:c r="AF109" s="19" t="n">
        <x:v>0</x:v>
      </x:c>
      <x:c r="AG109" s="19" t="n">
        <x:v>0</x:v>
      </x:c>
      <x:c r="AH109" s="19" t="n">
        <x:v>0</x:v>
      </x:c>
      <x:c r="AI109" s="19" t="n">
        <x:v>0</x:v>
      </x:c>
      <x:c r="AJ109" s="19" t="n">
        <x:v>0</x:v>
      </x:c>
      <x:c r="AK109" s="19" t="n">
        <x:v>0</x:v>
      </x:c>
      <x:c r="AL109" s="19" t="n">
        <x:v>0</x:v>
      </x:c>
      <x:c r="AM109" s="19" t="n">
        <x:v>0</x:v>
      </x:c>
      <x:c r="AN109" s="19" t="n">
        <x:v>0</x:v>
      </x:c>
      <x:c r="AO109" s="19" t="n">
        <x:v>0</x:v>
      </x:c>
      <x:c r="AP109" s="19" t="n">
        <x:v>0</x:v>
      </x:c>
      <x:c r="AQ109" s="19" t="n">
        <x:v>0</x:v>
      </x:c>
      <x:c r="AR109" s="19" t="n">
        <x:v>0</x:v>
      </x:c>
      <x:c r="AS109" s="19" t="n">
        <x:v>0</x:v>
      </x:c>
      <x:c r="AT109" s="19" t="n">
        <x:v>0</x:v>
      </x:c>
      <x:c r="AU109" s="19" t="n">
        <x:v>0</x:v>
      </x:c>
      <x:c r="AV109" s="19" t="n">
        <x:v>0</x:v>
      </x:c>
      <x:c r="AW109" s="19" t="n">
        <x:v>0</x:v>
      </x:c>
      <x:c r="AX109" s="19" t="n">
        <x:v>0</x:v>
      </x:c>
      <x:c r="AY109" s="19" t="n">
        <x:v>0</x:v>
      </x:c>
      <x:c r="AZ109" s="19" t="n">
        <x:v>0</x:v>
      </x:c>
      <x:c r="BA109" s="19" t="n">
        <x:v>0</x:v>
      </x:c>
      <x:c r="BB109" s="19" t="n">
        <x:v>0</x:v>
      </x:c>
      <x:c r="BC109" s="19" t="n">
        <x:v>0</x:v>
      </x:c>
      <x:c r="BD109" s="19" t="n">
        <x:v>0</x:v>
      </x:c>
      <x:c r="BE109" s="19" t="n">
        <x:v>0</x:v>
      </x:c>
      <x:c r="BF109" s="19" t="n">
        <x:v>0</x:v>
      </x:c>
      <x:c r="BG109" s="19" t="n">
        <x:v>0</x:v>
      </x:c>
      <x:c r="BH109" s="19" t="n">
        <x:v>0</x:v>
      </x:c>
      <x:c r="BI109" s="19" t="n">
        <x:v>0</x:v>
      </x:c>
      <x:c r="BJ109" s="19" t="n">
        <x:v>0</x:v>
      </x:c>
      <x:c r="BK109" s="19" t="n">
        <x:v>0</x:v>
      </x:c>
      <x:c r="BL109" s="19" t="n">
        <x:v>0</x:v>
      </x:c>
      <x:c r="BM109" s="19" t="n">
        <x:v>0</x:v>
      </x:c>
      <x:c r="BN109" s="19" t="n">
        <x:v>0</x:v>
      </x:c>
      <x:c r="BO109" s="19" t="n">
        <x:v>0</x:v>
      </x:c>
    </x:row>
    <x:row r="110" ht="42" customHeight="1">
      <x:c r="A110" s="3" t="str">
        <x:v>ALT.FUND.ROUND_COSTS.3</x:v>
      </x:c>
      <x:c r="B110" s="3" t="str">
        <x:v>No future rounds · Funding: round costs / Downside</x:v>
      </x:c>
      <x:c r="C110" s="3" t="str">
        <x:v>EUR</x:v>
      </x:c>
      <x:c r="D110" s="3" t="str">
        <x:v>SUM</x:v>
      </x:c>
      <x:c r="E110" s="19" t="n">
        <x:f>SUM(H110:BO110)</x:f>
        <x:v>0</x:v>
      </x:c>
      <x:c r="F110" s="3" t="str"/>
      <x:c r="G110" s="2"/>
      <x:c r="H110" s="19" t="n">
        <x:v>0</x:v>
      </x:c>
      <x:c r="I110" s="19" t="n">
        <x:v>0</x:v>
      </x:c>
      <x:c r="J110" s="19" t="n">
        <x:v>0</x:v>
      </x:c>
      <x:c r="K110" s="19" t="n">
        <x:v>0</x:v>
      </x:c>
      <x:c r="L110" s="19" t="n">
        <x:v>0</x:v>
      </x:c>
      <x:c r="M110" s="19" t="n">
        <x:v>0</x:v>
      </x:c>
      <x:c r="N110" s="19" t="n">
        <x:v>0</x:v>
      </x:c>
      <x:c r="O110" s="19" t="n">
        <x:v>0</x:v>
      </x:c>
      <x:c r="P110" s="19" t="n">
        <x:v>0</x:v>
      </x:c>
      <x:c r="Q110" s="19" t="n">
        <x:v>0</x:v>
      </x:c>
      <x:c r="R110" s="19" t="n">
        <x:v>0</x:v>
      </x:c>
      <x:c r="S110" s="19" t="n">
        <x:v>0</x:v>
      </x:c>
      <x:c r="T110" s="19" t="n">
        <x:v>0</x:v>
      </x:c>
      <x:c r="U110" s="19" t="n">
        <x:v>0</x:v>
      </x:c>
      <x:c r="V110" s="19" t="n">
        <x:v>0</x:v>
      </x:c>
      <x:c r="W110" s="19" t="n">
        <x:v>0</x:v>
      </x:c>
      <x:c r="X110" s="19" t="n">
        <x:v>0</x:v>
      </x:c>
      <x:c r="Y110" s="19" t="n">
        <x:v>0</x:v>
      </x:c>
      <x:c r="Z110" s="19" t="n">
        <x:v>0</x:v>
      </x:c>
      <x:c r="AA110" s="19" t="n">
        <x:v>0</x:v>
      </x:c>
      <x:c r="AB110" s="19" t="n">
        <x:v>0</x:v>
      </x:c>
      <x:c r="AC110" s="19" t="n">
        <x:v>0</x:v>
      </x:c>
      <x:c r="AD110" s="19" t="n">
        <x:v>0</x:v>
      </x:c>
      <x:c r="AE110" s="19" t="n">
        <x:v>0</x:v>
      </x:c>
      <x:c r="AF110" s="19" t="n">
        <x:v>0</x:v>
      </x:c>
      <x:c r="AG110" s="19" t="n">
        <x:v>0</x:v>
      </x:c>
      <x:c r="AH110" s="19" t="n">
        <x:v>0</x:v>
      </x:c>
      <x:c r="AI110" s="19" t="n">
        <x:v>0</x:v>
      </x:c>
      <x:c r="AJ110" s="19" t="n">
        <x:v>0</x:v>
      </x:c>
      <x:c r="AK110" s="19" t="n">
        <x:v>0</x:v>
      </x:c>
      <x:c r="AL110" s="19" t="n">
        <x:v>0</x:v>
      </x:c>
      <x:c r="AM110" s="19" t="n">
        <x:v>0</x:v>
      </x:c>
      <x:c r="AN110" s="19" t="n">
        <x:v>0</x:v>
      </x:c>
      <x:c r="AO110" s="19" t="n">
        <x:v>0</x:v>
      </x:c>
      <x:c r="AP110" s="19" t="n">
        <x:v>0</x:v>
      </x:c>
      <x:c r="AQ110" s="19" t="n">
        <x:v>0</x:v>
      </x:c>
      <x:c r="AR110" s="19" t="n">
        <x:v>0</x:v>
      </x:c>
      <x:c r="AS110" s="19" t="n">
        <x:v>0</x:v>
      </x:c>
      <x:c r="AT110" s="19" t="n">
        <x:v>0</x:v>
      </x:c>
      <x:c r="AU110" s="19" t="n">
        <x:v>0</x:v>
      </x:c>
      <x:c r="AV110" s="19" t="n">
        <x:v>0</x:v>
      </x:c>
      <x:c r="AW110" s="19" t="n">
        <x:v>0</x:v>
      </x:c>
      <x:c r="AX110" s="19" t="n">
        <x:v>0</x:v>
      </x:c>
      <x:c r="AY110" s="19" t="n">
        <x:v>0</x:v>
      </x:c>
      <x:c r="AZ110" s="19" t="n">
        <x:v>0</x:v>
      </x:c>
      <x:c r="BA110" s="19" t="n">
        <x:v>0</x:v>
      </x:c>
      <x:c r="BB110" s="19" t="n">
        <x:v>0</x:v>
      </x:c>
      <x:c r="BC110" s="19" t="n">
        <x:v>0</x:v>
      </x:c>
      <x:c r="BD110" s="19" t="n">
        <x:v>0</x:v>
      </x:c>
      <x:c r="BE110" s="19" t="n">
        <x:v>0</x:v>
      </x:c>
      <x:c r="BF110" s="19" t="n">
        <x:v>0</x:v>
      </x:c>
      <x:c r="BG110" s="19" t="n">
        <x:v>0</x:v>
      </x:c>
      <x:c r="BH110" s="19" t="n">
        <x:v>0</x:v>
      </x:c>
      <x:c r="BI110" s="19" t="n">
        <x:v>0</x:v>
      </x:c>
      <x:c r="BJ110" s="19" t="n">
        <x:v>0</x:v>
      </x:c>
      <x:c r="BK110" s="19" t="n">
        <x:v>0</x:v>
      </x:c>
      <x:c r="BL110" s="19" t="n">
        <x:v>0</x:v>
      </x:c>
      <x:c r="BM110" s="19" t="n">
        <x:v>0</x:v>
      </x:c>
      <x:c r="BN110" s="19" t="n">
        <x:v>0</x:v>
      </x:c>
      <x:c r="BO110" s="19" t="n">
        <x:v>0</x:v>
      </x:c>
    </x:row>
    <x:row r="111" ht="42" customHeight="1">
      <x:c r="A111" s="3" t="str">
        <x:v>ALT.LIQ.GROSS_BURN</x:v>
      </x:c>
      <x:c r="B111" s="3" t="str">
        <x:v>No future rounds · Gross burn</x:v>
      </x:c>
      <x:c r="C111" s="3" t="str">
        <x:v>EUR</x:v>
      </x:c>
      <x:c r="D111" s="3" t="str">
        <x:v>SUM</x:v>
      </x:c>
      <x:c r="E111" s="19" t="n">
        <x:f>SUM(H111:BO111)</x:f>
        <x:v>23145435.56761808</x:v>
      </x:c>
      <x:c r="F111" s="3" t="str">
        <x:v>D10 Liquidity_RegCap row 115; latest estimate</x:v>
      </x:c>
      <x:c r="G111" s="2"/>
      <x:c r="H111" s="20" t="n">
        <x:f>INDEX(H112:H114,'Cover'!$C$28,1)</x:f>
        <x:v>20395.859999999997</x:v>
      </x:c>
      <x:c r="I111" s="20" t="n">
        <x:f>INDEX(I112:I114,'Cover'!$C$28,1)</x:f>
        <x:v>43496.720000000016</x:v>
      </x:c>
      <x:c r="J111" s="20" t="n">
        <x:f>INDEX(J112:J114,'Cover'!$C$28,1)</x:f>
        <x:v>59440.58000000002</x:v>
      </x:c>
      <x:c r="K111" s="20" t="n">
        <x:f>INDEX(K112:K114,'Cover'!$C$28,1)</x:f>
        <x:v>106191.81000000001</x:v>
      </x:c>
      <x:c r="L111" s="20" t="n">
        <x:f>INDEX(L112:L114,'Cover'!$C$28,1)</x:f>
        <x:v>104228.58000000002</x:v>
      </x:c>
      <x:c r="M111" s="20" t="n">
        <x:f>INDEX(M112:M114,'Cover'!$C$28,1)</x:f>
        <x:v>127306.22999999998</x:v>
      </x:c>
      <x:c r="N111" s="20" t="n">
        <x:f>INDEX(N112:N114,'Cover'!$C$28,1)</x:f>
        <x:v>111519.69875000001</x:v>
      </x:c>
      <x:c r="O111" s="20" t="n">
        <x:f>INDEX(O112:O114,'Cover'!$C$28,1)</x:f>
        <x:v>117625.62809903384</x:v>
      </x:c>
      <x:c r="P111" s="20" t="n">
        <x:f>INDEX(P112:P114,'Cover'!$C$28,1)</x:f>
        <x:v>149507.20509903383</x:v>
      </x:c>
      <x:c r="Q111" s="20" t="n">
        <x:f>INDEX(Q112:Q114,'Cover'!$C$28,1)</x:f>
        <x:v>172333.4480447048</x:v>
      </x:c>
      <x:c r="R111" s="20" t="n">
        <x:f>INDEX(R112:R114,'Cover'!$C$28,1)</x:f>
        <x:v>221184.35279873846</x:v>
      </x:c>
      <x:c r="S111" s="20" t="n">
        <x:f>INDEX(S112:S114,'Cover'!$C$28,1)</x:f>
        <x:v>215265.00354640462</x:v>
      </x:c>
      <x:c r="T111" s="20" t="n">
        <x:f>INDEX(T112:T114,'Cover'!$C$28,1)</x:f>
        <x:v>252791.4434109414</x:v>
      </x:c>
      <x:c r="U111" s="20" t="n">
        <x:f>INDEX(U112:U114,'Cover'!$C$28,1)</x:f>
        <x:v>290186.5569243112</x:v>
      </x:c>
      <x:c r="V111" s="20" t="n">
        <x:f>INDEX(V112:V114,'Cover'!$C$28,1)</x:f>
        <x:v>287262.6691966561</x:v>
      </x:c>
      <x:c r="W111" s="20" t="n">
        <x:f>INDEX(W112:W114,'Cover'!$C$28,1)</x:f>
        <x:v>283908.9731923672</x:v>
      </x:c>
      <x:c r="X111" s="20" t="n">
        <x:f>INDEX(X112:X114,'Cover'!$C$28,1)</x:f>
        <x:v>285045.60308001324</x:v>
      </x:c>
      <x:c r="Y111" s="20" t="n">
        <x:f>INDEX(Y112:Y114,'Cover'!$C$28,1)</x:f>
        <x:v>286703.66108758637</x:v>
      </x:c>
      <x:c r="Z111" s="20" t="n">
        <x:f>INDEX(Z112:Z114,'Cover'!$C$28,1)</x:f>
        <x:v>299333.4351677966</x:v>
      </x:c>
      <x:c r="AA111" s="20" t="n">
        <x:f>INDEX(AA112:AA114,'Cover'!$C$28,1)</x:f>
        <x:v>313352.27668705955</x:v>
      </x:c>
      <x:c r="AB111" s="20" t="n">
        <x:f>INDEX(AB112:AB114,'Cover'!$C$28,1)</x:f>
        <x:v>302738.71855803055</x:v>
      </x:c>
      <x:c r="AC111" s="20" t="n">
        <x:f>INDEX(AC112:AC114,'Cover'!$C$28,1)</x:f>
        <x:v>306248.81105001684</x:v>
      </x:c>
      <x:c r="AD111" s="20" t="n">
        <x:f>INDEX(AD112:AD114,'Cover'!$C$28,1)</x:f>
        <x:v>306492.8524771389</x:v>
      </x:c>
      <x:c r="AE111" s="20" t="n">
        <x:f>INDEX(AE112:AE114,'Cover'!$C$28,1)</x:f>
        <x:v>315683.9005345093</x:v>
      </x:c>
      <x:c r="AF111" s="20" t="n">
        <x:f>INDEX(AF112:AF114,'Cover'!$C$28,1)</x:f>
        <x:v>335132.9133078462</x:v>
      </x:c>
      <x:c r="AG111" s="20" t="n">
        <x:f>INDEX(AG112:AG114,'Cover'!$C$28,1)</x:f>
        <x:v>386225.083042894</x:v>
      </x:c>
      <x:c r="AH111" s="20" t="n">
        <x:f>INDEX(AH112:AH114,'Cover'!$C$28,1)</x:f>
        <x:v>400088.5665455793</x:v>
      </x:c>
      <x:c r="AI111" s="20" t="n">
        <x:f>INDEX(AI112:AI114,'Cover'!$C$28,1)</x:f>
        <x:v>395942.77421866835</x:v>
      </x:c>
      <x:c r="AJ111" s="20" t="n">
        <x:f>INDEX(AJ112:AJ114,'Cover'!$C$28,1)</x:f>
        <x:v>395994.51122091326</x:v>
      </x:c>
      <x:c r="AK111" s="20" t="n">
        <x:f>INDEX(AK112:AK114,'Cover'!$C$28,1)</x:f>
        <x:v>399496.4567215706</x:v>
      </x:c>
      <x:c r="AL111" s="20" t="n">
        <x:f>INDEX(AL112:AL114,'Cover'!$C$28,1)</x:f>
        <x:v>407574.20346561243</x:v>
      </x:c>
      <x:c r="AM111" s="20" t="n">
        <x:f>INDEX(AM112:AM114,'Cover'!$C$28,1)</x:f>
        <x:v>406858.5754538998</x:v>
      </x:c>
      <x:c r="AN111" s="20" t="n">
        <x:f>INDEX(AN112:AN114,'Cover'!$C$28,1)</x:f>
        <x:v>410700.83137973235</x:v>
      </x:c>
      <x:c r="AO111" s="20" t="n">
        <x:f>INDEX(AO112:AO114,'Cover'!$C$28,1)</x:f>
        <x:v>420330.72600588686</x:v>
      </x:c>
      <x:c r="AP111" s="20" t="n">
        <x:f>INDEX(AP112:AP114,'Cover'!$C$28,1)</x:f>
        <x:v>418628.53250562586</x:v>
      </x:c>
      <x:c r="AQ111" s="20" t="n">
        <x:f>INDEX(AQ112:AQ114,'Cover'!$C$28,1)</x:f>
        <x:v>422698.6352604027</x:v>
      </x:c>
      <x:c r="AR111" s="20" t="n">
        <x:f>INDEX(AR112:AR114,'Cover'!$C$28,1)</x:f>
        <x:v>439159.958835011</x:v>
      </x:c>
      <x:c r="AS111" s="20" t="n">
        <x:f>INDEX(AS112:AS114,'Cover'!$C$28,1)</x:f>
        <x:v>477892.6663469642</x:v>
      </x:c>
      <x:c r="AT111" s="20" t="n">
        <x:f>INDEX(AT112:AT114,'Cover'!$C$28,1)</x:f>
        <x:v>493436.6565976796</x:v>
      </x:c>
      <x:c r="AU111" s="20" t="n">
        <x:f>INDEX(AU112:AU114,'Cover'!$C$28,1)</x:f>
        <x:v>496293.31817988626</x:v>
      </x:c>
      <x:c r="AV111" s="20" t="n">
        <x:f>INDEX(AV112:AV114,'Cover'!$C$28,1)</x:f>
        <x:v>492697.47624724556</x:v>
      </x:c>
      <x:c r="AW111" s="20" t="n">
        <x:f>INDEX(AW112:AW114,'Cover'!$C$28,1)</x:f>
        <x:v>497848.83852589957</x:v>
      </x:c>
      <x:c r="AX111" s="20" t="n">
        <x:f>INDEX(AX112:AX114,'Cover'!$C$28,1)</x:f>
        <x:v>513421.69624303083</x:v>
      </x:c>
      <x:c r="AY111" s="20" t="n">
        <x:f>INDEX(AY112:AY114,'Cover'!$C$28,1)</x:f>
        <x:v>510175.4306748346</x:v>
      </x:c>
      <x:c r="AZ111" s="20" t="n">
        <x:f>INDEX(AZ112:AZ114,'Cover'!$C$28,1)</x:f>
        <x:v>517954.50062514737</x:v>
      </x:c>
      <x:c r="BA111" s="20" t="n">
        <x:f>INDEX(BA112:BA114,'Cover'!$C$28,1)</x:f>
        <x:v>537922.6468722193</x:v>
      </x:c>
      <x:c r="BB111" s="20" t="n">
        <x:f>INDEX(BB112:BB114,'Cover'!$C$28,1)</x:f>
        <x:v>533818.926408263</x:v>
      </x:c>
      <x:c r="BC111" s="20" t="n">
        <x:f>INDEX(BC112:BC114,'Cover'!$C$28,1)</x:f>
        <x:v>541884.5030634977</x:v>
      </x:c>
      <x:c r="BD111" s="20" t="n">
        <x:f>INDEX(BD112:BD114,'Cover'!$C$28,1)</x:f>
        <x:v>569272.865444729</x:v>
      </x:c>
      <x:c r="BE111" s="20" t="n">
        <x:f>INDEX(BE112:BE114,'Cover'!$C$28,1)</x:f>
        <x:v>562461.7053037788</x:v>
      </x:c>
      <x:c r="BF111" s="20" t="n">
        <x:f>INDEX(BF112:BF114,'Cover'!$C$28,1)</x:f>
        <x:v>583254.7113490619</x:v>
      </x:c>
      <x:c r="BG111" s="20" t="n">
        <x:f>INDEX(BG112:BG114,'Cover'!$C$28,1)</x:f>
        <x:v>594514.1382020153</x:v>
      </x:c>
      <x:c r="BH111" s="20" t="n">
        <x:f>INDEX(BH112:BH114,'Cover'!$C$28,1)</x:f>
        <x:v>589103.5727947501</x:v>
      </x:c>
      <x:c r="BI111" s="20" t="n">
        <x:f>INDEX(BI112:BI114,'Cover'!$C$28,1)</x:f>
        <x:v>598418.6353370777</x:v>
      </x:c>
      <x:c r="BJ111" s="20" t="n">
        <x:f>INDEX(BJ112:BJ114,'Cover'!$C$28,1)</x:f>
        <x:v>625213.9260617138</x:v>
      </x:c>
      <x:c r="BK111" s="20" t="n">
        <x:f>INDEX(BK112:BK114,'Cover'!$C$28,1)</x:f>
        <x:v>616770.7498316262</x:v>
      </x:c>
      <x:c r="BL111" s="20" t="n">
        <x:f>INDEX(BL112:BL114,'Cover'!$C$28,1)</x:f>
        <x:v>625327.0824666033</x:v>
      </x:c>
      <x:c r="BM111" s="20" t="n">
        <x:f>INDEX(BM112:BM114,'Cover'!$C$28,1)</x:f>
        <x:v>653866.6713755189</x:v>
      </x:c>
      <x:c r="BN111" s="20" t="n">
        <x:f>INDEX(BN112:BN114,'Cover'!$C$28,1)</x:f>
        <x:v>643567.7187009858</x:v>
      </x:c>
      <x:c r="BO111" s="20" t="n">
        <x:f>INDEX(BO112:BO114,'Cover'!$C$28,1)</x:f>
        <x:v>653241.3452975635</x:v>
      </x:c>
    </x:row>
    <x:row r="112" ht="42" customHeight="1">
      <x:c r="A112" s="3" t="str">
        <x:v>ALT.LIQ.GROSS_BURN.1</x:v>
      </x:c>
      <x:c r="B112" s="3" t="str">
        <x:v>No future rounds · Gross burn / Base</x:v>
      </x:c>
      <x:c r="C112" s="3" t="str">
        <x:v>EUR</x:v>
      </x:c>
      <x:c r="D112" s="3" t="str">
        <x:v>SUM</x:v>
      </x:c>
      <x:c r="E112" s="19" t="n">
        <x:f>SUM(H112:BO112)</x:f>
        <x:v>23145435.56761808</x:v>
      </x:c>
      <x:c r="F112" s="3" t="str"/>
      <x:c r="G112" s="2"/>
      <x:c r="H112" s="19" t="n">
        <x:v>20395.859999999997</x:v>
      </x:c>
      <x:c r="I112" s="19" t="n">
        <x:v>43496.720000000016</x:v>
      </x:c>
      <x:c r="J112" s="19" t="n">
        <x:v>59440.58000000002</x:v>
      </x:c>
      <x:c r="K112" s="19" t="n">
        <x:v>106191.81000000001</x:v>
      </x:c>
      <x:c r="L112" s="19" t="n">
        <x:v>104228.58000000002</x:v>
      </x:c>
      <x:c r="M112" s="19" t="n">
        <x:v>127306.22999999998</x:v>
      </x:c>
      <x:c r="N112" s="19" t="n">
        <x:v>111519.69875000001</x:v>
      </x:c>
      <x:c r="O112" s="19" t="n">
        <x:v>117625.62809903384</x:v>
      </x:c>
      <x:c r="P112" s="19" t="n">
        <x:v>149507.20509903383</x:v>
      </x:c>
      <x:c r="Q112" s="19" t="n">
        <x:v>172333.4480447048</x:v>
      </x:c>
      <x:c r="R112" s="19" t="n">
        <x:v>221184.35279873846</x:v>
      </x:c>
      <x:c r="S112" s="19" t="n">
        <x:v>215265.00354640462</x:v>
      </x:c>
      <x:c r="T112" s="19" t="n">
        <x:v>252791.4434109414</x:v>
      </x:c>
      <x:c r="U112" s="19" t="n">
        <x:v>290186.5569243112</x:v>
      </x:c>
      <x:c r="V112" s="19" t="n">
        <x:v>287262.6691966561</x:v>
      </x:c>
      <x:c r="W112" s="19" t="n">
        <x:v>283908.9731923672</x:v>
      </x:c>
      <x:c r="X112" s="19" t="n">
        <x:v>285045.60308001324</x:v>
      </x:c>
      <x:c r="Y112" s="19" t="n">
        <x:v>286703.66108758637</x:v>
      </x:c>
      <x:c r="Z112" s="19" t="n">
        <x:v>299333.4351677966</x:v>
      </x:c>
      <x:c r="AA112" s="19" t="n">
        <x:v>313352.27668705955</x:v>
      </x:c>
      <x:c r="AB112" s="19" t="n">
        <x:v>302738.71855803055</x:v>
      </x:c>
      <x:c r="AC112" s="19" t="n">
        <x:v>306248.81105001684</x:v>
      </x:c>
      <x:c r="AD112" s="19" t="n">
        <x:v>306492.8524771389</x:v>
      </x:c>
      <x:c r="AE112" s="19" t="n">
        <x:v>315683.9005345093</x:v>
      </x:c>
      <x:c r="AF112" s="19" t="n">
        <x:v>335132.9133078462</x:v>
      </x:c>
      <x:c r="AG112" s="19" t="n">
        <x:v>386225.083042894</x:v>
      </x:c>
      <x:c r="AH112" s="19" t="n">
        <x:v>400088.5665455793</x:v>
      </x:c>
      <x:c r="AI112" s="19" t="n">
        <x:v>395942.77421866835</x:v>
      </x:c>
      <x:c r="AJ112" s="19" t="n">
        <x:v>395994.51122091326</x:v>
      </x:c>
      <x:c r="AK112" s="19" t="n">
        <x:v>399496.4567215706</x:v>
      </x:c>
      <x:c r="AL112" s="19" t="n">
        <x:v>407574.20346561243</x:v>
      </x:c>
      <x:c r="AM112" s="19" t="n">
        <x:v>406858.5754538998</x:v>
      </x:c>
      <x:c r="AN112" s="19" t="n">
        <x:v>410700.83137973235</x:v>
      </x:c>
      <x:c r="AO112" s="19" t="n">
        <x:v>420330.72600588686</x:v>
      </x:c>
      <x:c r="AP112" s="19" t="n">
        <x:v>418628.53250562586</x:v>
      </x:c>
      <x:c r="AQ112" s="19" t="n">
        <x:v>422698.6352604027</x:v>
      </x:c>
      <x:c r="AR112" s="19" t="n">
        <x:v>439159.958835011</x:v>
      </x:c>
      <x:c r="AS112" s="19" t="n">
        <x:v>477892.6663469642</x:v>
      </x:c>
      <x:c r="AT112" s="19" t="n">
        <x:v>493436.6565976796</x:v>
      </x:c>
      <x:c r="AU112" s="19" t="n">
        <x:v>496293.31817988626</x:v>
      </x:c>
      <x:c r="AV112" s="19" t="n">
        <x:v>492697.47624724556</x:v>
      </x:c>
      <x:c r="AW112" s="19" t="n">
        <x:v>497848.83852589957</x:v>
      </x:c>
      <x:c r="AX112" s="19" t="n">
        <x:v>513421.69624303083</x:v>
      </x:c>
      <x:c r="AY112" s="19" t="n">
        <x:v>510175.4306748346</x:v>
      </x:c>
      <x:c r="AZ112" s="19" t="n">
        <x:v>517954.50062514737</x:v>
      </x:c>
      <x:c r="BA112" s="19" t="n">
        <x:v>537922.6468722193</x:v>
      </x:c>
      <x:c r="BB112" s="19" t="n">
        <x:v>533818.926408263</x:v>
      </x:c>
      <x:c r="BC112" s="19" t="n">
        <x:v>541884.5030634977</x:v>
      </x:c>
      <x:c r="BD112" s="19" t="n">
        <x:v>569272.865444729</x:v>
      </x:c>
      <x:c r="BE112" s="19" t="n">
        <x:v>562461.7053037788</x:v>
      </x:c>
      <x:c r="BF112" s="19" t="n">
        <x:v>583254.7113490619</x:v>
      </x:c>
      <x:c r="BG112" s="19" t="n">
        <x:v>594514.1382020153</x:v>
      </x:c>
      <x:c r="BH112" s="19" t="n">
        <x:v>589103.5727947501</x:v>
      </x:c>
      <x:c r="BI112" s="19" t="n">
        <x:v>598418.6353370777</x:v>
      </x:c>
      <x:c r="BJ112" s="19" t="n">
        <x:v>625213.9260617138</x:v>
      </x:c>
      <x:c r="BK112" s="19" t="n">
        <x:v>616770.7498316262</x:v>
      </x:c>
      <x:c r="BL112" s="19" t="n">
        <x:v>625327.0824666033</x:v>
      </x:c>
      <x:c r="BM112" s="19" t="n">
        <x:v>653866.6713755189</x:v>
      </x:c>
      <x:c r="BN112" s="19" t="n">
        <x:v>643567.7187009858</x:v>
      </x:c>
      <x:c r="BO112" s="19" t="n">
        <x:v>653241.3452975635</x:v>
      </x:c>
    </x:row>
    <x:row r="113" ht="42" customHeight="1">
      <x:c r="A113" s="3" t="str">
        <x:v>ALT.LIQ.GROSS_BURN.2</x:v>
      </x:c>
      <x:c r="B113" s="3" t="str">
        <x:v>No future rounds · Gross burn / Upside</x:v>
      </x:c>
      <x:c r="C113" s="3" t="str">
        <x:v>EUR</x:v>
      </x:c>
      <x:c r="D113" s="3" t="str">
        <x:v>SUM</x:v>
      </x:c>
      <x:c r="E113" s="19" t="n">
        <x:f>SUM(H113:BO113)</x:f>
        <x:v>32146078.237360127</x:v>
      </x:c>
      <x:c r="F113" s="3" t="str"/>
      <x:c r="G113" s="2"/>
      <x:c r="H113" s="19" t="n">
        <x:v>20395.859999999997</x:v>
      </x:c>
      <x:c r="I113" s="19" t="n">
        <x:v>43496.720000000016</x:v>
      </x:c>
      <x:c r="J113" s="19" t="n">
        <x:v>59440.58000000002</x:v>
      </x:c>
      <x:c r="K113" s="19" t="n">
        <x:v>106191.81000000001</x:v>
      </x:c>
      <x:c r="L113" s="19" t="n">
        <x:v>104228.58000000002</x:v>
      </x:c>
      <x:c r="M113" s="19" t="n">
        <x:v>127306.22999999998</x:v>
      </x:c>
      <x:c r="N113" s="19" t="n">
        <x:v>111519.69875000001</x:v>
      </x:c>
      <x:c r="O113" s="19" t="n">
        <x:v>117625.62809903384</x:v>
      </x:c>
      <x:c r="P113" s="19" t="n">
        <x:v>149507.20509903383</x:v>
      </x:c>
      <x:c r="Q113" s="19" t="n">
        <x:v>172434.03760818925</x:v>
      </x:c>
      <x:c r="R113" s="19" t="n">
        <x:v>221461.51377774618</x:v>
      </x:c>
      <x:c r="S113" s="19" t="n">
        <x:v>215831.98915319217</x:v>
      </x:c>
      <x:c r="T113" s="19" t="n">
        <x:v>238938.43038677695</x:v>
      </x:c>
      <x:c r="U113" s="19" t="n">
        <x:v>289155.085315935</x:v>
      </x:c>
      <x:c r="V113" s="19" t="n">
        <x:v>288425.9929285411</x:v>
      </x:c>
      <x:c r="W113" s="19" t="n">
        <x:v>288099.32662964304</x:v>
      </x:c>
      <x:c r="X113" s="19" t="n">
        <x:v>291158.6251653155</x:v>
      </x:c>
      <x:c r="Y113" s="19" t="n">
        <x:v>295515.7313331536</x:v>
      </x:c>
      <x:c r="Z113" s="19" t="n">
        <x:v>312569.87255238317</x:v>
      </x:c>
      <x:c r="AA113" s="19" t="n">
        <x:v>327954.4894459464</x:v>
      </x:c>
      <x:c r="AB113" s="19" t="n">
        <x:v>320437.79054267134</x:v>
      </x:c>
      <x:c r="AC113" s="19" t="n">
        <x:v>329858.6119686687</x:v>
      </x:c>
      <x:c r="AD113" s="19" t="n">
        <x:v>330759.5536550004</x:v>
      </x:c>
      <x:c r="AE113" s="19" t="n">
        <x:v>343420.40289917873</x:v>
      </x:c>
      <x:c r="AF113" s="19" t="n">
        <x:v>370564.2456904008</x:v>
      </x:c>
      <x:c r="AG113" s="19" t="n">
        <x:v>422425.022639905</x:v>
      </x:c>
      <x:c r="AH113" s="19" t="n">
        <x:v>441569.9124919928</x:v>
      </x:c>
      <x:c r="AI113" s="19" t="n">
        <x:v>448707.5076410911</x:v>
      </x:c>
      <x:c r="AJ113" s="19" t="n">
        <x:v>450213.4518289506</x:v>
      </x:c>
      <x:c r="AK113" s="19" t="n">
        <x:v>463605.74783586327</x:v>
      </x:c>
      <x:c r="AL113" s="19" t="n">
        <x:v>489786.11645161884</x:v>
      </x:c>
      <x:c r="AM113" s="19" t="n">
        <x:v>492039.1752204729</x:v>
      </x:c>
      <x:c r="AN113" s="19" t="n">
        <x:v>507014.76459131524</x:v>
      </x:c>
      <x:c r="AO113" s="19" t="n">
        <x:v>538318.0360068612</x:v>
      </x:c>
      <x:c r="AP113" s="19" t="n">
        <x:v>538325.5108397311</x:v>
      </x:c>
      <x:c r="AQ113" s="19" t="n">
        <x:v>554490.3406521685</x:v>
      </x:c>
      <x:c r="AR113" s="19" t="n">
        <x:v>596267.5484893019</x:v>
      </x:c>
      <x:c r="AS113" s="19" t="n">
        <x:v>630695.0411305999</x:v>
      </x:c>
      <x:c r="AT113" s="19" t="n">
        <x:v>660876.2409733795</x:v>
      </x:c>
      <x:c r="AU113" s="19" t="n">
        <x:v>693198.3137581036</x:v>
      </x:c>
      <x:c r="AV113" s="19" t="n">
        <x:v>690873.4608214959</x:v>
      </x:c>
      <x:c r="AW113" s="19" t="n">
        <x:v>712049.3364234118</x:v>
      </x:c>
      <x:c r="AX113" s="19" t="n">
        <x:v>763574.7799027157</x:v>
      </x:c>
      <x:c r="AY113" s="19" t="n">
        <x:v>756010.142041843</x:v>
      </x:c>
      <x:c r="AZ113" s="19" t="n">
        <x:v>778751.551048826</x:v>
      </x:c>
      <x:c r="BA113" s="19" t="n">
        <x:v>837306.5639787759</x:v>
      </x:c>
      <x:c r="BB113" s="19" t="n">
        <x:v>825633.0643807976</x:v>
      </x:c>
      <x:c r="BC113" s="19" t="n">
        <x:v>849714.6440719309</x:v>
      </x:c>
      <x:c r="BD113" s="19" t="n">
        <x:v>920822.3856565352</x:v>
      </x:c>
      <x:c r="BE113" s="19" t="n">
        <x:v>903818.5053963652</x:v>
      </x:c>
      <x:c r="BF113" s="19" t="n">
        <x:v>941801.250487955</x:v>
      </x:c>
      <x:c r="BG113" s="19" t="n">
        <x:v>1002273.9505963719</x:v>
      </x:c>
      <x:c r="BH113" s="19" t="n">
        <x:v>982982.4885840958</x:v>
      </x:c>
      <x:c r="BI113" s="19" t="n">
        <x:v>1010424.4358709303</x:v>
      </x:c>
      <x:c r="BJ113" s="19" t="n">
        <x:v>1091954.3622168293</x:v>
      </x:c>
      <x:c r="BK113" s="19" t="n">
        <x:v>1066006.8983736383</x:v>
      </x:c>
      <x:c r="BL113" s="19" t="n">
        <x:v>1093661.3435336666</x:v>
      </x:c>
      <x:c r="BM113" s="19" t="n">
        <x:v>1182726.56743978</x:v>
      </x:c>
      <x:c r="BN113" s="19" t="n">
        <x:v>1151069.0980723067</x:v>
      </x:c>
      <x:c r="BO113" s="19" t="n">
        <x:v>1180792.6669096916</x:v>
      </x:c>
    </x:row>
    <x:row r="114" ht="42" customHeight="1">
      <x:c r="A114" s="3" t="str">
        <x:v>ALT.LIQ.GROSS_BURN.3</x:v>
      </x:c>
      <x:c r="B114" s="3" t="str">
        <x:v>No future rounds · Gross burn / Downside</x:v>
      </x:c>
      <x:c r="C114" s="3" t="str">
        <x:v>EUR</x:v>
      </x:c>
      <x:c r="D114" s="3" t="str">
        <x:v>SUM</x:v>
      </x:c>
      <x:c r="E114" s="19" t="n">
        <x:f>SUM(H114:BO114)</x:f>
        <x:v>20406554.750646804</x:v>
      </x:c>
      <x:c r="F114" s="3" t="str"/>
      <x:c r="G114" s="2"/>
      <x:c r="H114" s="19" t="n">
        <x:v>20395.859999999997</x:v>
      </x:c>
      <x:c r="I114" s="19" t="n">
        <x:v>43496.720000000016</x:v>
      </x:c>
      <x:c r="J114" s="19" t="n">
        <x:v>59440.58000000002</x:v>
      </x:c>
      <x:c r="K114" s="19" t="n">
        <x:v>106191.81000000001</x:v>
      </x:c>
      <x:c r="L114" s="19" t="n">
        <x:v>104228.58000000002</x:v>
      </x:c>
      <x:c r="M114" s="19" t="n">
        <x:v>127306.22999999998</x:v>
      </x:c>
      <x:c r="N114" s="19" t="n">
        <x:v>111519.69875000001</x:v>
      </x:c>
      <x:c r="O114" s="19" t="n">
        <x:v>117625.62809903384</x:v>
      </x:c>
      <x:c r="P114" s="19" t="n">
        <x:v>149507.20509903383</x:v>
      </x:c>
      <x:c r="Q114" s="19" t="n">
        <x:v>172272.717052506</x:v>
      </x:c>
      <x:c r="R114" s="19" t="n">
        <x:v>220972.28311631776</x:v>
      </x:c>
      <x:c r="S114" s="19" t="n">
        <x:v>214875.92464892904</x:v>
      </x:c>
      <x:c r="T114" s="19" t="n">
        <x:v>227047.10252053448</x:v>
      </x:c>
      <x:c r="U114" s="19" t="n">
        <x:v>258825.23498538276</x:v>
      </x:c>
      <x:c r="V114" s="19" t="n">
        <x:v>254561.44080775883</x:v>
      </x:c>
      <x:c r="W114" s="19" t="n">
        <x:v>249415.88561675666</x:v>
      </x:c>
      <x:c r="X114" s="19" t="n">
        <x:v>249421.81120148866</x:v>
      </x:c>
      <x:c r="Y114" s="19" t="n">
        <x:v>249519.65157340025</x:v>
      </x:c>
      <x:c r="Z114" s="19" t="n">
        <x:v>319687.3202201324</x:v>
      </x:c>
      <x:c r="AA114" s="19" t="n">
        <x:v>337258.4915138049</x:v>
      </x:c>
      <x:c r="AB114" s="19" t="n">
        <x:v>325522.63045082806</x:v>
      </x:c>
      <x:c r="AC114" s="19" t="n">
        <x:v>326410.82477990206</x:v>
      </x:c>
      <x:c r="AD114" s="19" t="n">
        <x:v>326789.2076042779</x:v>
      </x:c>
      <x:c r="AE114" s="19" t="n">
        <x:v>334636.12918856385</x:v>
      </x:c>
      <x:c r="AF114" s="19" t="n">
        <x:v>350721.9906133728</x:v>
      </x:c>
      <x:c r="AG114" s="19" t="n">
        <x:v>380365.2005103788</x:v>
      </x:c>
      <x:c r="AH114" s="19" t="n">
        <x:v>391958.46270897693</x:v>
      </x:c>
      <x:c r="AI114" s="19" t="n">
        <x:v>382907.0257024905</x:v>
      </x:c>
      <x:c r="AJ114" s="19" t="n">
        <x:v>383077.35153409396</x:v>
      </x:c>
      <x:c r="AK114" s="19" t="n">
        <x:v>384013.61388681945</x:v>
      </x:c>
      <x:c r="AL114" s="19" t="n">
        <x:v>386007.7150788802</x:v>
      </x:c>
      <x:c r="AM114" s="19" t="n">
        <x:v>385929.8268186593</x:v>
      </x:c>
      <x:c r="AN114" s="19" t="n">
        <x:v>386906.5623500876</x:v>
      </x:c>
      <x:c r="AO114" s="19" t="n">
        <x:v>389237.25926864694</x:v>
      </x:c>
      <x:c r="AP114" s="19" t="n">
        <x:v>388880.06816058327</x:v>
      </x:c>
      <x:c r="AQ114" s="19" t="n">
        <x:v>389874.9997346883</x:v>
      </x:c>
      <x:c r="AR114" s="19" t="n">
        <x:v>397747.75969773903</x:v>
      </x:c>
      <x:c r="AS114" s="19" t="n">
        <x:v>438363.2851804005</x:v>
      </x:c>
      <x:c r="AT114" s="19" t="n">
        <x:v>450263.2319017551</x:v>
      </x:c>
      <x:c r="AU114" s="19" t="n">
        <x:v>442772.4101069458</x:v>
      </x:c>
      <x:c r="AV114" s="19" t="n">
        <x:v>441955.6643406763</x:v>
      </x:c>
      <x:c r="AW114" s="19" t="n">
        <x:v>443178.5609030629</x:v>
      </x:c>
      <x:c r="AX114" s="19" t="n">
        <x:v>446815.28263900534</x:v>
      </x:c>
      <x:c r="AY114" s="19" t="n">
        <x:v>445665.79866941355</x:v>
      </x:c>
      <x:c r="AZ114" s="19" t="n">
        <x:v>446927.0953970654</x:v>
      </x:c>
      <x:c r="BA114" s="19" t="n">
        <x:v>450981.53048312437</x:v>
      </x:c>
      <x:c r="BB114" s="19" t="n">
        <x:v>449470.79912110197</x:v>
      </x:c>
      <x:c r="BC114" s="19" t="n">
        <x:v>450752.95474109636</x:v>
      </x:c>
      <x:c r="BD114" s="19" t="n">
        <x:v>460576.1713972386</x:v>
      </x:c>
      <x:c r="BE114" s="19" t="n">
        <x:v>458156.66921019764</x:v>
      </x:c>
      <x:c r="BF114" s="19" t="n">
        <x:v>470165.01911222725</x:v>
      </x:c>
      <x:c r="BG114" s="19" t="n">
        <x:v>464340.3584842334</x:v>
      </x:c>
      <x:c r="BH114" s="19" t="n">
        <x:v>462060.95581881865</x:v>
      </x:c>
      <x:c r="BI114" s="19" t="n">
        <x:v>463367.08505192585</x:v>
      </x:c>
      <x:c r="BJ114" s="19" t="n">
        <x:v>468661.8581632244</x:v>
      </x:c>
      <x:c r="BK114" s="19" t="n">
        <x:v>465990.49407087953</x:v>
      </x:c>
      <x:c r="BL114" s="19" t="n">
        <x:v>467306.6840078351</x:v>
      </x:c>
      <x:c r="BM114" s="19" t="n">
        <x:v>473013.1620857709</x:v>
      </x:c>
      <x:c r="BN114" s="19" t="n">
        <x:v>469945.5693651418</x:v>
      </x:c>
      <x:c r="BO114" s="19" t="n">
        <x:v>471267.3071015972</x:v>
      </x:c>
    </x:row>
    <x:row r="115" ht="42" customHeight="1">
      <x:c r="A115" s="3" t="str">
        <x:v>ALT.LIQ.OPERATING_RECEIPTS</x:v>
      </x:c>
      <x:c r="B115" s="3" t="str">
        <x:v>No future rounds · Liquidity: operating receipts</x:v>
      </x:c>
      <x:c r="C115" s="3" t="str">
        <x:v>EUR</x:v>
      </x:c>
      <x:c r="D115" s="3" t="str">
        <x:v>SUM</x:v>
      </x:c>
      <x:c r="E115" s="19" t="n">
        <x:f>SUM(H115:BO115)</x:f>
        <x:v>12928477.688228473</x:v>
      </x:c>
      <x:c r="F115" s="3" t="str">
        <x:v>D10 Liquidity_RegCap row 116; latest estimate</x:v>
      </x:c>
      <x:c r="G115" s="2"/>
      <x:c r="H115" s="20" t="n">
        <x:f>INDEX(H116:H118,'Cover'!$C$28,1)</x:f>
        <x:v>0</x:v>
      </x:c>
      <x:c r="I115" s="20" t="n">
        <x:f>INDEX(I116:I118,'Cover'!$C$28,1)</x:f>
        <x:v>5916.28</x:v>
      </x:c>
      <x:c r="J115" s="20" t="n">
        <x:f>INDEX(J116:J118,'Cover'!$C$28,1)</x:f>
        <x:v>4139.03</x:v>
      </x:c>
      <x:c r="K115" s="20" t="n">
        <x:f>INDEX(K116:K118,'Cover'!$C$28,1)</x:f>
        <x:v>9626.95</x:v>
      </x:c>
      <x:c r="L115" s="20" t="n">
        <x:f>INDEX(L116:L118,'Cover'!$C$28,1)</x:f>
        <x:v>7372.73</x:v>
      </x:c>
      <x:c r="M115" s="20" t="n">
        <x:f>INDEX(M116:M118,'Cover'!$C$28,1)</x:f>
        <x:v>9355.22</x:v>
      </x:c>
      <x:c r="N115" s="20" t="n">
        <x:f>INDEX(N116:N118,'Cover'!$C$28,1)</x:f>
        <x:v>6617.2880375</x:v>
      </x:c>
      <x:c r="O115" s="20" t="n">
        <x:f>INDEX(O116:O118,'Cover'!$C$28,1)</x:f>
        <x:v>6126.88146855382</x:v>
      </x:c>
      <x:c r="P115" s="20" t="n">
        <x:f>INDEX(P116:P118,'Cover'!$C$28,1)</x:f>
        <x:v>8573.68353526572</x:v>
      </x:c>
      <x:c r="Q115" s="20" t="n">
        <x:f>INDEX(Q116:Q118,'Cover'!$C$28,1)</x:f>
        <x:v>14397.093357856465</x:v>
      </x:c>
      <x:c r="R115" s="20" t="n">
        <x:f>INDEX(R116:R118,'Cover'!$C$28,1)</x:f>
        <x:v>21812.52842127678</x:v>
      </x:c>
      <x:c r="S115" s="20" t="n">
        <x:f>INDEX(S116:S118,'Cover'!$C$28,1)</x:f>
        <x:v>20943.5697531996</x:v>
      </x:c>
      <x:c r="T115" s="20" t="n">
        <x:f>INDEX(T116:T118,'Cover'!$C$28,1)</x:f>
        <x:v>25132.350759096687</x:v>
      </x:c>
      <x:c r="U115" s="20" t="n">
        <x:f>INDEX(U116:U118,'Cover'!$C$28,1)</x:f>
        <x:v>37952.76215917808</x:v>
      </x:c>
      <x:c r="V115" s="20" t="n">
        <x:f>INDEX(V116:V118,'Cover'!$C$28,1)</x:f>
        <x:v>39376.24979278495</x:v>
      </x:c>
      <x:c r="W115" s="20" t="n">
        <x:f>INDEX(W116:W118,'Cover'!$C$28,1)</x:f>
        <x:v>43787.80070952584</x:v>
      </x:c>
      <x:c r="X115" s="20" t="n">
        <x:f>INDEX(X116:X118,'Cover'!$C$28,1)</x:f>
        <x:v>46571.38144030582</x:v>
      </x:c>
      <x:c r="Y115" s="20" t="n">
        <x:f>INDEX(Y116:Y118,'Cover'!$C$28,1)</x:f>
        <x:v>50294.67306610964</x:v>
      </x:c>
      <x:c r="Z115" s="20" t="n">
        <x:f>INDEX(Z116:Z118,'Cover'!$C$28,1)</x:f>
        <x:v>54090.34188911249</x:v>
      </x:c>
      <x:c r="AA115" s="20" t="n">
        <x:f>INDEX(AA116:AA118,'Cover'!$C$28,1)</x:f>
        <x:v>60503.27876577518</x:v>
      </x:c>
      <x:c r="AB115" s="20" t="n">
        <x:f>INDEX(AB116:AB118,'Cover'!$C$28,1)</x:f>
        <x:v>61993.062593475275</x:v>
      </x:c>
      <x:c r="AC115" s="20" t="n">
        <x:f>INDEX(AC116:AC118,'Cover'!$C$28,1)</x:f>
        <x:v>66769.19129290123</x:v>
      </x:c>
      <x:c r="AD115" s="20" t="n">
        <x:f>INDEX(AD116:AD118,'Cover'!$C$28,1)</x:f>
        <x:v>71050.41536061217</x:v>
      </x:c>
      <x:c r="AE115" s="20" t="n">
        <x:f>INDEX(AE116:AE118,'Cover'!$C$28,1)</x:f>
        <x:v>75242.34178588323</x:v>
      </x:c>
      <x:c r="AF115" s="20" t="n">
        <x:f>INDEX(AF116:AF118,'Cover'!$C$28,1)</x:f>
        <x:v>86165.33794457302</x:v>
      </x:c>
      <x:c r="AG115" s="20" t="n">
        <x:f>INDEX(AG116:AG118,'Cover'!$C$28,1)</x:f>
        <x:v>105606.48986049116</x:v>
      </x:c>
      <x:c r="AH115" s="20" t="n">
        <x:f>INDEX(AH116:AH118,'Cover'!$C$28,1)</x:f>
        <x:v>114903.86520764392</x:v>
      </x:c>
      <x:c r="AI115" s="20" t="n">
        <x:f>INDEX(AI116:AI118,'Cover'!$C$28,1)</x:f>
        <x:v>126193.79816855196</x:v>
      </x:c>
      <x:c r="AJ115" s="20" t="n">
        <x:f>INDEX(AJ116:AJ118,'Cover'!$C$28,1)</x:f>
        <x:v>134247.40526110178</x:v>
      </x:c>
      <x:c r="AK115" s="20" t="n">
        <x:f>INDEX(AK116:AK118,'Cover'!$C$28,1)</x:f>
        <x:v>144219.26998352844</x:v>
      </x:c>
      <x:c r="AL115" s="20" t="n">
        <x:f>INDEX(AL116:AL118,'Cover'!$C$28,1)</x:f>
        <x:v>154393.76047104743</x:v>
      </x:c>
      <x:c r="AM115" s="20" t="n">
        <x:f>INDEX(AM116:AM118,'Cover'!$C$28,1)</x:f>
        <x:v>164734.22598408072</x:v>
      </x:c>
      <x:c r="AN115" s="20" t="n">
        <x:f>INDEX(AN116:AN118,'Cover'!$C$28,1)</x:f>
        <x:v>175211.0701222737</x:v>
      </x:c>
      <x:c r="AO115" s="20" t="n">
        <x:f>INDEX(AO116:AO118,'Cover'!$C$28,1)</x:f>
        <x:v>186069.3753544854</x:v>
      </x:c>
      <x:c r="AP115" s="20" t="n">
        <x:f>INDEX(AP116:AP118,'Cover'!$C$28,1)</x:f>
        <x:v>196844.79408141368</x:v>
      </x:c>
      <x:c r="AQ115" s="20" t="n">
        <x:f>INDEX(AQ116:AQ118,'Cover'!$C$28,1)</x:f>
        <x:v>207667.1778699959</x:v>
      </x:c>
      <x:c r="AR115" s="20" t="n">
        <x:f>INDEX(AR116:AR118,'Cover'!$C$28,1)</x:f>
        <x:v>221951.67160202487</x:v>
      </x:c>
      <x:c r="AS115" s="20" t="n">
        <x:f>INDEX(AS116:AS118,'Cover'!$C$28,1)</x:f>
        <x:v>245818.2871866857</x:v>
      </x:c>
      <x:c r="AT115" s="20" t="n">
        <x:f>INDEX(AT116:AT118,'Cover'!$C$28,1)</x:f>
        <x:v>260622.90847707933</x:v>
      </x:c>
      <x:c r="AU115" s="20" t="n">
        <x:f>INDEX(AU116:AU118,'Cover'!$C$28,1)</x:f>
        <x:v>277315.6268794932</x:v>
      </x:c>
      <x:c r="AV115" s="20" t="n">
        <x:f>INDEX(AV116:AV118,'Cover'!$C$28,1)</x:f>
        <x:v>290704.93826130725</x:v>
      </x:c>
      <x:c r="AW115" s="20" t="n">
        <x:f>INDEX(AW116:AW118,'Cover'!$C$28,1)</x:f>
        <x:v>305945.08391379577</x:v>
      </x:c>
      <x:c r="AX115" s="20" t="n">
        <x:f>INDEX(AX116:AX118,'Cover'!$C$28,1)</x:f>
        <x:v>321321.4468916521</x:v>
      </x:c>
      <x:c r="AY115" s="20" t="n">
        <x:f>INDEX(AY116:AY118,'Cover'!$C$28,1)</x:f>
        <x:v>338518.702848721</x:v>
      </x:c>
      <x:c r="AZ115" s="20" t="n">
        <x:f>INDEX(AZ116:AZ118,'Cover'!$C$28,1)</x:f>
        <x:v>356430.56575442484</x:v>
      </x:c>
      <x:c r="BA115" s="20" t="n">
        <x:f>INDEX(BA116:BA118,'Cover'!$C$28,1)</x:f>
        <x:v>374537.49610553286</x:v>
      </x:c>
      <x:c r="BB115" s="20" t="n">
        <x:f>INDEX(BB116:BB118,'Cover'!$C$28,1)</x:f>
        <x:v>392702.66265027213</x:v>
      </x:c>
      <x:c r="BC115" s="20" t="n">
        <x:f>INDEX(BC116:BC118,'Cover'!$C$28,1)</x:f>
        <x:v>410937.25383657747</x:v>
      </x:c>
      <x:c r="BD115" s="20" t="n">
        <x:f>INDEX(BD116:BD118,'Cover'!$C$28,1)</x:f>
        <x:v>430128.88933562307</x:v>
      </x:c>
      <x:c r="BE115" s="20" t="n">
        <x:f>INDEX(BE116:BE118,'Cover'!$C$28,1)</x:f>
        <x:v>453871.3294269174</x:v>
      </x:c>
      <x:c r="BF115" s="20" t="n">
        <x:f>INDEX(BF116:BF118,'Cover'!$C$28,1)</x:f>
        <x:v>474977.89901853114</x:v>
      </x:c>
      <x:c r="BG115" s="20" t="n">
        <x:f>INDEX(BG116:BG118,'Cover'!$C$28,1)</x:f>
        <x:v>496105.8082426133</x:v>
      </x:c>
      <x:c r="BH115" s="20" t="n">
        <x:f>INDEX(BH116:BH118,'Cover'!$C$28,1)</x:f>
        <x:v>517244.272576013</x:v>
      </x:c>
      <x:c r="BI115" s="20" t="n">
        <x:f>INDEX(BI116:BI118,'Cover'!$C$28,1)</x:f>
        <x:v>538417.7548398046</x:v>
      </x:c>
      <x:c r="BJ115" s="20" t="n">
        <x:f>INDEX(BJ116:BJ118,'Cover'!$C$28,1)</x:f>
        <x:v>559624.5753843689</x:v>
      </x:c>
      <x:c r="BK115" s="20" t="n">
        <x:f>INDEX(BK116:BK118,'Cover'!$C$28,1)</x:f>
        <x:v>580863.2029825193</x:v>
      </x:c>
      <x:c r="BL115" s="20" t="n">
        <x:f>INDEX(BL116:BL118,'Cover'!$C$28,1)</x:f>
        <x:v>602131.7091900002</x:v>
      </x:c>
      <x:c r="BM115" s="20" t="n">
        <x:f>INDEX(BM116:BM118,'Cover'!$C$28,1)</x:f>
        <x:v>623461.4775691901</x:v>
      </x:c>
      <x:c r="BN115" s="20" t="n">
        <x:f>INDEX(BN116:BN118,'Cover'!$C$28,1)</x:f>
        <x:v>644797.1262676814</x:v>
      </x:c>
      <x:c r="BO115" s="20" t="n">
        <x:f>INDEX(BO116:BO118,'Cover'!$C$28,1)</x:f>
        <x:v>666145.3244900447</x:v>
      </x:c>
    </x:row>
    <x:row r="116" ht="42" customHeight="1">
      <x:c r="A116" s="3" t="str">
        <x:v>ALT.LIQ.OPERATING_RECEIPTS.1</x:v>
      </x:c>
      <x:c r="B116" s="3" t="str">
        <x:v>No future rounds · Liquidity: operating receipts / Base</x:v>
      </x:c>
      <x:c r="C116" s="3" t="str">
        <x:v>EUR</x:v>
      </x:c>
      <x:c r="D116" s="3" t="str">
        <x:v>SUM</x:v>
      </x:c>
      <x:c r="E116" s="19" t="n">
        <x:f>SUM(H116:BO116)</x:f>
        <x:v>12928477.688228473</x:v>
      </x:c>
      <x:c r="F116" s="3" t="str"/>
      <x:c r="G116" s="2"/>
      <x:c r="H116" s="19" t="n">
        <x:v>0</x:v>
      </x:c>
      <x:c r="I116" s="19" t="n">
        <x:v>5916.28</x:v>
      </x:c>
      <x:c r="J116" s="19" t="n">
        <x:v>4139.03</x:v>
      </x:c>
      <x:c r="K116" s="19" t="n">
        <x:v>9626.95</x:v>
      </x:c>
      <x:c r="L116" s="19" t="n">
        <x:v>7372.73</x:v>
      </x:c>
      <x:c r="M116" s="19" t="n">
        <x:v>9355.22</x:v>
      </x:c>
      <x:c r="N116" s="19" t="n">
        <x:v>6617.2880375</x:v>
      </x:c>
      <x:c r="O116" s="19" t="n">
        <x:v>6126.88146855382</x:v>
      </x:c>
      <x:c r="P116" s="19" t="n">
        <x:v>8573.68353526572</x:v>
      </x:c>
      <x:c r="Q116" s="19" t="n">
        <x:v>14397.093357856465</x:v>
      </x:c>
      <x:c r="R116" s="19" t="n">
        <x:v>21812.52842127678</x:v>
      </x:c>
      <x:c r="S116" s="19" t="n">
        <x:v>20943.5697531996</x:v>
      </x:c>
      <x:c r="T116" s="19" t="n">
        <x:v>25132.350759096687</x:v>
      </x:c>
      <x:c r="U116" s="19" t="n">
        <x:v>37952.76215917808</x:v>
      </x:c>
      <x:c r="V116" s="19" t="n">
        <x:v>39376.24979278495</x:v>
      </x:c>
      <x:c r="W116" s="19" t="n">
        <x:v>43787.80070952584</x:v>
      </x:c>
      <x:c r="X116" s="19" t="n">
        <x:v>46571.38144030582</x:v>
      </x:c>
      <x:c r="Y116" s="19" t="n">
        <x:v>50294.67306610964</x:v>
      </x:c>
      <x:c r="Z116" s="19" t="n">
        <x:v>54090.34188911249</x:v>
      </x:c>
      <x:c r="AA116" s="19" t="n">
        <x:v>60503.27876577518</x:v>
      </x:c>
      <x:c r="AB116" s="19" t="n">
        <x:v>61993.062593475275</x:v>
      </x:c>
      <x:c r="AC116" s="19" t="n">
        <x:v>66769.19129290123</x:v>
      </x:c>
      <x:c r="AD116" s="19" t="n">
        <x:v>71050.41536061217</x:v>
      </x:c>
      <x:c r="AE116" s="19" t="n">
        <x:v>75242.34178588323</x:v>
      </x:c>
      <x:c r="AF116" s="19" t="n">
        <x:v>86165.33794457302</x:v>
      </x:c>
      <x:c r="AG116" s="19" t="n">
        <x:v>105606.48986049116</x:v>
      </x:c>
      <x:c r="AH116" s="19" t="n">
        <x:v>114903.86520764392</x:v>
      </x:c>
      <x:c r="AI116" s="19" t="n">
        <x:v>126193.79816855196</x:v>
      </x:c>
      <x:c r="AJ116" s="19" t="n">
        <x:v>134247.40526110178</x:v>
      </x:c>
      <x:c r="AK116" s="19" t="n">
        <x:v>144219.26998352844</x:v>
      </x:c>
      <x:c r="AL116" s="19" t="n">
        <x:v>154393.76047104743</x:v>
      </x:c>
      <x:c r="AM116" s="19" t="n">
        <x:v>164734.22598408072</x:v>
      </x:c>
      <x:c r="AN116" s="19" t="n">
        <x:v>175211.0701222737</x:v>
      </x:c>
      <x:c r="AO116" s="19" t="n">
        <x:v>186069.3753544854</x:v>
      </x:c>
      <x:c r="AP116" s="19" t="n">
        <x:v>196844.79408141368</x:v>
      </x:c>
      <x:c r="AQ116" s="19" t="n">
        <x:v>207667.1778699959</x:v>
      </x:c>
      <x:c r="AR116" s="19" t="n">
        <x:v>221951.67160202487</x:v>
      </x:c>
      <x:c r="AS116" s="19" t="n">
        <x:v>245818.2871866857</x:v>
      </x:c>
      <x:c r="AT116" s="19" t="n">
        <x:v>260622.90847707933</x:v>
      </x:c>
      <x:c r="AU116" s="19" t="n">
        <x:v>277315.6268794932</x:v>
      </x:c>
      <x:c r="AV116" s="19" t="n">
        <x:v>290704.93826130725</x:v>
      </x:c>
      <x:c r="AW116" s="19" t="n">
        <x:v>305945.08391379577</x:v>
      </x:c>
      <x:c r="AX116" s="19" t="n">
        <x:v>321321.4468916521</x:v>
      </x:c>
      <x:c r="AY116" s="19" t="n">
        <x:v>338518.702848721</x:v>
      </x:c>
      <x:c r="AZ116" s="19" t="n">
        <x:v>356430.56575442484</x:v>
      </x:c>
      <x:c r="BA116" s="19" t="n">
        <x:v>374537.49610553286</x:v>
      </x:c>
      <x:c r="BB116" s="19" t="n">
        <x:v>392702.66265027213</x:v>
      </x:c>
      <x:c r="BC116" s="19" t="n">
        <x:v>410937.25383657747</x:v>
      </x:c>
      <x:c r="BD116" s="19" t="n">
        <x:v>430128.88933562307</x:v>
      </x:c>
      <x:c r="BE116" s="19" t="n">
        <x:v>453871.3294269174</x:v>
      </x:c>
      <x:c r="BF116" s="19" t="n">
        <x:v>474977.89901853114</x:v>
      </x:c>
      <x:c r="BG116" s="19" t="n">
        <x:v>496105.8082426133</x:v>
      </x:c>
      <x:c r="BH116" s="19" t="n">
        <x:v>517244.272576013</x:v>
      </x:c>
      <x:c r="BI116" s="19" t="n">
        <x:v>538417.7548398046</x:v>
      </x:c>
      <x:c r="BJ116" s="19" t="n">
        <x:v>559624.5753843689</x:v>
      </x:c>
      <x:c r="BK116" s="19" t="n">
        <x:v>580863.2029825193</x:v>
      </x:c>
      <x:c r="BL116" s="19" t="n">
        <x:v>602131.7091900002</x:v>
      </x:c>
      <x:c r="BM116" s="19" t="n">
        <x:v>623461.4775691901</x:v>
      </x:c>
      <x:c r="BN116" s="19" t="n">
        <x:v>644797.1262676814</x:v>
      </x:c>
      <x:c r="BO116" s="19" t="n">
        <x:v>666145.3244900447</x:v>
      </x:c>
    </x:row>
    <x:row r="117" ht="42" customHeight="1">
      <x:c r="A117" s="3" t="str">
        <x:v>ALT.LIQ.OPERATING_RECEIPTS.2</x:v>
      </x:c>
      <x:c r="B117" s="3" t="str">
        <x:v>No future rounds · Liquidity: operating receipts / Upside</x:v>
      </x:c>
      <x:c r="C117" s="3" t="str">
        <x:v>EUR</x:v>
      </x:c>
      <x:c r="D117" s="3" t="str">
        <x:v>SUM</x:v>
      </x:c>
      <x:c r="E117" s="19" t="n">
        <x:f>SUM(H117:BO117)</x:f>
        <x:v>32549078.13568025</x:v>
      </x:c>
      <x:c r="F117" s="3" t="str"/>
      <x:c r="G117" s="2"/>
      <x:c r="H117" s="19" t="n">
        <x:v>0</x:v>
      </x:c>
      <x:c r="I117" s="19" t="n">
        <x:v>5916.28</x:v>
      </x:c>
      <x:c r="J117" s="19" t="n">
        <x:v>4139.03</x:v>
      </x:c>
      <x:c r="K117" s="19" t="n">
        <x:v>9626.95</x:v>
      </x:c>
      <x:c r="L117" s="19" t="n">
        <x:v>7372.73</x:v>
      </x:c>
      <x:c r="M117" s="19" t="n">
        <x:v>9355.22</x:v>
      </x:c>
      <x:c r="N117" s="19" t="n">
        <x:v>6617.2880375</x:v>
      </x:c>
      <x:c r="O117" s="19" t="n">
        <x:v>6126.88146855382</x:v>
      </x:c>
      <x:c r="P117" s="19" t="n">
        <x:v>8573.68353526572</x:v>
      </x:c>
      <x:c r="Q117" s="19" t="n">
        <x:v>17659.9344742201</x:v>
      </x:c>
      <x:c r="R117" s="19" t="n">
        <x:v>26537.03671694168</x:v>
      </x:c>
      <x:c r="S117" s="19" t="n">
        <x:v>26526.73740011066</x:v>
      </x:c>
      <x:c r="T117" s="19" t="n">
        <x:v>36476.08432615168</x:v>
      </x:c>
      <x:c r="U117" s="19" t="n">
        <x:v>54339.61835187621</x:v>
      </x:c>
      <x:c r="V117" s="19" t="n">
        <x:v>61351.1860071504</x:v>
      </x:c>
      <x:c r="W117" s="19" t="n">
        <x:v>71662.200160352</x:v>
      </x:c>
      <x:c r="X117" s="19" t="n">
        <x:v>80622.18744834182</x:v>
      </x:c>
      <x:c r="Y117" s="19" t="n">
        <x:v>90797.42345745633</x:v>
      </x:c>
      <x:c r="Z117" s="19" t="n">
        <x:v>101298.63968897515</x:v>
      </x:c>
      <x:c r="AA117" s="19" t="n">
        <x:v>114699.03117797694</x:v>
      </x:c>
      <x:c r="AB117" s="19" t="n">
        <x:v>123408.29106005045</x:v>
      </x:c>
      <x:c r="AC117" s="19" t="n">
        <x:v>136755.2738183151</x:v>
      </x:c>
      <x:c r="AD117" s="19" t="n">
        <x:v>149039.5014891249</x:v>
      </x:c>
      <x:c r="AE117" s="19" t="n">
        <x:v>161244.8191376561</x:v>
      </x:c>
      <x:c r="AF117" s="19" t="n">
        <x:v>186107.14392042486</x:v>
      </x:c>
      <x:c r="AG117" s="19" t="n">
        <x:v>220046.27497477774</x:v>
      </x:c>
      <x:c r="AH117" s="19" t="n">
        <x:v>243068.56338130438</x:v>
      </x:c>
      <x:c r="AI117" s="19" t="n">
        <x:v>268812.20843544963</x:v>
      </x:c>
      <x:c r="AJ117" s="19" t="n">
        <x:v>293064.51895002864</x:v>
      </x:c>
      <x:c r="AK117" s="19" t="n">
        <x:v>322289.4000725375</x:v>
      </x:c>
      <x:c r="AL117" s="19" t="n">
        <x:v>352435.39913636865</x:v>
      </x:c>
      <x:c r="AM117" s="19" t="n">
        <x:v>383400.32999086427</x:v>
      </x:c>
      <x:c r="AN117" s="19" t="n">
        <x:v>415090.3354251497</x:v>
      </x:c>
      <x:c r="AO117" s="19" t="n">
        <x:v>448186.40319247864</x:v>
      </x:c>
      <x:c r="AP117" s="19" t="n">
        <x:v>481477.61931420106</x:v>
      </x:c>
      <x:c r="AQ117" s="19" t="n">
        <x:v>515099.07457651314</x:v>
      </x:c>
      <x:c r="AR117" s="19" t="n">
        <x:v>556910.2722604137</x:v>
      </x:c>
      <x:c r="AS117" s="19" t="n">
        <x:v>604309.045481099</x:v>
      </x:c>
      <x:c r="AT117" s="19" t="n">
        <x:v>647555.884832099</x:v>
      </x:c>
      <x:c r="AU117" s="19" t="n">
        <x:v>691819.8004230724</x:v>
      </x:c>
      <x:c r="AV117" s="19" t="n">
        <x:v>736893.1754452396</x:v>
      </x:c>
      <x:c r="AW117" s="19" t="n">
        <x:v>782822.0102786847</x:v>
      </x:c>
      <x:c r="AX117" s="19" t="n">
        <x:v>829598.5741085605</x:v>
      </x:c>
      <x:c r="AY117" s="19" t="n">
        <x:v>877163.9858087304</x:v>
      </x:c>
      <x:c r="AZ117" s="19" t="n">
        <x:v>925463.7496498906</x:v>
      </x:c>
      <x:c r="BA117" s="19" t="n">
        <x:v>974753.2317029553</x:v>
      </x:c>
      <x:c r="BB117" s="19" t="n">
        <x:v>1024584.9567992684</x:v>
      </x:c>
      <x:c r="BC117" s="19" t="n">
        <x:v>1074999.8557238367</x:v>
      </x:c>
      <x:c r="BD117" s="19" t="n">
        <x:v>1128368.6223536814</x:v>
      </x:c>
      <x:c r="BE117" s="19" t="n">
        <x:v>1187887.0286976881</x:v>
      </x:c>
      <x:c r="BF117" s="19" t="n">
        <x:v>1244153.7578290207</x:v>
      </x:c>
      <x:c r="BG117" s="19" t="n">
        <x:v>1300967.6230246497</x:v>
      </x:c>
      <x:c r="BH117" s="19" t="n">
        <x:v>1358294.451348081</x:v>
      </x:c>
      <x:c r="BI117" s="19" t="n">
        <x:v>1416202.557636307</x:v>
      </x:c>
      <x:c r="BJ117" s="19" t="n">
        <x:v>1474688.5156939747</x:v>
      </x:c>
      <x:c r="BK117" s="19" t="n">
        <x:v>1533750.2975257419</x:v>
      </x:c>
      <x:c r="BL117" s="19" t="n">
        <x:v>1593384.9537103942</x:v>
      </x:c>
      <x:c r="BM117" s="19" t="n">
        <x:v>1653712.3570013482</x:v>
      </x:c>
      <x:c r="BN117" s="19" t="n">
        <x:v>1714764.0475566648</x:v>
      </x:c>
      <x:c r="BO117" s="19" t="n">
        <x:v>1776806.0816627294</x:v>
      </x:c>
    </x:row>
    <x:row r="118" ht="42" customHeight="1">
      <x:c r="A118" s="3" t="str">
        <x:v>ALT.LIQ.OPERATING_RECEIPTS.3</x:v>
      </x:c>
      <x:c r="B118" s="3" t="str">
        <x:v>No future rounds · Liquidity: operating receipts / Downside</x:v>
      </x:c>
      <x:c r="C118" s="3" t="str">
        <x:v>EUR</x:v>
      </x:c>
      <x:c r="D118" s="3" t="str">
        <x:v>SUM</x:v>
      </x:c>
      <x:c r="E118" s="19" t="n">
        <x:f>SUM(H118:BO118)</x:f>
        <x:v>4682192.757319342</x:v>
      </x:c>
      <x:c r="F118" s="3" t="str"/>
      <x:c r="G118" s="2"/>
      <x:c r="H118" s="19" t="n">
        <x:v>0</x:v>
      </x:c>
      <x:c r="I118" s="19" t="n">
        <x:v>5916.28</x:v>
      </x:c>
      <x:c r="J118" s="19" t="n">
        <x:v>4139.03</x:v>
      </x:c>
      <x:c r="K118" s="19" t="n">
        <x:v>9626.95</x:v>
      </x:c>
      <x:c r="L118" s="19" t="n">
        <x:v>7372.73</x:v>
      </x:c>
      <x:c r="M118" s="19" t="n">
        <x:v>9355.22</x:v>
      </x:c>
      <x:c r="N118" s="19" t="n">
        <x:v>6617.2880375</x:v>
      </x:c>
      <x:c r="O118" s="19" t="n">
        <x:v>6126.88146855382</x:v>
      </x:c>
      <x:c r="P118" s="19" t="n">
        <x:v>8573.68353526572</x:v>
      </x:c>
      <x:c r="Q118" s="19" t="n">
        <x:v>12459.31278331101</x:v>
      </x:c>
      <x:c r="R118" s="19" t="n">
        <x:v>19037.820718857372</x:v>
      </x:c>
      <x:c r="S118" s="19" t="n">
        <x:v>17711.899240688294</x:v>
      </x:c>
      <x:c r="T118" s="19" t="n">
        <x:v>18410.33464953002</x:v>
      </x:c>
      <x:c r="U118" s="19" t="n">
        <x:v>24269.951341036307</x:v>
      </x:c>
      <x:c r="V118" s="19" t="n">
        <x:v>22575.19004479056</x:v>
      </x:c>
      <x:c r="W118" s="19" t="n">
        <x:v>23747.2698166573</x:v>
      </x:c>
      <x:c r="X118" s="19" t="n">
        <x:v>23191.945715919832</x:v>
      </x:c>
      <x:c r="Y118" s="19" t="n">
        <x:v>23475.501244728413</x:v>
      </x:c>
      <x:c r="Z118" s="19" t="n">
        <x:v>24967.389914963012</x:v>
      </x:c>
      <x:c r="AA118" s="19" t="n">
        <x:v>38064.1775074701</x:v>
      </x:c>
      <x:c r="AB118" s="19" t="n">
        <x:v>36897.480230559595</x:v>
      </x:c>
      <x:c r="AC118" s="19" t="n">
        <x:v>38286.26864562633</x:v>
      </x:c>
      <x:c r="AD118" s="19" t="n">
        <x:v>39508.66745400057</x:v>
      </x:c>
      <x:c r="AE118" s="19" t="n">
        <x:v>40666.79380965313</x:v>
      </x:c>
      <x:c r="AF118" s="19" t="n">
        <x:v>45229.825154972445</x:v>
      </x:c>
      <x:c r="AG118" s="19" t="n">
        <x:v>53380.28277188529</x:v>
      </x:c>
      <x:c r="AH118" s="19" t="n">
        <x:v>56102.950093734515</x:v>
      </x:c>
      <x:c r="AI118" s="19" t="n">
        <x:v>60570.0724710407</x:v>
      </x:c>
      <x:c r="AJ118" s="19" t="n">
        <x:v>61627.495093382546</x:v>
      </x:c>
      <x:c r="AK118" s="19" t="n">
        <x:v>64414.30182752471</x:v>
      </x:c>
      <x:c r="AL118" s="19" t="n">
        <x:v>67220.84956496445</x:v>
      </x:c>
      <x:c r="AM118" s="19" t="n">
        <x:v>70059.93177179484</x:v>
      </x:c>
      <x:c r="AN118" s="19" t="n">
        <x:v>72894.73628029751</x:v>
      </x:c>
      <x:c r="AO118" s="19" t="n">
        <x:v>75767.3973707676</x:v>
      </x:c>
      <x:c r="AP118" s="19" t="n">
        <x:v>78613.37641766098</x:v>
      </x:c>
      <x:c r="AQ118" s="19" t="n">
        <x:v>81452.24732498052</x:v>
      </x:c>
      <x:c r="AR118" s="19" t="n">
        <x:v>85272.45490738162</x:v>
      </x:c>
      <x:c r="AS118" s="19" t="n">
        <x:v>97130.00138240501</x:v>
      </x:c>
      <x:c r="AT118" s="19" t="n">
        <x:v>101244.57915498156</x:v>
      </x:c>
      <x:c r="AU118" s="19" t="n">
        <x:v>107080.18964450179</x:v>
      </x:c>
      <x:c r="AV118" s="19" t="n">
        <x:v>109491.81671315196</x:v>
      </x:c>
      <x:c r="AW118" s="19" t="n">
        <x:v>113615.61334231455</x:v>
      </x:c>
      <x:c r="AX118" s="19" t="n">
        <x:v>117741.09153865356</x:v>
      </x:c>
      <x:c r="AY118" s="19" t="n">
        <x:v>121868.59123433816</x:v>
      </x:c>
      <x:c r="AZ118" s="19" t="n">
        <x:v>125985.7418355248</x:v>
      </x:c>
      <x:c r="BA118" s="19" t="n">
        <x:v>130101.05660320213</x:v>
      </x:c>
      <x:c r="BB118" s="19" t="n">
        <x:v>134202.71563396417</x:v>
      </x:c>
      <x:c r="BC118" s="19" t="n">
        <x:v>138293.58388821196</x:v>
      </x:c>
      <x:c r="BD118" s="19" t="n">
        <x:v>142625.39985142896</x:v>
      </x:c>
      <x:c r="BE118" s="19" t="n">
        <x:v>149984.85994435722</x:v>
      </x:c>
      <x:c r="BF118" s="19" t="n">
        <x:v>153501.70109589762</x:v>
      </x:c>
      <x:c r="BG118" s="19" t="n">
        <x:v>161073.18103594094</x:v>
      </x:c>
      <x:c r="BH118" s="19" t="n">
        <x:v>164243.39828789272</x:v>
      </x:c>
      <x:c r="BI118" s="19" t="n">
        <x:v>168623.29540866436</x:v>
      </x:c>
      <x:c r="BJ118" s="19" t="n">
        <x:v>173452.18029852828</x:v>
      </x:c>
      <x:c r="BK118" s="19" t="n">
        <x:v>177781.40340717934</x:v>
      </x:c>
      <x:c r="BL118" s="19" t="n">
        <x:v>183033.95797352836</x:v>
      </x:c>
      <x:c r="BM118" s="19" t="n">
        <x:v>188262.8081305386</x:v>
      </x:c>
      <x:c r="BN118" s="19" t="n">
        <x:v>192513.64092117664</x:v>
      </x:c>
      <x:c r="BO118" s="19" t="n">
        <x:v>196737.96278346155</x:v>
      </x:c>
    </x:row>
    <x:row r="119" ht="42" customHeight="1">
      <x:c r="A119" s="3" t="str">
        <x:v>ALT.LIQ.NET_BURN</x:v>
      </x:c>
      <x:c r="B119" s="3" t="str">
        <x:v>No future rounds · Net burn</x:v>
      </x:c>
      <x:c r="C119" s="3" t="str">
        <x:v>EUR</x:v>
      </x:c>
      <x:c r="D119" s="3" t="str">
        <x:v>SUM</x:v>
      </x:c>
      <x:c r="E119" s="19" t="n">
        <x:f>SUM(H119:BO119)</x:f>
        <x:v>10216957.879389599</x:v>
      </x:c>
      <x:c r="F119" s="3" t="str">
        <x:v>D10 Liquidity_RegCap row 117; latest estimate</x:v>
      </x:c>
      <x:c r="G119" s="2"/>
      <x:c r="H119" s="20" t="n">
        <x:f>INDEX(H120:H122,'Cover'!$C$28,1)</x:f>
        <x:v>20395.859999999997</x:v>
      </x:c>
      <x:c r="I119" s="20" t="n">
        <x:f>INDEX(I120:I122,'Cover'!$C$28,1)</x:f>
        <x:v>37580.44000000002</x:v>
      </x:c>
      <x:c r="J119" s="20" t="n">
        <x:f>INDEX(J120:J122,'Cover'!$C$28,1)</x:f>
        <x:v>55301.550000000025</x:v>
      </x:c>
      <x:c r="K119" s="20" t="n">
        <x:f>INDEX(K120:K122,'Cover'!$C$28,1)</x:f>
        <x:v>96564.86000000003</x:v>
      </x:c>
      <x:c r="L119" s="20" t="n">
        <x:f>INDEX(L120:L122,'Cover'!$C$28,1)</x:f>
        <x:v>96855.85000000002</x:v>
      </x:c>
      <x:c r="M119" s="20" t="n">
        <x:f>INDEX(M120:M122,'Cover'!$C$28,1)</x:f>
        <x:v>117951.00999999998</x:v>
      </x:c>
      <x:c r="N119" s="20" t="n">
        <x:f>INDEX(N120:N122,'Cover'!$C$28,1)</x:f>
        <x:v>104902.41071250002</x:v>
      </x:c>
      <x:c r="O119" s="20" t="n">
        <x:f>INDEX(O120:O122,'Cover'!$C$28,1)</x:f>
        <x:v>111498.74663048002</x:v>
      </x:c>
      <x:c r="P119" s="20" t="n">
        <x:f>INDEX(P120:P122,'Cover'!$C$28,1)</x:f>
        <x:v>140933.52156376812</x:v>
      </x:c>
      <x:c r="Q119" s="20" t="n">
        <x:f>INDEX(Q120:Q122,'Cover'!$C$28,1)</x:f>
        <x:v>157936.35468684832</x:v>
      </x:c>
      <x:c r="R119" s="20" t="n">
        <x:f>INDEX(R120:R122,'Cover'!$C$28,1)</x:f>
        <x:v>199371.8243774617</x:v>
      </x:c>
      <x:c r="S119" s="20" t="n">
        <x:f>INDEX(S120:S122,'Cover'!$C$28,1)</x:f>
        <x:v>194321.433793205</x:v>
      </x:c>
      <x:c r="T119" s="20" t="n">
        <x:f>INDEX(T120:T122,'Cover'!$C$28,1)</x:f>
        <x:v>227659.09265184472</x:v>
      </x:c>
      <x:c r="U119" s="20" t="n">
        <x:f>INDEX(U120:U122,'Cover'!$C$28,1)</x:f>
        <x:v>252233.79476513312</x:v>
      </x:c>
      <x:c r="V119" s="20" t="n">
        <x:f>INDEX(V120:V122,'Cover'!$C$28,1)</x:f>
        <x:v>247886.41940387114</x:v>
      </x:c>
      <x:c r="W119" s="20" t="n">
        <x:f>INDEX(W120:W122,'Cover'!$C$28,1)</x:f>
        <x:v>240121.17248284133</x:v>
      </x:c>
      <x:c r="X119" s="20" t="n">
        <x:f>INDEX(X120:X122,'Cover'!$C$28,1)</x:f>
        <x:v>238474.22163970742</x:v>
      </x:c>
      <x:c r="Y119" s="20" t="n">
        <x:f>INDEX(Y120:Y122,'Cover'!$C$28,1)</x:f>
        <x:v>236408.98802147672</x:v>
      </x:c>
      <x:c r="Z119" s="20" t="n">
        <x:f>INDEX(Z120:Z122,'Cover'!$C$28,1)</x:f>
        <x:v>245243.09327868413</x:v>
      </x:c>
      <x:c r="AA119" s="20" t="n">
        <x:f>INDEX(AA120:AA122,'Cover'!$C$28,1)</x:f>
        <x:v>252848.99792128438</x:v>
      </x:c>
      <x:c r="AB119" s="20" t="n">
        <x:f>INDEX(AB120:AB122,'Cover'!$C$28,1)</x:f>
        <x:v>240745.65596455528</x:v>
      </x:c>
      <x:c r="AC119" s="20" t="n">
        <x:f>INDEX(AC120:AC122,'Cover'!$C$28,1)</x:f>
        <x:v>239479.6197571156</x:v>
      </x:c>
      <x:c r="AD119" s="20" t="n">
        <x:f>INDEX(AD120:AD122,'Cover'!$C$28,1)</x:f>
        <x:v>235442.43711652677</x:v>
      </x:c>
      <x:c r="AE119" s="20" t="n">
        <x:f>INDEX(AE120:AE122,'Cover'!$C$28,1)</x:f>
        <x:v>240441.55874862603</x:v>
      </x:c>
      <x:c r="AF119" s="20" t="n">
        <x:f>INDEX(AF120:AF122,'Cover'!$C$28,1)</x:f>
        <x:v>248967.57536327315</x:v>
      </x:c>
      <x:c r="AG119" s="20" t="n">
        <x:f>INDEX(AG120:AG122,'Cover'!$C$28,1)</x:f>
        <x:v>280618.5931824029</x:v>
      </x:c>
      <x:c r="AH119" s="20" t="n">
        <x:f>INDEX(AH120:AH122,'Cover'!$C$28,1)</x:f>
        <x:v>285184.7013379354</x:v>
      </x:c>
      <x:c r="AI119" s="20" t="n">
        <x:f>INDEX(AI120:AI122,'Cover'!$C$28,1)</x:f>
        <x:v>269748.97605011635</x:v>
      </x:c>
      <x:c r="AJ119" s="20" t="n">
        <x:f>INDEX(AJ120:AJ122,'Cover'!$C$28,1)</x:f>
        <x:v>261747.10595981148</x:v>
      </x:c>
      <x:c r="AK119" s="20" t="n">
        <x:f>INDEX(AK120:AK122,'Cover'!$C$28,1)</x:f>
        <x:v>255277.18673804213</x:v>
      </x:c>
      <x:c r="AL119" s="20" t="n">
        <x:f>INDEX(AL120:AL122,'Cover'!$C$28,1)</x:f>
        <x:v>253180.442994565</x:v>
      </x:c>
      <x:c r="AM119" s="20" t="n">
        <x:f>INDEX(AM120:AM122,'Cover'!$C$28,1)</x:f>
        <x:v>242124.34946981908</x:v>
      </x:c>
      <x:c r="AN119" s="20" t="n">
        <x:f>INDEX(AN120:AN122,'Cover'!$C$28,1)</x:f>
        <x:v>235489.76125745865</x:v>
      </x:c>
      <x:c r="AO119" s="20" t="n">
        <x:f>INDEX(AO120:AO122,'Cover'!$C$28,1)</x:f>
        <x:v>234261.35065140144</x:v>
      </x:c>
      <x:c r="AP119" s="20" t="n">
        <x:f>INDEX(AP120:AP122,'Cover'!$C$28,1)</x:f>
        <x:v>221783.73842421218</x:v>
      </x:c>
      <x:c r="AQ119" s="20" t="n">
        <x:f>INDEX(AQ120:AQ122,'Cover'!$C$28,1)</x:f>
        <x:v>215031.45739040678</x:v>
      </x:c>
      <x:c r="AR119" s="20" t="n">
        <x:f>INDEX(AR120:AR122,'Cover'!$C$28,1)</x:f>
        <x:v>217208.28723298613</x:v>
      </x:c>
      <x:c r="AS119" s="20" t="n">
        <x:f>INDEX(AS120:AS122,'Cover'!$C$28,1)</x:f>
        <x:v>232074.3791602785</x:v>
      </x:c>
      <x:c r="AT119" s="20" t="n">
        <x:f>INDEX(AT120:AT122,'Cover'!$C$28,1)</x:f>
        <x:v>232813.74812060027</x:v>
      </x:c>
      <x:c r="AU119" s="20" t="n">
        <x:f>INDEX(AU120:AU122,'Cover'!$C$28,1)</x:f>
        <x:v>218977.69130039308</x:v>
      </x:c>
      <x:c r="AV119" s="20" t="n">
        <x:f>INDEX(AV120:AV122,'Cover'!$C$28,1)</x:f>
        <x:v>201992.5379859383</x:v>
      </x:c>
      <x:c r="AW119" s="20" t="n">
        <x:f>INDEX(AW120:AW122,'Cover'!$C$28,1)</x:f>
        <x:v>191903.7546121038</x:v>
      </x:c>
      <x:c r="AX119" s="20" t="n">
        <x:f>INDEX(AX120:AX122,'Cover'!$C$28,1)</x:f>
        <x:v>192100.24935137876</x:v>
      </x:c>
      <x:c r="AY119" s="20" t="n">
        <x:f>INDEX(AY120:AY122,'Cover'!$C$28,1)</x:f>
        <x:v>171656.72782611358</x:v>
      </x:c>
      <x:c r="AZ119" s="20" t="n">
        <x:f>INDEX(AZ120:AZ122,'Cover'!$C$28,1)</x:f>
        <x:v>161523.93487072253</x:v>
      </x:c>
      <x:c r="BA119" s="20" t="n">
        <x:f>INDEX(BA120:BA122,'Cover'!$C$28,1)</x:f>
        <x:v>163385.15076668642</x:v>
      </x:c>
      <x:c r="BB119" s="20" t="n">
        <x:f>INDEX(BB120:BB122,'Cover'!$C$28,1)</x:f>
        <x:v>141116.2637579909</x:v>
      </x:c>
      <x:c r="BC119" s="20" t="n">
        <x:f>INDEX(BC120:BC122,'Cover'!$C$28,1)</x:f>
        <x:v>130947.24922692025</x:v>
      </x:c>
      <x:c r="BD119" s="20" t="n">
        <x:f>INDEX(BD120:BD122,'Cover'!$C$28,1)</x:f>
        <x:v>139143.97610910592</x:v>
      </x:c>
      <x:c r="BE119" s="20" t="n">
        <x:f>INDEX(BE120:BE122,'Cover'!$C$28,1)</x:f>
        <x:v>108590.37587686133</x:v>
      </x:c>
      <x:c r="BF119" s="20" t="n">
        <x:f>INDEX(BF120:BF122,'Cover'!$C$28,1)</x:f>
        <x:v>108276.81233053078</x:v>
      </x:c>
      <x:c r="BG119" s="20" t="n">
        <x:f>INDEX(BG120:BG122,'Cover'!$C$28,1)</x:f>
        <x:v>98408.32995940204</x:v>
      </x:c>
      <x:c r="BH119" s="20" t="n">
        <x:f>INDEX(BH120:BH122,'Cover'!$C$28,1)</x:f>
        <x:v>71859.3002187371</x:v>
      </x:c>
      <x:c r="BI119" s="20" t="n">
        <x:f>INDEX(BI120:BI122,'Cover'!$C$28,1)</x:f>
        <x:v>60000.88049727306</x:v>
      </x:c>
      <x:c r="BJ119" s="20" t="n">
        <x:f>INDEX(BJ120:BJ122,'Cover'!$C$28,1)</x:f>
        <x:v>65589.35067734495</x:v>
      </x:c>
      <x:c r="BK119" s="20" t="n">
        <x:f>INDEX(BK120:BK122,'Cover'!$C$28,1)</x:f>
        <x:v>35907.546849106904</x:v>
      </x:c>
      <x:c r="BL119" s="20" t="n">
        <x:f>INDEX(BL120:BL122,'Cover'!$C$28,1)</x:f>
        <x:v>23195.37327660306</x:v>
      </x:c>
      <x:c r="BM119" s="20" t="n">
        <x:f>INDEX(BM120:BM122,'Cover'!$C$28,1)</x:f>
        <x:v>30405.19380632881</x:v>
      </x:c>
      <x:c r="BN119" s="20" t="n">
        <x:f>INDEX(BN120:BN122,'Cover'!$C$28,1)</x:f>
        <x:v>-1229.4075666955905</x:v>
      </x:c>
      <x:c r="BO119" s="20" t="n">
        <x:f>INDEX(BO120:BO122,'Cover'!$C$28,1)</x:f>
        <x:v>-12903.97919248126</x:v>
      </x:c>
    </x:row>
    <x:row r="120" ht="42" customHeight="1">
      <x:c r="A120" s="3" t="str">
        <x:v>ALT.LIQ.NET_BURN.1</x:v>
      </x:c>
      <x:c r="B120" s="3" t="str">
        <x:v>No future rounds · Net burn / Base</x:v>
      </x:c>
      <x:c r="C120" s="3" t="str">
        <x:v>EUR</x:v>
      </x:c>
      <x:c r="D120" s="3" t="str">
        <x:v>SUM</x:v>
      </x:c>
      <x:c r="E120" s="19" t="n">
        <x:f>SUM(H120:BO120)</x:f>
        <x:v>10216957.879389599</x:v>
      </x:c>
      <x:c r="F120" s="3" t="str"/>
      <x:c r="G120" s="2"/>
      <x:c r="H120" s="19" t="n">
        <x:v>20395.859999999997</x:v>
      </x:c>
      <x:c r="I120" s="19" t="n">
        <x:v>37580.44000000002</x:v>
      </x:c>
      <x:c r="J120" s="19" t="n">
        <x:v>55301.550000000025</x:v>
      </x:c>
      <x:c r="K120" s="19" t="n">
        <x:v>96564.86000000003</x:v>
      </x:c>
      <x:c r="L120" s="19" t="n">
        <x:v>96855.85000000002</x:v>
      </x:c>
      <x:c r="M120" s="19" t="n">
        <x:v>117951.00999999998</x:v>
      </x:c>
      <x:c r="N120" s="19" t="n">
        <x:v>104902.41071250002</x:v>
      </x:c>
      <x:c r="O120" s="19" t="n">
        <x:v>111498.74663048002</x:v>
      </x:c>
      <x:c r="P120" s="19" t="n">
        <x:v>140933.52156376812</x:v>
      </x:c>
      <x:c r="Q120" s="19" t="n">
        <x:v>157936.35468684832</x:v>
      </x:c>
      <x:c r="R120" s="19" t="n">
        <x:v>199371.8243774617</x:v>
      </x:c>
      <x:c r="S120" s="19" t="n">
        <x:v>194321.433793205</x:v>
      </x:c>
      <x:c r="T120" s="19" t="n">
        <x:v>227659.09265184472</x:v>
      </x:c>
      <x:c r="U120" s="19" t="n">
        <x:v>252233.79476513312</x:v>
      </x:c>
      <x:c r="V120" s="19" t="n">
        <x:v>247886.41940387114</x:v>
      </x:c>
      <x:c r="W120" s="19" t="n">
        <x:v>240121.17248284133</x:v>
      </x:c>
      <x:c r="X120" s="19" t="n">
        <x:v>238474.22163970742</x:v>
      </x:c>
      <x:c r="Y120" s="19" t="n">
        <x:v>236408.98802147672</x:v>
      </x:c>
      <x:c r="Z120" s="19" t="n">
        <x:v>245243.09327868413</x:v>
      </x:c>
      <x:c r="AA120" s="19" t="n">
        <x:v>252848.99792128438</x:v>
      </x:c>
      <x:c r="AB120" s="19" t="n">
        <x:v>240745.65596455528</x:v>
      </x:c>
      <x:c r="AC120" s="19" t="n">
        <x:v>239479.6197571156</x:v>
      </x:c>
      <x:c r="AD120" s="19" t="n">
        <x:v>235442.43711652677</x:v>
      </x:c>
      <x:c r="AE120" s="19" t="n">
        <x:v>240441.55874862603</x:v>
      </x:c>
      <x:c r="AF120" s="19" t="n">
        <x:v>248967.57536327315</x:v>
      </x:c>
      <x:c r="AG120" s="19" t="n">
        <x:v>280618.5931824029</x:v>
      </x:c>
      <x:c r="AH120" s="19" t="n">
        <x:v>285184.7013379354</x:v>
      </x:c>
      <x:c r="AI120" s="19" t="n">
        <x:v>269748.97605011635</x:v>
      </x:c>
      <x:c r="AJ120" s="19" t="n">
        <x:v>261747.10595981148</x:v>
      </x:c>
      <x:c r="AK120" s="19" t="n">
        <x:v>255277.18673804213</x:v>
      </x:c>
      <x:c r="AL120" s="19" t="n">
        <x:v>253180.442994565</x:v>
      </x:c>
      <x:c r="AM120" s="19" t="n">
        <x:v>242124.34946981908</x:v>
      </x:c>
      <x:c r="AN120" s="19" t="n">
        <x:v>235489.76125745865</x:v>
      </x:c>
      <x:c r="AO120" s="19" t="n">
        <x:v>234261.35065140144</x:v>
      </x:c>
      <x:c r="AP120" s="19" t="n">
        <x:v>221783.73842421218</x:v>
      </x:c>
      <x:c r="AQ120" s="19" t="n">
        <x:v>215031.45739040678</x:v>
      </x:c>
      <x:c r="AR120" s="19" t="n">
        <x:v>217208.28723298613</x:v>
      </x:c>
      <x:c r="AS120" s="19" t="n">
        <x:v>232074.3791602785</x:v>
      </x:c>
      <x:c r="AT120" s="19" t="n">
        <x:v>232813.74812060027</x:v>
      </x:c>
      <x:c r="AU120" s="19" t="n">
        <x:v>218977.69130039308</x:v>
      </x:c>
      <x:c r="AV120" s="19" t="n">
        <x:v>201992.5379859383</x:v>
      </x:c>
      <x:c r="AW120" s="19" t="n">
        <x:v>191903.7546121038</x:v>
      </x:c>
      <x:c r="AX120" s="19" t="n">
        <x:v>192100.24935137876</x:v>
      </x:c>
      <x:c r="AY120" s="19" t="n">
        <x:v>171656.72782611358</x:v>
      </x:c>
      <x:c r="AZ120" s="19" t="n">
        <x:v>161523.93487072253</x:v>
      </x:c>
      <x:c r="BA120" s="19" t="n">
        <x:v>163385.15076668642</x:v>
      </x:c>
      <x:c r="BB120" s="19" t="n">
        <x:v>141116.2637579909</x:v>
      </x:c>
      <x:c r="BC120" s="19" t="n">
        <x:v>130947.24922692025</x:v>
      </x:c>
      <x:c r="BD120" s="19" t="n">
        <x:v>139143.97610910592</x:v>
      </x:c>
      <x:c r="BE120" s="19" t="n">
        <x:v>108590.37587686133</x:v>
      </x:c>
      <x:c r="BF120" s="19" t="n">
        <x:v>108276.81233053078</x:v>
      </x:c>
      <x:c r="BG120" s="19" t="n">
        <x:v>98408.32995940204</x:v>
      </x:c>
      <x:c r="BH120" s="19" t="n">
        <x:v>71859.3002187371</x:v>
      </x:c>
      <x:c r="BI120" s="19" t="n">
        <x:v>60000.88049727306</x:v>
      </x:c>
      <x:c r="BJ120" s="19" t="n">
        <x:v>65589.35067734495</x:v>
      </x:c>
      <x:c r="BK120" s="19" t="n">
        <x:v>35907.546849106904</x:v>
      </x:c>
      <x:c r="BL120" s="19" t="n">
        <x:v>23195.37327660306</x:v>
      </x:c>
      <x:c r="BM120" s="19" t="n">
        <x:v>30405.19380632881</x:v>
      </x:c>
      <x:c r="BN120" s="19" t="n">
        <x:v>-1229.4075666955905</x:v>
      </x:c>
      <x:c r="BO120" s="19" t="n">
        <x:v>-12903.97919248126</x:v>
      </x:c>
    </x:row>
    <x:row r="121" ht="42" customHeight="1">
      <x:c r="A121" s="3" t="str">
        <x:v>ALT.LIQ.NET_BURN.2</x:v>
      </x:c>
      <x:c r="B121" s="3" t="str">
        <x:v>No future rounds · Net burn / Upside</x:v>
      </x:c>
      <x:c r="C121" s="3" t="str">
        <x:v>EUR</x:v>
      </x:c>
      <x:c r="D121" s="3" t="str">
        <x:v>SUM</x:v>
      </x:c>
      <x:c r="E121" s="19" t="n">
        <x:f>SUM(H121:BO121)</x:f>
        <x:v>-402999.89832011913</x:v>
      </x:c>
      <x:c r="F121" s="3" t="str"/>
      <x:c r="G121" s="2"/>
      <x:c r="H121" s="19" t="n">
        <x:v>20395.859999999997</x:v>
      </x:c>
      <x:c r="I121" s="19" t="n">
        <x:v>37580.44000000002</x:v>
      </x:c>
      <x:c r="J121" s="19" t="n">
        <x:v>55301.550000000025</x:v>
      </x:c>
      <x:c r="K121" s="19" t="n">
        <x:v>96564.86000000003</x:v>
      </x:c>
      <x:c r="L121" s="19" t="n">
        <x:v>96855.85000000002</x:v>
      </x:c>
      <x:c r="M121" s="19" t="n">
        <x:v>117951.00999999998</x:v>
      </x:c>
      <x:c r="N121" s="19" t="n">
        <x:v>104902.41071250002</x:v>
      </x:c>
      <x:c r="O121" s="19" t="n">
        <x:v>111498.74663048002</x:v>
      </x:c>
      <x:c r="P121" s="19" t="n">
        <x:v>140933.52156376812</x:v>
      </x:c>
      <x:c r="Q121" s="19" t="n">
        <x:v>154774.10313396915</x:v>
      </x:c>
      <x:c r="R121" s="19" t="n">
        <x:v>194924.4770608045</x:v>
      </x:c>
      <x:c r="S121" s="19" t="n">
        <x:v>189305.2517530815</x:v>
      </x:c>
      <x:c r="T121" s="19" t="n">
        <x:v>202462.34606062528</x:v>
      </x:c>
      <x:c r="U121" s="19" t="n">
        <x:v>234815.4669640588</x:v>
      </x:c>
      <x:c r="V121" s="19" t="n">
        <x:v>227074.8069213907</x:v>
      </x:c>
      <x:c r="W121" s="19" t="n">
        <x:v>216437.12646929105</x:v>
      </x:c>
      <x:c r="X121" s="19" t="n">
        <x:v>210536.4377169737</x:v>
      </x:c>
      <x:c r="Y121" s="19" t="n">
        <x:v>204718.30787569727</x:v>
      </x:c>
      <x:c r="Z121" s="19" t="n">
        <x:v>211271.23286340802</x:v>
      </x:c>
      <x:c r="AA121" s="19" t="n">
        <x:v>213255.4582679695</x:v>
      </x:c>
      <x:c r="AB121" s="19" t="n">
        <x:v>197029.4994826209</x:v>
      </x:c>
      <x:c r="AC121" s="19" t="n">
        <x:v>193103.3381503536</x:v>
      </x:c>
      <x:c r="AD121" s="19" t="n">
        <x:v>181720.0521658755</x:v>
      </x:c>
      <x:c r="AE121" s="19" t="n">
        <x:v>182175.58376152263</x:v>
      </x:c>
      <x:c r="AF121" s="19" t="n">
        <x:v>184457.10176997597</x:v>
      </x:c>
      <x:c r="AG121" s="19" t="n">
        <x:v>202378.74766512724</x:v>
      </x:c>
      <x:c r="AH121" s="19" t="n">
        <x:v>198501.34911068843</x:v>
      </x:c>
      <x:c r="AI121" s="19" t="n">
        <x:v>179895.2992056415</x:v>
      </x:c>
      <x:c r="AJ121" s="19" t="n">
        <x:v>157148.93287892197</x:v>
      </x:c>
      <x:c r="AK121" s="19" t="n">
        <x:v>141316.3477633258</x:v>
      </x:c>
      <x:c r="AL121" s="19" t="n">
        <x:v>137350.7173152502</x:v>
      </x:c>
      <x:c r="AM121" s="19" t="n">
        <x:v>108638.84522960865</x:v>
      </x:c>
      <x:c r="AN121" s="19" t="n">
        <x:v>91924.42916616553</x:v>
      </x:c>
      <x:c r="AO121" s="19" t="n">
        <x:v>90131.63281438261</x:v>
      </x:c>
      <x:c r="AP121" s="19" t="n">
        <x:v>56847.89152553002</x:v>
      </x:c>
      <x:c r="AQ121" s="19" t="n">
        <x:v>39391.26607565535</x:v>
      </x:c>
      <x:c r="AR121" s="19" t="n">
        <x:v>39357.27622888819</x:v>
      </x:c>
      <x:c r="AS121" s="19" t="n">
        <x:v>26385.995649500866</x:v>
      </x:c>
      <x:c r="AT121" s="19" t="n">
        <x:v>13320.3561412805</x:v>
      </x:c>
      <x:c r="AU121" s="19" t="n">
        <x:v>1378.5133350312244</x:v>
      </x:c>
      <x:c r="AV121" s="19" t="n">
        <x:v>-46019.714623743785</x:v>
      </x:c>
      <x:c r="AW121" s="19" t="n">
        <x:v>-70772.67385527282</x:v>
      </x:c>
      <x:c r="AX121" s="19" t="n">
        <x:v>-66023.79420584475</x:v>
      </x:c>
      <x:c r="AY121" s="19" t="n">
        <x:v>-121153.84376688732</x:v>
      </x:c>
      <x:c r="AZ121" s="19" t="n">
        <x:v>-146712.19860106462</x:v>
      </x:c>
      <x:c r="BA121" s="19" t="n">
        <x:v>-137446.66772417945</x:v>
      </x:c>
      <x:c r="BB121" s="19" t="n">
        <x:v>-198951.89241847082</x:v>
      </x:c>
      <x:c r="BC121" s="19" t="n">
        <x:v>-225285.2116519058</x:v>
      </x:c>
      <x:c r="BD121" s="19" t="n">
        <x:v>-207546.2366971462</x:v>
      </x:c>
      <x:c r="BE121" s="19" t="n">
        <x:v>-284068.52330132294</x:v>
      </x:c>
      <x:c r="BF121" s="19" t="n">
        <x:v>-302352.5073410657</x:v>
      </x:c>
      <x:c r="BG121" s="19" t="n">
        <x:v>-298693.6724282778</x:v>
      </x:c>
      <x:c r="BH121" s="19" t="n">
        <x:v>-375311.96276398515</x:v>
      </x:c>
      <x:c r="BI121" s="19" t="n">
        <x:v>-405778.12176537677</x:v>
      </x:c>
      <x:c r="BJ121" s="19" t="n">
        <x:v>-382734.15347714536</x:v>
      </x:c>
      <x:c r="BK121" s="19" t="n">
        <x:v>-467743.3991521036</x:v>
      </x:c>
      <x:c r="BL121" s="19" t="n">
        <x:v>-499723.61017672764</x:v>
      </x:c>
      <x:c r="BM121" s="19" t="n">
        <x:v>-470985.78956156806</x:v>
      </x:c>
      <x:c r="BN121" s="19" t="n">
        <x:v>-563694.9494843581</x:v>
      </x:c>
      <x:c r="BO121" s="19" t="n">
        <x:v>-596013.4147530377</x:v>
      </x:c>
    </x:row>
    <x:row r="122" ht="42" customHeight="1">
      <x:c r="A122" s="3" t="str">
        <x:v>ALT.LIQ.NET_BURN.3</x:v>
      </x:c>
      <x:c r="B122" s="3" t="str">
        <x:v>No future rounds · Net burn / Downside</x:v>
      </x:c>
      <x:c r="C122" s="3" t="str">
        <x:v>EUR</x:v>
      </x:c>
      <x:c r="D122" s="3" t="str">
        <x:v>SUM</x:v>
      </x:c>
      <x:c r="E122" s="19" t="n">
        <x:f>SUM(H122:BO122)</x:f>
        <x:v>15724361.993327465</x:v>
      </x:c>
      <x:c r="F122" s="3" t="str"/>
      <x:c r="G122" s="2"/>
      <x:c r="H122" s="19" t="n">
        <x:v>20395.859999999997</x:v>
      </x:c>
      <x:c r="I122" s="19" t="n">
        <x:v>37580.44000000002</x:v>
      </x:c>
      <x:c r="J122" s="19" t="n">
        <x:v>55301.550000000025</x:v>
      </x:c>
      <x:c r="K122" s="19" t="n">
        <x:v>96564.86000000003</x:v>
      </x:c>
      <x:c r="L122" s="19" t="n">
        <x:v>96855.85000000002</x:v>
      </x:c>
      <x:c r="M122" s="19" t="n">
        <x:v>117951.00999999998</x:v>
      </x:c>
      <x:c r="N122" s="19" t="n">
        <x:v>104902.41071250002</x:v>
      </x:c>
      <x:c r="O122" s="19" t="n">
        <x:v>111498.74663048002</x:v>
      </x:c>
      <x:c r="P122" s="19" t="n">
        <x:v>140933.52156376812</x:v>
      </x:c>
      <x:c r="Q122" s="19" t="n">
        <x:v>159813.404269195</x:v>
      </x:c>
      <x:c r="R122" s="19" t="n">
        <x:v>201934.4623974604</x:v>
      </x:c>
      <x:c r="S122" s="19" t="n">
        <x:v>197164.02540824073</x:v>
      </x:c>
      <x:c r="T122" s="19" t="n">
        <x:v>208636.76787100447</x:v>
      </x:c>
      <x:c r="U122" s="19" t="n">
        <x:v>234555.28364434646</x:v>
      </x:c>
      <x:c r="V122" s="19" t="n">
        <x:v>231986.25076296827</x:v>
      </x:c>
      <x:c r="W122" s="19" t="n">
        <x:v>225668.61580009936</x:v>
      </x:c>
      <x:c r="X122" s="19" t="n">
        <x:v>226229.86548556882</x:v>
      </x:c>
      <x:c r="Y122" s="19" t="n">
        <x:v>226044.15032867182</x:v>
      </x:c>
      <x:c r="Z122" s="19" t="n">
        <x:v>294719.93030516943</x:v>
      </x:c>
      <x:c r="AA122" s="19" t="n">
        <x:v>299194.31400633475</x:v>
      </x:c>
      <x:c r="AB122" s="19" t="n">
        <x:v>288625.15022026846</x:v>
      </x:c>
      <x:c r="AC122" s="19" t="n">
        <x:v>288124.55613427574</x:v>
      </x:c>
      <x:c r="AD122" s="19" t="n">
        <x:v>287280.5401502773</x:v>
      </x:c>
      <x:c r="AE122" s="19" t="n">
        <x:v>293969.3353789107</x:v>
      </x:c>
      <x:c r="AF122" s="19" t="n">
        <x:v>305492.1654584004</x:v>
      </x:c>
      <x:c r="AG122" s="19" t="n">
        <x:v>326984.91773849353</x:v>
      </x:c>
      <x:c r="AH122" s="19" t="n">
        <x:v>335855.5126152424</x:v>
      </x:c>
      <x:c r="AI122" s="19" t="n">
        <x:v>322336.95323144976</x:v>
      </x:c>
      <x:c r="AJ122" s="19" t="n">
        <x:v>321449.8564407114</x:v>
      </x:c>
      <x:c r="AK122" s="19" t="n">
        <x:v>319599.3120592947</x:v>
      </x:c>
      <x:c r="AL122" s="19" t="n">
        <x:v>318786.8655139158</x:v>
      </x:c>
      <x:c r="AM122" s="19" t="n">
        <x:v>315869.89504686446</x:v>
      </x:c>
      <x:c r="AN122" s="19" t="n">
        <x:v>314011.8260697901</x:v>
      </x:c>
      <x:c r="AO122" s="19" t="n">
        <x:v>313469.86189787934</x:v>
      </x:c>
      <x:c r="AP122" s="19" t="n">
        <x:v>310266.6917429223</x:v>
      </x:c>
      <x:c r="AQ122" s="19" t="n">
        <x:v>308422.7524097078</x:v>
      </x:c>
      <x:c r="AR122" s="19" t="n">
        <x:v>312475.3047903574</x:v>
      </x:c>
      <x:c r="AS122" s="19" t="n">
        <x:v>341233.2837979955</x:v>
      </x:c>
      <x:c r="AT122" s="19" t="n">
        <x:v>349018.65274677356</x:v>
      </x:c>
      <x:c r="AU122" s="19" t="n">
        <x:v>335692.220462444</x:v>
      </x:c>
      <x:c r="AV122" s="19" t="n">
        <x:v>332463.8476275243</x:v>
      </x:c>
      <x:c r="AW122" s="19" t="n">
        <x:v>329562.9475607484</x:v>
      </x:c>
      <x:c r="AX122" s="19" t="n">
        <x:v>329074.19110035175</x:v>
      </x:c>
      <x:c r="AY122" s="19" t="n">
        <x:v>323797.20743507537</x:v>
      </x:c>
      <x:c r="AZ122" s="19" t="n">
        <x:v>320941.3535615406</x:v>
      </x:c>
      <x:c r="BA122" s="19" t="n">
        <x:v>320880.47387992224</x:v>
      </x:c>
      <x:c r="BB122" s="19" t="n">
        <x:v>315268.0834871378</x:v>
      </x:c>
      <x:c r="BC122" s="19" t="n">
        <x:v>312459.37085288437</x:v>
      </x:c>
      <x:c r="BD122" s="19" t="n">
        <x:v>317950.7715458097</x:v>
      </x:c>
      <x:c r="BE122" s="19" t="n">
        <x:v>308171.80926584045</x:v>
      </x:c>
      <x:c r="BF122" s="19" t="n">
        <x:v>316663.31801632966</x:v>
      </x:c>
      <x:c r="BG122" s="19" t="n">
        <x:v>303267.17744829244</x:v>
      </x:c>
      <x:c r="BH122" s="19" t="n">
        <x:v>297817.55753092596</x:v>
      </x:c>
      <x:c r="BI122" s="19" t="n">
        <x:v>294743.78964326147</x:v>
      </x:c>
      <x:c r="BJ122" s="19" t="n">
        <x:v>295209.67786469613</x:v>
      </x:c>
      <x:c r="BK122" s="19" t="n">
        <x:v>288209.0906637002</x:v>
      </x:c>
      <x:c r="BL122" s="19" t="n">
        <x:v>284272.72603430675</x:v>
      </x:c>
      <x:c r="BM122" s="19" t="n">
        <x:v>284750.3539552323</x:v>
      </x:c>
      <x:c r="BN122" s="19" t="n">
        <x:v>277431.92844396515</x:v>
      </x:c>
      <x:c r="BO122" s="19" t="n">
        <x:v>274529.34431813564</x:v>
      </x:c>
    </x:row>
    <x:row r="123" ht="42" customHeight="1">
      <x:c r="A123" s="3" t="str">
        <x:v>ALT.REG.REQUIRED</x:v>
      </x:c>
      <x:c r="B123" s="3" t="str">
        <x:v>No future rounds · Own-funds requirement (MiCA)</x:v>
      </x:c>
      <x:c r="C123" s="3" t="str">
        <x:v>EUR</x:v>
      </x:c>
      <x:c r="D123" s="3" t="str">
        <x:v>END</x:v>
      </x:c>
      <x:c r="E123" s="19" t="n">
        <x:f>BO123</x:f>
        <x:v>1412986.7273012912</x:v>
      </x:c>
      <x:c r="F123" s="3" t="str">
        <x:v>D10 Liquidity_RegCap row 129; latest estimate</x:v>
      </x:c>
      <x:c r="G123" s="2"/>
      <x:c r="H123" s="20" t="n">
        <x:f>INDEX(H124:H126,'Cover'!$C$28,1)</x:f>
        <x:v>891263.8850394198</x:v>
      </x:c>
      <x:c r="I123" s="20" t="n">
        <x:f>INDEX(I124:I126,'Cover'!$C$28,1)</x:f>
        <x:v>891263.8850394198</x:v>
      </x:c>
      <x:c r="J123" s="20" t="n">
        <x:f>INDEX(J124:J126,'Cover'!$C$28,1)</x:f>
        <x:v>891263.8850394198</x:v>
      </x:c>
      <x:c r="K123" s="20" t="n">
        <x:f>INDEX(K124:K126,'Cover'!$C$28,1)</x:f>
        <x:v>891263.8850394198</x:v>
      </x:c>
      <x:c r="L123" s="20" t="n">
        <x:f>INDEX(L124:L126,'Cover'!$C$28,1)</x:f>
        <x:v>891263.8850394198</x:v>
      </x:c>
      <x:c r="M123" s="20" t="n">
        <x:f>INDEX(M124:M126,'Cover'!$C$28,1)</x:f>
        <x:v>891263.8850394198</x:v>
      </x:c>
      <x:c r="N123" s="20" t="n">
        <x:f>INDEX(N124:N126,'Cover'!$C$28,1)</x:f>
        <x:v>891263.8850394198</x:v>
      </x:c>
      <x:c r="O123" s="20" t="n">
        <x:f>INDEX(O124:O126,'Cover'!$C$28,1)</x:f>
        <x:v>891263.8850394198</x:v>
      </x:c>
      <x:c r="P123" s="20" t="n">
        <x:f>INDEX(P124:P126,'Cover'!$C$28,1)</x:f>
        <x:v>891263.8850394198</x:v>
      </x:c>
      <x:c r="Q123" s="20" t="n">
        <x:f>INDEX(Q124:Q126,'Cover'!$C$28,1)</x:f>
        <x:v>891263.8850394198</x:v>
      </x:c>
      <x:c r="R123" s="20" t="n">
        <x:f>INDEX(R124:R126,'Cover'!$C$28,1)</x:f>
        <x:v>891263.8850394198</x:v>
      </x:c>
      <x:c r="S123" s="20" t="n">
        <x:f>INDEX(S124:S126,'Cover'!$C$28,1)</x:f>
        <x:v>891263.8850394198</x:v>
      </x:c>
      <x:c r="T123" s="20" t="n">
        <x:f>INDEX(T124:T126,'Cover'!$C$28,1)</x:f>
        <x:v>891263.8850394198</x:v>
      </x:c>
      <x:c r="U123" s="20" t="n">
        <x:f>INDEX(U124:U126,'Cover'!$C$28,1)</x:f>
        <x:v>891263.8850394198</x:v>
      </x:c>
      <x:c r="V123" s="20" t="n">
        <x:f>INDEX(V124:V126,'Cover'!$C$28,1)</x:f>
        <x:v>891263.8850394198</x:v>
      </x:c>
      <x:c r="W123" s="20" t="n">
        <x:f>INDEX(W124:W126,'Cover'!$C$28,1)</x:f>
        <x:v>891263.8850394198</x:v>
      </x:c>
      <x:c r="X123" s="20" t="n">
        <x:f>INDEX(X124:X126,'Cover'!$C$28,1)</x:f>
        <x:v>891263.8850394198</x:v>
      </x:c>
      <x:c r="Y123" s="20" t="n">
        <x:f>INDEX(Y124:Y126,'Cover'!$C$28,1)</x:f>
        <x:v>891263.8850394198</x:v>
      </x:c>
      <x:c r="Z123" s="20" t="n">
        <x:f>INDEX(Z124:Z126,'Cover'!$C$28,1)</x:f>
        <x:v>891263.8850394198</x:v>
      </x:c>
      <x:c r="AA123" s="20" t="n">
        <x:f>INDEX(AA124:AA126,'Cover'!$C$28,1)</x:f>
        <x:v>891263.8850394198</x:v>
      </x:c>
      <x:c r="AB123" s="20" t="n">
        <x:f>INDEX(AB124:AB126,'Cover'!$C$28,1)</x:f>
        <x:v>891263.8850394198</x:v>
      </x:c>
      <x:c r="AC123" s="20" t="n">
        <x:f>INDEX(AC124:AC126,'Cover'!$C$28,1)</x:f>
        <x:v>891263.8850394198</x:v>
      </x:c>
      <x:c r="AD123" s="20" t="n">
        <x:f>INDEX(AD124:AD126,'Cover'!$C$28,1)</x:f>
        <x:v>891263.8850394198</x:v>
      </x:c>
      <x:c r="AE123" s="20" t="n">
        <x:f>INDEX(AE124:AE126,'Cover'!$C$28,1)</x:f>
        <x:v>891263.8850394198</x:v>
      </x:c>
      <x:c r="AF123" s="20" t="n">
        <x:f>INDEX(AF124:AF126,'Cover'!$C$28,1)</x:f>
        <x:v>842761.4465060116</x:v>
      </x:c>
      <x:c r="AG123" s="20" t="n">
        <x:f>INDEX(AG124:AG126,'Cover'!$C$28,1)</x:f>
        <x:v>842761.4465060116</x:v>
      </x:c>
      <x:c r="AH123" s="20" t="n">
        <x:f>INDEX(AH124:AH126,'Cover'!$C$28,1)</x:f>
        <x:v>842761.4465060116</x:v>
      </x:c>
      <x:c r="AI123" s="20" t="n">
        <x:f>INDEX(AI124:AI126,'Cover'!$C$28,1)</x:f>
        <x:v>842761.4465060116</x:v>
      </x:c>
      <x:c r="AJ123" s="20" t="n">
        <x:f>INDEX(AJ124:AJ126,'Cover'!$C$28,1)</x:f>
        <x:v>842761.4465060116</x:v>
      </x:c>
      <x:c r="AK123" s="20" t="n">
        <x:f>INDEX(AK124:AK126,'Cover'!$C$28,1)</x:f>
        <x:v>842761.4465060116</x:v>
      </x:c>
      <x:c r="AL123" s="20" t="n">
        <x:f>INDEX(AL124:AL126,'Cover'!$C$28,1)</x:f>
        <x:v>842761.4465060116</x:v>
      </x:c>
      <x:c r="AM123" s="20" t="n">
        <x:f>INDEX(AM124:AM126,'Cover'!$C$28,1)</x:f>
        <x:v>842761.4465060116</x:v>
      </x:c>
      <x:c r="AN123" s="20" t="n">
        <x:f>INDEX(AN124:AN126,'Cover'!$C$28,1)</x:f>
        <x:v>842761.4465060116</x:v>
      </x:c>
      <x:c r="AO123" s="20" t="n">
        <x:f>INDEX(AO124:AO126,'Cover'!$C$28,1)</x:f>
        <x:v>842761.4465060116</x:v>
      </x:c>
      <x:c r="AP123" s="20" t="n">
        <x:f>INDEX(AP124:AP126,'Cover'!$C$28,1)</x:f>
        <x:v>842761.4465060116</x:v>
      </x:c>
      <x:c r="AQ123" s="20" t="n">
        <x:f>INDEX(AQ124:AQ126,'Cover'!$C$28,1)</x:f>
        <x:v>842761.4465060116</x:v>
      </x:c>
      <x:c r="AR123" s="20" t="n">
        <x:f>INDEX(AR124:AR126,'Cover'!$C$28,1)</x:f>
        <x:v>1128065.0693397028</x:v>
      </x:c>
      <x:c r="AS123" s="20" t="n">
        <x:f>INDEX(AS124:AS126,'Cover'!$C$28,1)</x:f>
        <x:v>1128065.0693397028</x:v>
      </x:c>
      <x:c r="AT123" s="20" t="n">
        <x:f>INDEX(AT124:AT126,'Cover'!$C$28,1)</x:f>
        <x:v>1128065.0693397028</x:v>
      </x:c>
      <x:c r="AU123" s="20" t="n">
        <x:f>INDEX(AU124:AU126,'Cover'!$C$28,1)</x:f>
        <x:v>1128065.0693397028</x:v>
      </x:c>
      <x:c r="AV123" s="20" t="n">
        <x:f>INDEX(AV124:AV126,'Cover'!$C$28,1)</x:f>
        <x:v>1128065.0693397028</x:v>
      </x:c>
      <x:c r="AW123" s="20" t="n">
        <x:f>INDEX(AW124:AW126,'Cover'!$C$28,1)</x:f>
        <x:v>1128065.0693397028</x:v>
      </x:c>
      <x:c r="AX123" s="20" t="n">
        <x:f>INDEX(AX124:AX126,'Cover'!$C$28,1)</x:f>
        <x:v>1128065.0693397028</x:v>
      </x:c>
      <x:c r="AY123" s="20" t="n">
        <x:f>INDEX(AY124:AY126,'Cover'!$C$28,1)</x:f>
        <x:v>1128065.0693397028</x:v>
      </x:c>
      <x:c r="AZ123" s="20" t="n">
        <x:f>INDEX(AZ124:AZ126,'Cover'!$C$28,1)</x:f>
        <x:v>1128065.0693397028</x:v>
      </x:c>
      <x:c r="BA123" s="20" t="n">
        <x:f>INDEX(BA124:BA126,'Cover'!$C$28,1)</x:f>
        <x:v>1128065.0693397028</x:v>
      </x:c>
      <x:c r="BB123" s="20" t="n">
        <x:f>INDEX(BB124:BB126,'Cover'!$C$28,1)</x:f>
        <x:v>1128065.0693397028</x:v>
      </x:c>
      <x:c r="BC123" s="20" t="n">
        <x:f>INDEX(BC124:BC126,'Cover'!$C$28,1)</x:f>
        <x:v>1128065.0693397028</x:v>
      </x:c>
      <x:c r="BD123" s="20" t="n">
        <x:f>INDEX(BD124:BD126,'Cover'!$C$28,1)</x:f>
        <x:v>1412986.7273012912</x:v>
      </x:c>
      <x:c r="BE123" s="20" t="n">
        <x:f>INDEX(BE124:BE126,'Cover'!$C$28,1)</x:f>
        <x:v>1412986.7273012912</x:v>
      </x:c>
      <x:c r="BF123" s="20" t="n">
        <x:f>INDEX(BF124:BF126,'Cover'!$C$28,1)</x:f>
        <x:v>1412986.7273012912</x:v>
      </x:c>
      <x:c r="BG123" s="20" t="n">
        <x:f>INDEX(BG124:BG126,'Cover'!$C$28,1)</x:f>
        <x:v>1412986.7273012912</x:v>
      </x:c>
      <x:c r="BH123" s="20" t="n">
        <x:f>INDEX(BH124:BH126,'Cover'!$C$28,1)</x:f>
        <x:v>1412986.7273012912</x:v>
      </x:c>
      <x:c r="BI123" s="20" t="n">
        <x:f>INDEX(BI124:BI126,'Cover'!$C$28,1)</x:f>
        <x:v>1412986.7273012912</x:v>
      </x:c>
      <x:c r="BJ123" s="20" t="n">
        <x:f>INDEX(BJ124:BJ126,'Cover'!$C$28,1)</x:f>
        <x:v>1412986.7273012912</x:v>
      </x:c>
      <x:c r="BK123" s="20" t="n">
        <x:f>INDEX(BK124:BK126,'Cover'!$C$28,1)</x:f>
        <x:v>1412986.7273012912</x:v>
      </x:c>
      <x:c r="BL123" s="20" t="n">
        <x:f>INDEX(BL124:BL126,'Cover'!$C$28,1)</x:f>
        <x:v>1412986.7273012912</x:v>
      </x:c>
      <x:c r="BM123" s="20" t="n">
        <x:f>INDEX(BM124:BM126,'Cover'!$C$28,1)</x:f>
        <x:v>1412986.7273012912</x:v>
      </x:c>
      <x:c r="BN123" s="20" t="n">
        <x:f>INDEX(BN124:BN126,'Cover'!$C$28,1)</x:f>
        <x:v>1412986.7273012912</x:v>
      </x:c>
      <x:c r="BO123" s="20" t="n">
        <x:f>INDEX(BO124:BO126,'Cover'!$C$28,1)</x:f>
        <x:v>1412986.7273012912</x:v>
      </x:c>
    </x:row>
    <x:row r="124" ht="42" customHeight="1">
      <x:c r="A124" s="3" t="str">
        <x:v>ALT.REG.REQUIRED.1</x:v>
      </x:c>
      <x:c r="B124" s="3" t="str">
        <x:v>No future rounds · Own-funds requirement (MiCA) / Base</x:v>
      </x:c>
      <x:c r="C124" s="3" t="str">
        <x:v>EUR</x:v>
      </x:c>
      <x:c r="D124" s="3" t="str">
        <x:v>END</x:v>
      </x:c>
      <x:c r="E124" s="19" t="n">
        <x:f>BO124</x:f>
        <x:v>1412986.7273012912</x:v>
      </x:c>
      <x:c r="F124" s="3" t="str"/>
      <x:c r="G124" s="2"/>
      <x:c r="H124" s="19" t="n">
        <x:v>891263.8850394198</x:v>
      </x:c>
      <x:c r="I124" s="19" t="n">
        <x:v>891263.8850394198</x:v>
      </x:c>
      <x:c r="J124" s="19" t="n">
        <x:v>891263.8850394198</x:v>
      </x:c>
      <x:c r="K124" s="19" t="n">
        <x:v>891263.8850394198</x:v>
      </x:c>
      <x:c r="L124" s="19" t="n">
        <x:v>891263.8850394198</x:v>
      </x:c>
      <x:c r="M124" s="19" t="n">
        <x:v>891263.8850394198</x:v>
      </x:c>
      <x:c r="N124" s="19" t="n">
        <x:v>891263.8850394198</x:v>
      </x:c>
      <x:c r="O124" s="19" t="n">
        <x:v>891263.8850394198</x:v>
      </x:c>
      <x:c r="P124" s="19" t="n">
        <x:v>891263.8850394198</x:v>
      </x:c>
      <x:c r="Q124" s="19" t="n">
        <x:v>891263.8850394198</x:v>
      </x:c>
      <x:c r="R124" s="19" t="n">
        <x:v>891263.8850394198</x:v>
      </x:c>
      <x:c r="S124" s="19" t="n">
        <x:v>891263.8850394198</x:v>
      </x:c>
      <x:c r="T124" s="19" t="n">
        <x:v>891263.8850394198</x:v>
      </x:c>
      <x:c r="U124" s="19" t="n">
        <x:v>891263.8850394198</x:v>
      </x:c>
      <x:c r="V124" s="19" t="n">
        <x:v>891263.8850394198</x:v>
      </x:c>
      <x:c r="W124" s="19" t="n">
        <x:v>891263.8850394198</x:v>
      </x:c>
      <x:c r="X124" s="19" t="n">
        <x:v>891263.8850394198</x:v>
      </x:c>
      <x:c r="Y124" s="19" t="n">
        <x:v>891263.8850394198</x:v>
      </x:c>
      <x:c r="Z124" s="19" t="n">
        <x:v>891263.8850394198</x:v>
      </x:c>
      <x:c r="AA124" s="19" t="n">
        <x:v>891263.8850394198</x:v>
      </x:c>
      <x:c r="AB124" s="19" t="n">
        <x:v>891263.8850394198</x:v>
      </x:c>
      <x:c r="AC124" s="19" t="n">
        <x:v>891263.8850394198</x:v>
      </x:c>
      <x:c r="AD124" s="19" t="n">
        <x:v>891263.8850394198</x:v>
      </x:c>
      <x:c r="AE124" s="19" t="n">
        <x:v>891263.8850394198</x:v>
      </x:c>
      <x:c r="AF124" s="19" t="n">
        <x:v>842761.4465060116</x:v>
      </x:c>
      <x:c r="AG124" s="19" t="n">
        <x:v>842761.4465060116</x:v>
      </x:c>
      <x:c r="AH124" s="19" t="n">
        <x:v>842761.4465060116</x:v>
      </x:c>
      <x:c r="AI124" s="19" t="n">
        <x:v>842761.4465060116</x:v>
      </x:c>
      <x:c r="AJ124" s="19" t="n">
        <x:v>842761.4465060116</x:v>
      </x:c>
      <x:c r="AK124" s="19" t="n">
        <x:v>842761.4465060116</x:v>
      </x:c>
      <x:c r="AL124" s="19" t="n">
        <x:v>842761.4465060116</x:v>
      </x:c>
      <x:c r="AM124" s="19" t="n">
        <x:v>842761.4465060116</x:v>
      </x:c>
      <x:c r="AN124" s="19" t="n">
        <x:v>842761.4465060116</x:v>
      </x:c>
      <x:c r="AO124" s="19" t="n">
        <x:v>842761.4465060116</x:v>
      </x:c>
      <x:c r="AP124" s="19" t="n">
        <x:v>842761.4465060116</x:v>
      </x:c>
      <x:c r="AQ124" s="19" t="n">
        <x:v>842761.4465060116</x:v>
      </x:c>
      <x:c r="AR124" s="19" t="n">
        <x:v>1128065.0693397028</x:v>
      </x:c>
      <x:c r="AS124" s="19" t="n">
        <x:v>1128065.0693397028</x:v>
      </x:c>
      <x:c r="AT124" s="19" t="n">
        <x:v>1128065.0693397028</x:v>
      </x:c>
      <x:c r="AU124" s="19" t="n">
        <x:v>1128065.0693397028</x:v>
      </x:c>
      <x:c r="AV124" s="19" t="n">
        <x:v>1128065.0693397028</x:v>
      </x:c>
      <x:c r="AW124" s="19" t="n">
        <x:v>1128065.0693397028</x:v>
      </x:c>
      <x:c r="AX124" s="19" t="n">
        <x:v>1128065.0693397028</x:v>
      </x:c>
      <x:c r="AY124" s="19" t="n">
        <x:v>1128065.0693397028</x:v>
      </x:c>
      <x:c r="AZ124" s="19" t="n">
        <x:v>1128065.0693397028</x:v>
      </x:c>
      <x:c r="BA124" s="19" t="n">
        <x:v>1128065.0693397028</x:v>
      </x:c>
      <x:c r="BB124" s="19" t="n">
        <x:v>1128065.0693397028</x:v>
      </x:c>
      <x:c r="BC124" s="19" t="n">
        <x:v>1128065.0693397028</x:v>
      </x:c>
      <x:c r="BD124" s="19" t="n">
        <x:v>1412986.7273012912</x:v>
      </x:c>
      <x:c r="BE124" s="19" t="n">
        <x:v>1412986.7273012912</x:v>
      </x:c>
      <x:c r="BF124" s="19" t="n">
        <x:v>1412986.7273012912</x:v>
      </x:c>
      <x:c r="BG124" s="19" t="n">
        <x:v>1412986.7273012912</x:v>
      </x:c>
      <x:c r="BH124" s="19" t="n">
        <x:v>1412986.7273012912</x:v>
      </x:c>
      <x:c r="BI124" s="19" t="n">
        <x:v>1412986.7273012912</x:v>
      </x:c>
      <x:c r="BJ124" s="19" t="n">
        <x:v>1412986.7273012912</x:v>
      </x:c>
      <x:c r="BK124" s="19" t="n">
        <x:v>1412986.7273012912</x:v>
      </x:c>
      <x:c r="BL124" s="19" t="n">
        <x:v>1412986.7273012912</x:v>
      </x:c>
      <x:c r="BM124" s="19" t="n">
        <x:v>1412986.7273012912</x:v>
      </x:c>
      <x:c r="BN124" s="19" t="n">
        <x:v>1412986.7273012912</x:v>
      </x:c>
      <x:c r="BO124" s="19" t="n">
        <x:v>1412986.7273012912</x:v>
      </x:c>
    </x:row>
    <x:row r="125" ht="42" customHeight="1">
      <x:c r="A125" s="3" t="str">
        <x:v>ALT.REG.REQUIRED.2</x:v>
      </x:c>
      <x:c r="B125" s="3" t="str">
        <x:v>No future rounds · Own-funds requirement (MiCA) / Upside</x:v>
      </x:c>
      <x:c r="C125" s="3" t="str">
        <x:v>EUR</x:v>
      </x:c>
      <x:c r="D125" s="3" t="str">
        <x:v>END</x:v>
      </x:c>
      <x:c r="E125" s="19" t="n">
        <x:f>BO125</x:f>
        <x:v>1958892.339364679</x:v>
      </x:c>
      <x:c r="F125" s="3" t="str"/>
      <x:c r="G125" s="2"/>
      <x:c r="H125" s="19" t="n">
        <x:v>933666.515568299</x:v>
      </x:c>
      <x:c r="I125" s="19" t="n">
        <x:v>933666.515568299</x:v>
      </x:c>
      <x:c r="J125" s="19" t="n">
        <x:v>933666.515568299</x:v>
      </x:c>
      <x:c r="K125" s="19" t="n">
        <x:v>933666.515568299</x:v>
      </x:c>
      <x:c r="L125" s="19" t="n">
        <x:v>933666.515568299</x:v>
      </x:c>
      <x:c r="M125" s="19" t="n">
        <x:v>933666.515568299</x:v>
      </x:c>
      <x:c r="N125" s="19" t="n">
        <x:v>933666.515568299</x:v>
      </x:c>
      <x:c r="O125" s="19" t="n">
        <x:v>933666.515568299</x:v>
      </x:c>
      <x:c r="P125" s="19" t="n">
        <x:v>933666.515568299</x:v>
      </x:c>
      <x:c r="Q125" s="19" t="n">
        <x:v>933666.515568299</x:v>
      </x:c>
      <x:c r="R125" s="19" t="n">
        <x:v>933666.515568299</x:v>
      </x:c>
      <x:c r="S125" s="19" t="n">
        <x:v>933666.515568299</x:v>
      </x:c>
      <x:c r="T125" s="19" t="n">
        <x:v>933666.515568299</x:v>
      </x:c>
      <x:c r="U125" s="19" t="n">
        <x:v>933666.515568299</x:v>
      </x:c>
      <x:c r="V125" s="19" t="n">
        <x:v>933666.515568299</x:v>
      </x:c>
      <x:c r="W125" s="19" t="n">
        <x:v>933666.515568299</x:v>
      </x:c>
      <x:c r="X125" s="19" t="n">
        <x:v>933666.515568299</x:v>
      </x:c>
      <x:c r="Y125" s="19" t="n">
        <x:v>933666.515568299</x:v>
      </x:c>
      <x:c r="Z125" s="19" t="n">
        <x:v>933666.515568299</x:v>
      </x:c>
      <x:c r="AA125" s="19" t="n">
        <x:v>933666.515568299</x:v>
      </x:c>
      <x:c r="AB125" s="19" t="n">
        <x:v>933666.515568299</x:v>
      </x:c>
      <x:c r="AC125" s="19" t="n">
        <x:v>933666.515568299</x:v>
      </x:c>
      <x:c r="AD125" s="19" t="n">
        <x:v>933666.515568299</x:v>
      </x:c>
      <x:c r="AE125" s="19" t="n">
        <x:v>933666.515568299</x:v>
      </x:c>
      <x:c r="AF125" s="19" t="n">
        <x:v>885164.0770348909</x:v>
      </x:c>
      <x:c r="AG125" s="19" t="n">
        <x:v>885164.0770348909</x:v>
      </x:c>
      <x:c r="AH125" s="19" t="n">
        <x:v>885164.0770348909</x:v>
      </x:c>
      <x:c r="AI125" s="19" t="n">
        <x:v>885164.0770348909</x:v>
      </x:c>
      <x:c r="AJ125" s="19" t="n">
        <x:v>885164.0770348909</x:v>
      </x:c>
      <x:c r="AK125" s="19" t="n">
        <x:v>885164.0770348909</x:v>
      </x:c>
      <x:c r="AL125" s="19" t="n">
        <x:v>885164.0770348909</x:v>
      </x:c>
      <x:c r="AM125" s="19" t="n">
        <x:v>885164.0770348909</x:v>
      </x:c>
      <x:c r="AN125" s="19" t="n">
        <x:v>885164.0770348909</x:v>
      </x:c>
      <x:c r="AO125" s="19" t="n">
        <x:v>885164.0770348909</x:v>
      </x:c>
      <x:c r="AP125" s="19" t="n">
        <x:v>885164.0770348909</x:v>
      </x:c>
      <x:c r="AQ125" s="19" t="n">
        <x:v>885164.0770348909</x:v>
      </x:c>
      <x:c r="AR125" s="19" t="n">
        <x:v>1350860.518339353</x:v>
      </x:c>
      <x:c r="AS125" s="19" t="n">
        <x:v>1350860.518339353</x:v>
      </x:c>
      <x:c r="AT125" s="19" t="n">
        <x:v>1350860.518339353</x:v>
      </x:c>
      <x:c r="AU125" s="19" t="n">
        <x:v>1350860.518339353</x:v>
      </x:c>
      <x:c r="AV125" s="19" t="n">
        <x:v>1350860.518339353</x:v>
      </x:c>
      <x:c r="AW125" s="19" t="n">
        <x:v>1350860.518339353</x:v>
      </x:c>
      <x:c r="AX125" s="19" t="n">
        <x:v>1350860.518339353</x:v>
      </x:c>
      <x:c r="AY125" s="19" t="n">
        <x:v>1350860.518339353</x:v>
      </x:c>
      <x:c r="AZ125" s="19" t="n">
        <x:v>1350860.518339353</x:v>
      </x:c>
      <x:c r="BA125" s="19" t="n">
        <x:v>1350860.518339353</x:v>
      </x:c>
      <x:c r="BB125" s="19" t="n">
        <x:v>1350860.518339353</x:v>
      </x:c>
      <x:c r="BC125" s="19" t="n">
        <x:v>1350860.518339353</x:v>
      </x:c>
      <x:c r="BD125" s="19" t="n">
        <x:v>1958892.339364679</x:v>
      </x:c>
      <x:c r="BE125" s="19" t="n">
        <x:v>1958892.339364679</x:v>
      </x:c>
      <x:c r="BF125" s="19" t="n">
        <x:v>1958892.339364679</x:v>
      </x:c>
      <x:c r="BG125" s="19" t="n">
        <x:v>1958892.339364679</x:v>
      </x:c>
      <x:c r="BH125" s="19" t="n">
        <x:v>1958892.339364679</x:v>
      </x:c>
      <x:c r="BI125" s="19" t="n">
        <x:v>1958892.339364679</x:v>
      </x:c>
      <x:c r="BJ125" s="19" t="n">
        <x:v>1958892.339364679</x:v>
      </x:c>
      <x:c r="BK125" s="19" t="n">
        <x:v>1958892.339364679</x:v>
      </x:c>
      <x:c r="BL125" s="19" t="n">
        <x:v>1958892.339364679</x:v>
      </x:c>
      <x:c r="BM125" s="19" t="n">
        <x:v>1958892.339364679</x:v>
      </x:c>
      <x:c r="BN125" s="19" t="n">
        <x:v>1958892.339364679</x:v>
      </x:c>
      <x:c r="BO125" s="19" t="n">
        <x:v>1958892.339364679</x:v>
      </x:c>
    </x:row>
    <x:row r="126" ht="42" customHeight="1">
      <x:c r="A126" s="3" t="str">
        <x:v>ALT.REG.REQUIRED.3</x:v>
      </x:c>
      <x:c r="B126" s="3" t="str">
        <x:v>No future rounds · Own-funds requirement (MiCA) / Downside</x:v>
      </x:c>
      <x:c r="C126" s="3" t="str">
        <x:v>EUR</x:v>
      </x:c>
      <x:c r="D126" s="3" t="str">
        <x:v>END</x:v>
      </x:c>
      <x:c r="E126" s="19" t="n">
        <x:f>BO126</x:f>
        <x:v>1215713.4100623836</x:v>
      </x:c>
      <x:c r="F126" s="3" t="str"/>
      <x:c r="G126" s="2"/>
      <x:c r="H126" s="19" t="n">
        <x:v>1064878.8955783367</x:v>
      </x:c>
      <x:c r="I126" s="19" t="n">
        <x:v>1064878.8955783367</x:v>
      </x:c>
      <x:c r="J126" s="19" t="n">
        <x:v>1064878.8955783367</x:v>
      </x:c>
      <x:c r="K126" s="19" t="n">
        <x:v>1064878.8955783367</x:v>
      </x:c>
      <x:c r="L126" s="19" t="n">
        <x:v>1064878.8955783367</x:v>
      </x:c>
      <x:c r="M126" s="19" t="n">
        <x:v>1064878.8955783367</x:v>
      </x:c>
      <x:c r="N126" s="19" t="n">
        <x:v>1064878.8955783367</x:v>
      </x:c>
      <x:c r="O126" s="19" t="n">
        <x:v>1064878.8955783367</x:v>
      </x:c>
      <x:c r="P126" s="19" t="n">
        <x:v>1064878.8955783367</x:v>
      </x:c>
      <x:c r="Q126" s="19" t="n">
        <x:v>1064878.8955783367</x:v>
      </x:c>
      <x:c r="R126" s="19" t="n">
        <x:v>1064878.8955783367</x:v>
      </x:c>
      <x:c r="S126" s="19" t="n">
        <x:v>1064878.8955783367</x:v>
      </x:c>
      <x:c r="T126" s="19" t="n">
        <x:v>1064878.8955783367</x:v>
      </x:c>
      <x:c r="U126" s="19" t="n">
        <x:v>1064878.8955783367</x:v>
      </x:c>
      <x:c r="V126" s="19" t="n">
        <x:v>1064878.8955783367</x:v>
      </x:c>
      <x:c r="W126" s="19" t="n">
        <x:v>1064878.8955783367</x:v>
      </x:c>
      <x:c r="X126" s="19" t="n">
        <x:v>1064878.8955783367</x:v>
      </x:c>
      <x:c r="Y126" s="19" t="n">
        <x:v>1064878.8955783367</x:v>
      </x:c>
      <x:c r="Z126" s="19" t="n">
        <x:v>1064878.8955783367</x:v>
      </x:c>
      <x:c r="AA126" s="19" t="n">
        <x:v>1064878.8955783367</x:v>
      </x:c>
      <x:c r="AB126" s="19" t="n">
        <x:v>1064878.8955783367</x:v>
      </x:c>
      <x:c r="AC126" s="19" t="n">
        <x:v>1064878.8955783367</x:v>
      </x:c>
      <x:c r="AD126" s="19" t="n">
        <x:v>1064878.8955783367</x:v>
      </x:c>
      <x:c r="AE126" s="19" t="n">
        <x:v>1064878.8955783367</x:v>
      </x:c>
      <x:c r="AF126" s="19" t="n">
        <x:v>1064878.8955783367</x:v>
      </x:c>
      <x:c r="AG126" s="19" t="n">
        <x:v>1064878.8955783367</x:v>
      </x:c>
      <x:c r="AH126" s="19" t="n">
        <x:v>1064878.8955783367</x:v>
      </x:c>
      <x:c r="AI126" s="19" t="n">
        <x:v>1064878.8955783367</x:v>
      </x:c>
      <x:c r="AJ126" s="19" t="n">
        <x:v>1064878.8955783367</x:v>
      </x:c>
      <x:c r="AK126" s="19" t="n">
        <x:v>1064878.8955783367</x:v>
      </x:c>
      <x:c r="AL126" s="19" t="n">
        <x:v>826488.884925385</x:v>
      </x:c>
      <x:c r="AM126" s="19" t="n">
        <x:v>826488.884925385</x:v>
      </x:c>
      <x:c r="AN126" s="19" t="n">
        <x:v>826488.884925385</x:v>
      </x:c>
      <x:c r="AO126" s="19" t="n">
        <x:v>826488.884925385</x:v>
      </x:c>
      <x:c r="AP126" s="19" t="n">
        <x:v>826488.884925385</x:v>
      </x:c>
      <x:c r="AQ126" s="19" t="n">
        <x:v>826488.884925385</x:v>
      </x:c>
      <x:c r="AR126" s="19" t="n">
        <x:v>1057805.6735400334</x:v>
      </x:c>
      <x:c r="AS126" s="19" t="n">
        <x:v>1057805.6735400334</x:v>
      </x:c>
      <x:c r="AT126" s="19" t="n">
        <x:v>1057805.6735400334</x:v>
      </x:c>
      <x:c r="AU126" s="19" t="n">
        <x:v>1057805.6735400334</x:v>
      </x:c>
      <x:c r="AV126" s="19" t="n">
        <x:v>1057805.6735400334</x:v>
      </x:c>
      <x:c r="AW126" s="19" t="n">
        <x:v>1057805.6735400334</x:v>
      </x:c>
      <x:c r="AX126" s="19" t="n">
        <x:v>1057805.6735400334</x:v>
      </x:c>
      <x:c r="AY126" s="19" t="n">
        <x:v>1057805.6735400334</x:v>
      </x:c>
      <x:c r="AZ126" s="19" t="n">
        <x:v>1057805.6735400334</x:v>
      </x:c>
      <x:c r="BA126" s="19" t="n">
        <x:v>1057805.6735400334</x:v>
      </x:c>
      <x:c r="BB126" s="19" t="n">
        <x:v>1057805.6735400334</x:v>
      </x:c>
      <x:c r="BC126" s="19" t="n">
        <x:v>1057805.6735400334</x:v>
      </x:c>
      <x:c r="BD126" s="19" t="n">
        <x:v>1215713.4100623836</x:v>
      </x:c>
      <x:c r="BE126" s="19" t="n">
        <x:v>1215713.4100623836</x:v>
      </x:c>
      <x:c r="BF126" s="19" t="n">
        <x:v>1215713.4100623836</x:v>
      </x:c>
      <x:c r="BG126" s="19" t="n">
        <x:v>1215713.4100623836</x:v>
      </x:c>
      <x:c r="BH126" s="19" t="n">
        <x:v>1215713.4100623836</x:v>
      </x:c>
      <x:c r="BI126" s="19" t="n">
        <x:v>1215713.4100623836</x:v>
      </x:c>
      <x:c r="BJ126" s="19" t="n">
        <x:v>1215713.4100623836</x:v>
      </x:c>
      <x:c r="BK126" s="19" t="n">
        <x:v>1215713.4100623836</x:v>
      </x:c>
      <x:c r="BL126" s="19" t="n">
        <x:v>1215713.4100623836</x:v>
      </x:c>
      <x:c r="BM126" s="19" t="n">
        <x:v>1215713.4100623836</x:v>
      </x:c>
      <x:c r="BN126" s="19" t="n">
        <x:v>1215713.4100623836</x:v>
      </x:c>
      <x:c r="BO126" s="19" t="n">
        <x:v>1215713.4100623836</x:v>
      </x:c>
    </x:row>
    <x:row r="127" ht="42" customHeight="1">
      <x:c r="A127" s="3" t="str">
        <x:v>ALT.REG.MGMT_TARGET</x:v>
      </x:c>
      <x:c r="B127" s="3" t="str">
        <x:v>No future rounds · Own funds: mgmt target</x:v>
      </x:c>
      <x:c r="C127" s="3" t="str">
        <x:v>EUR</x:v>
      </x:c>
      <x:c r="D127" s="3" t="str">
        <x:v>END</x:v>
      </x:c>
      <x:c r="E127" s="19" t="n">
        <x:f>BO127</x:f>
        <x:v>1695584.0727615494</x:v>
      </x:c>
      <x:c r="F127" s="3" t="str">
        <x:v>D10 Liquidity_RegCap row 130; latest estimate</x:v>
      </x:c>
      <x:c r="G127" s="2"/>
      <x:c r="H127" s="20" t="n">
        <x:f>INDEX(H128:H130,'Cover'!$C$28,1)</x:f>
        <x:v>1069516.6620473037</x:v>
      </x:c>
      <x:c r="I127" s="20" t="n">
        <x:f>INDEX(I128:I130,'Cover'!$C$28,1)</x:f>
        <x:v>1069516.6620473037</x:v>
      </x:c>
      <x:c r="J127" s="20" t="n">
        <x:f>INDEX(J128:J130,'Cover'!$C$28,1)</x:f>
        <x:v>1069516.6620473037</x:v>
      </x:c>
      <x:c r="K127" s="20" t="n">
        <x:f>INDEX(K128:K130,'Cover'!$C$28,1)</x:f>
        <x:v>1069516.6620473037</x:v>
      </x:c>
      <x:c r="L127" s="20" t="n">
        <x:f>INDEX(L128:L130,'Cover'!$C$28,1)</x:f>
        <x:v>1069516.6620473037</x:v>
      </x:c>
      <x:c r="M127" s="20" t="n">
        <x:f>INDEX(M128:M130,'Cover'!$C$28,1)</x:f>
        <x:v>1069516.6620473037</x:v>
      </x:c>
      <x:c r="N127" s="20" t="n">
        <x:f>INDEX(N128:N130,'Cover'!$C$28,1)</x:f>
        <x:v>1069516.6620473037</x:v>
      </x:c>
      <x:c r="O127" s="20" t="n">
        <x:f>INDEX(O128:O130,'Cover'!$C$28,1)</x:f>
        <x:v>1069516.6620473037</x:v>
      </x:c>
      <x:c r="P127" s="20" t="n">
        <x:f>INDEX(P128:P130,'Cover'!$C$28,1)</x:f>
        <x:v>1069516.6620473037</x:v>
      </x:c>
      <x:c r="Q127" s="20" t="n">
        <x:f>INDEX(Q128:Q130,'Cover'!$C$28,1)</x:f>
        <x:v>1069516.6620473037</x:v>
      </x:c>
      <x:c r="R127" s="20" t="n">
        <x:f>INDEX(R128:R130,'Cover'!$C$28,1)</x:f>
        <x:v>1069516.6620473037</x:v>
      </x:c>
      <x:c r="S127" s="20" t="n">
        <x:f>INDEX(S128:S130,'Cover'!$C$28,1)</x:f>
        <x:v>1069516.6620473037</x:v>
      </x:c>
      <x:c r="T127" s="20" t="n">
        <x:f>INDEX(T128:T130,'Cover'!$C$28,1)</x:f>
        <x:v>1069516.6620473037</x:v>
      </x:c>
      <x:c r="U127" s="20" t="n">
        <x:f>INDEX(U128:U130,'Cover'!$C$28,1)</x:f>
        <x:v>1069516.6620473037</x:v>
      </x:c>
      <x:c r="V127" s="20" t="n">
        <x:f>INDEX(V128:V130,'Cover'!$C$28,1)</x:f>
        <x:v>1069516.6620473037</x:v>
      </x:c>
      <x:c r="W127" s="20" t="n">
        <x:f>INDEX(W128:W130,'Cover'!$C$28,1)</x:f>
        <x:v>1069516.6620473037</x:v>
      </x:c>
      <x:c r="X127" s="20" t="n">
        <x:f>INDEX(X128:X130,'Cover'!$C$28,1)</x:f>
        <x:v>1069516.6620473037</x:v>
      </x:c>
      <x:c r="Y127" s="20" t="n">
        <x:f>INDEX(Y128:Y130,'Cover'!$C$28,1)</x:f>
        <x:v>1069516.6620473037</x:v>
      </x:c>
      <x:c r="Z127" s="20" t="n">
        <x:f>INDEX(Z128:Z130,'Cover'!$C$28,1)</x:f>
        <x:v>1069516.6620473037</x:v>
      </x:c>
      <x:c r="AA127" s="20" t="n">
        <x:f>INDEX(AA128:AA130,'Cover'!$C$28,1)</x:f>
        <x:v>1069516.6620473037</x:v>
      </x:c>
      <x:c r="AB127" s="20" t="n">
        <x:f>INDEX(AB128:AB130,'Cover'!$C$28,1)</x:f>
        <x:v>1069516.6620473037</x:v>
      </x:c>
      <x:c r="AC127" s="20" t="n">
        <x:f>INDEX(AC128:AC130,'Cover'!$C$28,1)</x:f>
        <x:v>1069516.6620473037</x:v>
      </x:c>
      <x:c r="AD127" s="20" t="n">
        <x:f>INDEX(AD128:AD130,'Cover'!$C$28,1)</x:f>
        <x:v>1069516.6620473037</x:v>
      </x:c>
      <x:c r="AE127" s="20" t="n">
        <x:f>INDEX(AE128:AE130,'Cover'!$C$28,1)</x:f>
        <x:v>1069516.6620473037</x:v>
      </x:c>
      <x:c r="AF127" s="20" t="n">
        <x:f>INDEX(AF128:AF130,'Cover'!$C$28,1)</x:f>
        <x:v>1011313.7358072139</x:v>
      </x:c>
      <x:c r="AG127" s="20" t="n">
        <x:f>INDEX(AG128:AG130,'Cover'!$C$28,1)</x:f>
        <x:v>1011313.7358072139</x:v>
      </x:c>
      <x:c r="AH127" s="20" t="n">
        <x:f>INDEX(AH128:AH130,'Cover'!$C$28,1)</x:f>
        <x:v>1011313.7358072139</x:v>
      </x:c>
      <x:c r="AI127" s="20" t="n">
        <x:f>INDEX(AI128:AI130,'Cover'!$C$28,1)</x:f>
        <x:v>1011313.7358072139</x:v>
      </x:c>
      <x:c r="AJ127" s="20" t="n">
        <x:f>INDEX(AJ128:AJ130,'Cover'!$C$28,1)</x:f>
        <x:v>1011313.7358072139</x:v>
      </x:c>
      <x:c r="AK127" s="20" t="n">
        <x:f>INDEX(AK128:AK130,'Cover'!$C$28,1)</x:f>
        <x:v>1011313.7358072139</x:v>
      </x:c>
      <x:c r="AL127" s="20" t="n">
        <x:f>INDEX(AL128:AL130,'Cover'!$C$28,1)</x:f>
        <x:v>1011313.7358072139</x:v>
      </x:c>
      <x:c r="AM127" s="20" t="n">
        <x:f>INDEX(AM128:AM130,'Cover'!$C$28,1)</x:f>
        <x:v>1011313.7358072139</x:v>
      </x:c>
      <x:c r="AN127" s="20" t="n">
        <x:f>INDEX(AN128:AN130,'Cover'!$C$28,1)</x:f>
        <x:v>1011313.7358072139</x:v>
      </x:c>
      <x:c r="AO127" s="20" t="n">
        <x:f>INDEX(AO128:AO130,'Cover'!$C$28,1)</x:f>
        <x:v>1011313.7358072139</x:v>
      </x:c>
      <x:c r="AP127" s="20" t="n">
        <x:f>INDEX(AP128:AP130,'Cover'!$C$28,1)</x:f>
        <x:v>1011313.7358072139</x:v>
      </x:c>
      <x:c r="AQ127" s="20" t="n">
        <x:f>INDEX(AQ128:AQ130,'Cover'!$C$28,1)</x:f>
        <x:v>1011313.7358072139</x:v>
      </x:c>
      <x:c r="AR127" s="20" t="n">
        <x:f>INDEX(AR128:AR130,'Cover'!$C$28,1)</x:f>
        <x:v>1353678.0832076434</x:v>
      </x:c>
      <x:c r="AS127" s="20" t="n">
        <x:f>INDEX(AS128:AS130,'Cover'!$C$28,1)</x:f>
        <x:v>1353678.0832076434</x:v>
      </x:c>
      <x:c r="AT127" s="20" t="n">
        <x:f>INDEX(AT128:AT130,'Cover'!$C$28,1)</x:f>
        <x:v>1353678.0832076434</x:v>
      </x:c>
      <x:c r="AU127" s="20" t="n">
        <x:f>INDEX(AU128:AU130,'Cover'!$C$28,1)</x:f>
        <x:v>1353678.0832076434</x:v>
      </x:c>
      <x:c r="AV127" s="20" t="n">
        <x:f>INDEX(AV128:AV130,'Cover'!$C$28,1)</x:f>
        <x:v>1353678.0832076434</x:v>
      </x:c>
      <x:c r="AW127" s="20" t="n">
        <x:f>INDEX(AW128:AW130,'Cover'!$C$28,1)</x:f>
        <x:v>1353678.0832076434</x:v>
      </x:c>
      <x:c r="AX127" s="20" t="n">
        <x:f>INDEX(AX128:AX130,'Cover'!$C$28,1)</x:f>
        <x:v>1353678.0832076434</x:v>
      </x:c>
      <x:c r="AY127" s="20" t="n">
        <x:f>INDEX(AY128:AY130,'Cover'!$C$28,1)</x:f>
        <x:v>1353678.0832076434</x:v>
      </x:c>
      <x:c r="AZ127" s="20" t="n">
        <x:f>INDEX(AZ128:AZ130,'Cover'!$C$28,1)</x:f>
        <x:v>1353678.0832076434</x:v>
      </x:c>
      <x:c r="BA127" s="20" t="n">
        <x:f>INDEX(BA128:BA130,'Cover'!$C$28,1)</x:f>
        <x:v>1353678.0832076434</x:v>
      </x:c>
      <x:c r="BB127" s="20" t="n">
        <x:f>INDEX(BB128:BB130,'Cover'!$C$28,1)</x:f>
        <x:v>1353678.0832076434</x:v>
      </x:c>
      <x:c r="BC127" s="20" t="n">
        <x:f>INDEX(BC128:BC130,'Cover'!$C$28,1)</x:f>
        <x:v>1353678.0832076434</x:v>
      </x:c>
      <x:c r="BD127" s="20" t="n">
        <x:f>INDEX(BD128:BD130,'Cover'!$C$28,1)</x:f>
        <x:v>1695584.0727615494</x:v>
      </x:c>
      <x:c r="BE127" s="20" t="n">
        <x:f>INDEX(BE128:BE130,'Cover'!$C$28,1)</x:f>
        <x:v>1695584.0727615494</x:v>
      </x:c>
      <x:c r="BF127" s="20" t="n">
        <x:f>INDEX(BF128:BF130,'Cover'!$C$28,1)</x:f>
        <x:v>1695584.0727615494</x:v>
      </x:c>
      <x:c r="BG127" s="20" t="n">
        <x:f>INDEX(BG128:BG130,'Cover'!$C$28,1)</x:f>
        <x:v>1695584.0727615494</x:v>
      </x:c>
      <x:c r="BH127" s="20" t="n">
        <x:f>INDEX(BH128:BH130,'Cover'!$C$28,1)</x:f>
        <x:v>1695584.0727615494</x:v>
      </x:c>
      <x:c r="BI127" s="20" t="n">
        <x:f>INDEX(BI128:BI130,'Cover'!$C$28,1)</x:f>
        <x:v>1695584.0727615494</x:v>
      </x:c>
      <x:c r="BJ127" s="20" t="n">
        <x:f>INDEX(BJ128:BJ130,'Cover'!$C$28,1)</x:f>
        <x:v>1695584.0727615494</x:v>
      </x:c>
      <x:c r="BK127" s="20" t="n">
        <x:f>INDEX(BK128:BK130,'Cover'!$C$28,1)</x:f>
        <x:v>1695584.0727615494</x:v>
      </x:c>
      <x:c r="BL127" s="20" t="n">
        <x:f>INDEX(BL128:BL130,'Cover'!$C$28,1)</x:f>
        <x:v>1695584.0727615494</x:v>
      </x:c>
      <x:c r="BM127" s="20" t="n">
        <x:f>INDEX(BM128:BM130,'Cover'!$C$28,1)</x:f>
        <x:v>1695584.0727615494</x:v>
      </x:c>
      <x:c r="BN127" s="20" t="n">
        <x:f>INDEX(BN128:BN130,'Cover'!$C$28,1)</x:f>
        <x:v>1695584.0727615494</x:v>
      </x:c>
      <x:c r="BO127" s="20" t="n">
        <x:f>INDEX(BO128:BO130,'Cover'!$C$28,1)</x:f>
        <x:v>1695584.0727615494</x:v>
      </x:c>
    </x:row>
    <x:row r="128" ht="42" customHeight="1">
      <x:c r="A128" s="3" t="str">
        <x:v>ALT.REG.MGMT_TARGET.1</x:v>
      </x:c>
      <x:c r="B128" s="3" t="str">
        <x:v>No future rounds · Own funds: mgmt target / Base</x:v>
      </x:c>
      <x:c r="C128" s="3" t="str">
        <x:v>EUR</x:v>
      </x:c>
      <x:c r="D128" s="3" t="str">
        <x:v>END</x:v>
      </x:c>
      <x:c r="E128" s="19" t="n">
        <x:f>BO128</x:f>
        <x:v>1695584.0727615494</x:v>
      </x:c>
      <x:c r="F128" s="3" t="str"/>
      <x:c r="G128" s="2"/>
      <x:c r="H128" s="19" t="n">
        <x:v>1069516.6620473037</x:v>
      </x:c>
      <x:c r="I128" s="19" t="n">
        <x:v>1069516.6620473037</x:v>
      </x:c>
      <x:c r="J128" s="19" t="n">
        <x:v>1069516.6620473037</x:v>
      </x:c>
      <x:c r="K128" s="19" t="n">
        <x:v>1069516.6620473037</x:v>
      </x:c>
      <x:c r="L128" s="19" t="n">
        <x:v>1069516.6620473037</x:v>
      </x:c>
      <x:c r="M128" s="19" t="n">
        <x:v>1069516.6620473037</x:v>
      </x:c>
      <x:c r="N128" s="19" t="n">
        <x:v>1069516.6620473037</x:v>
      </x:c>
      <x:c r="O128" s="19" t="n">
        <x:v>1069516.6620473037</x:v>
      </x:c>
      <x:c r="P128" s="19" t="n">
        <x:v>1069516.6620473037</x:v>
      </x:c>
      <x:c r="Q128" s="19" t="n">
        <x:v>1069516.6620473037</x:v>
      </x:c>
      <x:c r="R128" s="19" t="n">
        <x:v>1069516.6620473037</x:v>
      </x:c>
      <x:c r="S128" s="19" t="n">
        <x:v>1069516.6620473037</x:v>
      </x:c>
      <x:c r="T128" s="19" t="n">
        <x:v>1069516.6620473037</x:v>
      </x:c>
      <x:c r="U128" s="19" t="n">
        <x:v>1069516.6620473037</x:v>
      </x:c>
      <x:c r="V128" s="19" t="n">
        <x:v>1069516.6620473037</x:v>
      </x:c>
      <x:c r="W128" s="19" t="n">
        <x:v>1069516.6620473037</x:v>
      </x:c>
      <x:c r="X128" s="19" t="n">
        <x:v>1069516.6620473037</x:v>
      </x:c>
      <x:c r="Y128" s="19" t="n">
        <x:v>1069516.6620473037</x:v>
      </x:c>
      <x:c r="Z128" s="19" t="n">
        <x:v>1069516.6620473037</x:v>
      </x:c>
      <x:c r="AA128" s="19" t="n">
        <x:v>1069516.6620473037</x:v>
      </x:c>
      <x:c r="AB128" s="19" t="n">
        <x:v>1069516.6620473037</x:v>
      </x:c>
      <x:c r="AC128" s="19" t="n">
        <x:v>1069516.6620473037</x:v>
      </x:c>
      <x:c r="AD128" s="19" t="n">
        <x:v>1069516.6620473037</x:v>
      </x:c>
      <x:c r="AE128" s="19" t="n">
        <x:v>1069516.6620473037</x:v>
      </x:c>
      <x:c r="AF128" s="19" t="n">
        <x:v>1011313.7358072139</x:v>
      </x:c>
      <x:c r="AG128" s="19" t="n">
        <x:v>1011313.7358072139</x:v>
      </x:c>
      <x:c r="AH128" s="19" t="n">
        <x:v>1011313.7358072139</x:v>
      </x:c>
      <x:c r="AI128" s="19" t="n">
        <x:v>1011313.7358072139</x:v>
      </x:c>
      <x:c r="AJ128" s="19" t="n">
        <x:v>1011313.7358072139</x:v>
      </x:c>
      <x:c r="AK128" s="19" t="n">
        <x:v>1011313.7358072139</x:v>
      </x:c>
      <x:c r="AL128" s="19" t="n">
        <x:v>1011313.7358072139</x:v>
      </x:c>
      <x:c r="AM128" s="19" t="n">
        <x:v>1011313.7358072139</x:v>
      </x:c>
      <x:c r="AN128" s="19" t="n">
        <x:v>1011313.7358072139</x:v>
      </x:c>
      <x:c r="AO128" s="19" t="n">
        <x:v>1011313.7358072139</x:v>
      </x:c>
      <x:c r="AP128" s="19" t="n">
        <x:v>1011313.7358072139</x:v>
      </x:c>
      <x:c r="AQ128" s="19" t="n">
        <x:v>1011313.7358072139</x:v>
      </x:c>
      <x:c r="AR128" s="19" t="n">
        <x:v>1353678.0832076434</x:v>
      </x:c>
      <x:c r="AS128" s="19" t="n">
        <x:v>1353678.0832076434</x:v>
      </x:c>
      <x:c r="AT128" s="19" t="n">
        <x:v>1353678.0832076434</x:v>
      </x:c>
      <x:c r="AU128" s="19" t="n">
        <x:v>1353678.0832076434</x:v>
      </x:c>
      <x:c r="AV128" s="19" t="n">
        <x:v>1353678.0832076434</x:v>
      </x:c>
      <x:c r="AW128" s="19" t="n">
        <x:v>1353678.0832076434</x:v>
      </x:c>
      <x:c r="AX128" s="19" t="n">
        <x:v>1353678.0832076434</x:v>
      </x:c>
      <x:c r="AY128" s="19" t="n">
        <x:v>1353678.0832076434</x:v>
      </x:c>
      <x:c r="AZ128" s="19" t="n">
        <x:v>1353678.0832076434</x:v>
      </x:c>
      <x:c r="BA128" s="19" t="n">
        <x:v>1353678.0832076434</x:v>
      </x:c>
      <x:c r="BB128" s="19" t="n">
        <x:v>1353678.0832076434</x:v>
      </x:c>
      <x:c r="BC128" s="19" t="n">
        <x:v>1353678.0832076434</x:v>
      </x:c>
      <x:c r="BD128" s="19" t="n">
        <x:v>1695584.0727615494</x:v>
      </x:c>
      <x:c r="BE128" s="19" t="n">
        <x:v>1695584.0727615494</x:v>
      </x:c>
      <x:c r="BF128" s="19" t="n">
        <x:v>1695584.0727615494</x:v>
      </x:c>
      <x:c r="BG128" s="19" t="n">
        <x:v>1695584.0727615494</x:v>
      </x:c>
      <x:c r="BH128" s="19" t="n">
        <x:v>1695584.0727615494</x:v>
      </x:c>
      <x:c r="BI128" s="19" t="n">
        <x:v>1695584.0727615494</x:v>
      </x:c>
      <x:c r="BJ128" s="19" t="n">
        <x:v>1695584.0727615494</x:v>
      </x:c>
      <x:c r="BK128" s="19" t="n">
        <x:v>1695584.0727615494</x:v>
      </x:c>
      <x:c r="BL128" s="19" t="n">
        <x:v>1695584.0727615494</x:v>
      </x:c>
      <x:c r="BM128" s="19" t="n">
        <x:v>1695584.0727615494</x:v>
      </x:c>
      <x:c r="BN128" s="19" t="n">
        <x:v>1695584.0727615494</x:v>
      </x:c>
      <x:c r="BO128" s="19" t="n">
        <x:v>1695584.0727615494</x:v>
      </x:c>
    </x:row>
    <x:row r="129" ht="42" customHeight="1">
      <x:c r="A129" s="3" t="str">
        <x:v>ALT.REG.MGMT_TARGET.2</x:v>
      </x:c>
      <x:c r="B129" s="3" t="str">
        <x:v>No future rounds · Own funds: mgmt target / Upside</x:v>
      </x:c>
      <x:c r="C129" s="3" t="str">
        <x:v>EUR</x:v>
      </x:c>
      <x:c r="D129" s="3" t="str">
        <x:v>END</x:v>
      </x:c>
      <x:c r="E129" s="19" t="n">
        <x:f>BO129</x:f>
        <x:v>2350670.807237615</x:v>
      </x:c>
      <x:c r="F129" s="3" t="str"/>
      <x:c r="G129" s="2"/>
      <x:c r="H129" s="19" t="n">
        <x:v>1120399.8186819588</x:v>
      </x:c>
      <x:c r="I129" s="19" t="n">
        <x:v>1120399.8186819588</x:v>
      </x:c>
      <x:c r="J129" s="19" t="n">
        <x:v>1120399.8186819588</x:v>
      </x:c>
      <x:c r="K129" s="19" t="n">
        <x:v>1120399.8186819588</x:v>
      </x:c>
      <x:c r="L129" s="19" t="n">
        <x:v>1120399.8186819588</x:v>
      </x:c>
      <x:c r="M129" s="19" t="n">
        <x:v>1120399.8186819588</x:v>
      </x:c>
      <x:c r="N129" s="19" t="n">
        <x:v>1120399.8186819588</x:v>
      </x:c>
      <x:c r="O129" s="19" t="n">
        <x:v>1120399.8186819588</x:v>
      </x:c>
      <x:c r="P129" s="19" t="n">
        <x:v>1120399.8186819588</x:v>
      </x:c>
      <x:c r="Q129" s="19" t="n">
        <x:v>1120399.8186819588</x:v>
      </x:c>
      <x:c r="R129" s="19" t="n">
        <x:v>1120399.8186819588</x:v>
      </x:c>
      <x:c r="S129" s="19" t="n">
        <x:v>1120399.8186819588</x:v>
      </x:c>
      <x:c r="T129" s="19" t="n">
        <x:v>1120399.8186819588</x:v>
      </x:c>
      <x:c r="U129" s="19" t="n">
        <x:v>1120399.8186819588</x:v>
      </x:c>
      <x:c r="V129" s="19" t="n">
        <x:v>1120399.8186819588</x:v>
      </x:c>
      <x:c r="W129" s="19" t="n">
        <x:v>1120399.8186819588</x:v>
      </x:c>
      <x:c r="X129" s="19" t="n">
        <x:v>1120399.8186819588</x:v>
      </x:c>
      <x:c r="Y129" s="19" t="n">
        <x:v>1120399.8186819588</x:v>
      </x:c>
      <x:c r="Z129" s="19" t="n">
        <x:v>1120399.8186819588</x:v>
      </x:c>
      <x:c r="AA129" s="19" t="n">
        <x:v>1120399.8186819588</x:v>
      </x:c>
      <x:c r="AB129" s="19" t="n">
        <x:v>1120399.8186819588</x:v>
      </x:c>
      <x:c r="AC129" s="19" t="n">
        <x:v>1120399.8186819588</x:v>
      </x:c>
      <x:c r="AD129" s="19" t="n">
        <x:v>1120399.8186819588</x:v>
      </x:c>
      <x:c r="AE129" s="19" t="n">
        <x:v>1120399.8186819588</x:v>
      </x:c>
      <x:c r="AF129" s="19" t="n">
        <x:v>1062196.892441869</x:v>
      </x:c>
      <x:c r="AG129" s="19" t="n">
        <x:v>1062196.892441869</x:v>
      </x:c>
      <x:c r="AH129" s="19" t="n">
        <x:v>1062196.892441869</x:v>
      </x:c>
      <x:c r="AI129" s="19" t="n">
        <x:v>1062196.892441869</x:v>
      </x:c>
      <x:c r="AJ129" s="19" t="n">
        <x:v>1062196.892441869</x:v>
      </x:c>
      <x:c r="AK129" s="19" t="n">
        <x:v>1062196.892441869</x:v>
      </x:c>
      <x:c r="AL129" s="19" t="n">
        <x:v>1062196.892441869</x:v>
      </x:c>
      <x:c r="AM129" s="19" t="n">
        <x:v>1062196.892441869</x:v>
      </x:c>
      <x:c r="AN129" s="19" t="n">
        <x:v>1062196.892441869</x:v>
      </x:c>
      <x:c r="AO129" s="19" t="n">
        <x:v>1062196.892441869</x:v>
      </x:c>
      <x:c r="AP129" s="19" t="n">
        <x:v>1062196.892441869</x:v>
      </x:c>
      <x:c r="AQ129" s="19" t="n">
        <x:v>1062196.892441869</x:v>
      </x:c>
      <x:c r="AR129" s="19" t="n">
        <x:v>1621032.6220072235</x:v>
      </x:c>
      <x:c r="AS129" s="19" t="n">
        <x:v>1621032.6220072235</x:v>
      </x:c>
      <x:c r="AT129" s="19" t="n">
        <x:v>1621032.6220072235</x:v>
      </x:c>
      <x:c r="AU129" s="19" t="n">
        <x:v>1621032.6220072235</x:v>
      </x:c>
      <x:c r="AV129" s="19" t="n">
        <x:v>1621032.6220072235</x:v>
      </x:c>
      <x:c r="AW129" s="19" t="n">
        <x:v>1621032.6220072235</x:v>
      </x:c>
      <x:c r="AX129" s="19" t="n">
        <x:v>1621032.6220072235</x:v>
      </x:c>
      <x:c r="AY129" s="19" t="n">
        <x:v>1621032.6220072235</x:v>
      </x:c>
      <x:c r="AZ129" s="19" t="n">
        <x:v>1621032.6220072235</x:v>
      </x:c>
      <x:c r="BA129" s="19" t="n">
        <x:v>1621032.6220072235</x:v>
      </x:c>
      <x:c r="BB129" s="19" t="n">
        <x:v>1621032.6220072235</x:v>
      </x:c>
      <x:c r="BC129" s="19" t="n">
        <x:v>1621032.6220072235</x:v>
      </x:c>
      <x:c r="BD129" s="19" t="n">
        <x:v>2350670.807237615</x:v>
      </x:c>
      <x:c r="BE129" s="19" t="n">
        <x:v>2350670.807237615</x:v>
      </x:c>
      <x:c r="BF129" s="19" t="n">
        <x:v>2350670.807237615</x:v>
      </x:c>
      <x:c r="BG129" s="19" t="n">
        <x:v>2350670.807237615</x:v>
      </x:c>
      <x:c r="BH129" s="19" t="n">
        <x:v>2350670.807237615</x:v>
      </x:c>
      <x:c r="BI129" s="19" t="n">
        <x:v>2350670.807237615</x:v>
      </x:c>
      <x:c r="BJ129" s="19" t="n">
        <x:v>2350670.807237615</x:v>
      </x:c>
      <x:c r="BK129" s="19" t="n">
        <x:v>2350670.807237615</x:v>
      </x:c>
      <x:c r="BL129" s="19" t="n">
        <x:v>2350670.807237615</x:v>
      </x:c>
      <x:c r="BM129" s="19" t="n">
        <x:v>2350670.807237615</x:v>
      </x:c>
      <x:c r="BN129" s="19" t="n">
        <x:v>2350670.807237615</x:v>
      </x:c>
      <x:c r="BO129" s="19" t="n">
        <x:v>2350670.807237615</x:v>
      </x:c>
    </x:row>
    <x:row r="130" ht="42" customHeight="1">
      <x:c r="A130" s="3" t="str">
        <x:v>ALT.REG.MGMT_TARGET.3</x:v>
      </x:c>
      <x:c r="B130" s="3" t="str">
        <x:v>No future rounds · Own funds: mgmt target / Downside</x:v>
      </x:c>
      <x:c r="C130" s="3" t="str">
        <x:v>EUR</x:v>
      </x:c>
      <x:c r="D130" s="3" t="str">
        <x:v>END</x:v>
      </x:c>
      <x:c r="E130" s="19" t="n">
        <x:f>BO130</x:f>
        <x:v>1458856.0920748604</x:v>
      </x:c>
      <x:c r="F130" s="3" t="str"/>
      <x:c r="G130" s="2"/>
      <x:c r="H130" s="19" t="n">
        <x:v>1277854.674694004</x:v>
      </x:c>
      <x:c r="I130" s="19" t="n">
        <x:v>1277854.674694004</x:v>
      </x:c>
      <x:c r="J130" s="19" t="n">
        <x:v>1277854.674694004</x:v>
      </x:c>
      <x:c r="K130" s="19" t="n">
        <x:v>1277854.674694004</x:v>
      </x:c>
      <x:c r="L130" s="19" t="n">
        <x:v>1277854.674694004</x:v>
      </x:c>
      <x:c r="M130" s="19" t="n">
        <x:v>1277854.674694004</x:v>
      </x:c>
      <x:c r="N130" s="19" t="n">
        <x:v>1277854.674694004</x:v>
      </x:c>
      <x:c r="O130" s="19" t="n">
        <x:v>1277854.674694004</x:v>
      </x:c>
      <x:c r="P130" s="19" t="n">
        <x:v>1277854.674694004</x:v>
      </x:c>
      <x:c r="Q130" s="19" t="n">
        <x:v>1277854.674694004</x:v>
      </x:c>
      <x:c r="R130" s="19" t="n">
        <x:v>1277854.674694004</x:v>
      </x:c>
      <x:c r="S130" s="19" t="n">
        <x:v>1277854.674694004</x:v>
      </x:c>
      <x:c r="T130" s="19" t="n">
        <x:v>1277854.674694004</x:v>
      </x:c>
      <x:c r="U130" s="19" t="n">
        <x:v>1277854.674694004</x:v>
      </x:c>
      <x:c r="V130" s="19" t="n">
        <x:v>1277854.674694004</x:v>
      </x:c>
      <x:c r="W130" s="19" t="n">
        <x:v>1277854.674694004</x:v>
      </x:c>
      <x:c r="X130" s="19" t="n">
        <x:v>1277854.674694004</x:v>
      </x:c>
      <x:c r="Y130" s="19" t="n">
        <x:v>1277854.674694004</x:v>
      </x:c>
      <x:c r="Z130" s="19" t="n">
        <x:v>1277854.674694004</x:v>
      </x:c>
      <x:c r="AA130" s="19" t="n">
        <x:v>1277854.674694004</x:v>
      </x:c>
      <x:c r="AB130" s="19" t="n">
        <x:v>1277854.674694004</x:v>
      </x:c>
      <x:c r="AC130" s="19" t="n">
        <x:v>1277854.674694004</x:v>
      </x:c>
      <x:c r="AD130" s="19" t="n">
        <x:v>1277854.674694004</x:v>
      </x:c>
      <x:c r="AE130" s="19" t="n">
        <x:v>1277854.674694004</x:v>
      </x:c>
      <x:c r="AF130" s="19" t="n">
        <x:v>1277854.674694004</x:v>
      </x:c>
      <x:c r="AG130" s="19" t="n">
        <x:v>1277854.674694004</x:v>
      </x:c>
      <x:c r="AH130" s="19" t="n">
        <x:v>1277854.674694004</x:v>
      </x:c>
      <x:c r="AI130" s="19" t="n">
        <x:v>1277854.674694004</x:v>
      </x:c>
      <x:c r="AJ130" s="19" t="n">
        <x:v>1277854.674694004</x:v>
      </x:c>
      <x:c r="AK130" s="19" t="n">
        <x:v>1277854.674694004</x:v>
      </x:c>
      <x:c r="AL130" s="19" t="n">
        <x:v>991786.661910462</x:v>
      </x:c>
      <x:c r="AM130" s="19" t="n">
        <x:v>991786.661910462</x:v>
      </x:c>
      <x:c r="AN130" s="19" t="n">
        <x:v>991786.661910462</x:v>
      </x:c>
      <x:c r="AO130" s="19" t="n">
        <x:v>991786.661910462</x:v>
      </x:c>
      <x:c r="AP130" s="19" t="n">
        <x:v>991786.661910462</x:v>
      </x:c>
      <x:c r="AQ130" s="19" t="n">
        <x:v>991786.661910462</x:v>
      </x:c>
      <x:c r="AR130" s="19" t="n">
        <x:v>1269366.80824804</x:v>
      </x:c>
      <x:c r="AS130" s="19" t="n">
        <x:v>1269366.80824804</x:v>
      </x:c>
      <x:c r="AT130" s="19" t="n">
        <x:v>1269366.80824804</x:v>
      </x:c>
      <x:c r="AU130" s="19" t="n">
        <x:v>1269366.80824804</x:v>
      </x:c>
      <x:c r="AV130" s="19" t="n">
        <x:v>1269366.80824804</x:v>
      </x:c>
      <x:c r="AW130" s="19" t="n">
        <x:v>1269366.80824804</x:v>
      </x:c>
      <x:c r="AX130" s="19" t="n">
        <x:v>1269366.80824804</x:v>
      </x:c>
      <x:c r="AY130" s="19" t="n">
        <x:v>1269366.80824804</x:v>
      </x:c>
      <x:c r="AZ130" s="19" t="n">
        <x:v>1269366.80824804</x:v>
      </x:c>
      <x:c r="BA130" s="19" t="n">
        <x:v>1269366.80824804</x:v>
      </x:c>
      <x:c r="BB130" s="19" t="n">
        <x:v>1269366.80824804</x:v>
      </x:c>
      <x:c r="BC130" s="19" t="n">
        <x:v>1269366.80824804</x:v>
      </x:c>
      <x:c r="BD130" s="19" t="n">
        <x:v>1458856.0920748604</x:v>
      </x:c>
      <x:c r="BE130" s="19" t="n">
        <x:v>1458856.0920748604</x:v>
      </x:c>
      <x:c r="BF130" s="19" t="n">
        <x:v>1458856.0920748604</x:v>
      </x:c>
      <x:c r="BG130" s="19" t="n">
        <x:v>1458856.0920748604</x:v>
      </x:c>
      <x:c r="BH130" s="19" t="n">
        <x:v>1458856.0920748604</x:v>
      </x:c>
      <x:c r="BI130" s="19" t="n">
        <x:v>1458856.0920748604</x:v>
      </x:c>
      <x:c r="BJ130" s="19" t="n">
        <x:v>1458856.0920748604</x:v>
      </x:c>
      <x:c r="BK130" s="19" t="n">
        <x:v>1458856.0920748604</x:v>
      </x:c>
      <x:c r="BL130" s="19" t="n">
        <x:v>1458856.0920748604</x:v>
      </x:c>
      <x:c r="BM130" s="19" t="n">
        <x:v>1458856.0920748604</x:v>
      </x:c>
      <x:c r="BN130" s="19" t="n">
        <x:v>1458856.0920748604</x:v>
      </x:c>
      <x:c r="BO130" s="19" t="n">
        <x:v>1458856.0920748604</x:v>
      </x:c>
    </x:row>
    <x:row r="131" ht="42" customHeight="1">
      <x:c r="A131" s="3" t="str">
        <x:v>ALT.REG.ELIGIBLE_FUNDS</x:v>
      </x:c>
      <x:c r="B131" s="3" t="str">
        <x:v>No future rounds · Eligible own funds</x:v>
      </x:c>
      <x:c r="C131" s="3" t="str">
        <x:v>EUR</x:v>
      </x:c>
      <x:c r="D131" s="3" t="str">
        <x:v>END</x:v>
      </x:c>
      <x:c r="E131" s="19" t="n">
        <x:f>BO131</x:f>
        <x:v>-9831944.069019187</x:v>
      </x:c>
      <x:c r="F131" s="3" t="str">
        <x:v>D10 Liquidity_RegCap row 131; latest estimate</x:v>
      </x:c>
      <x:c r="G131" s="2"/>
      <x:c r="H131" s="20" t="n">
        <x:f>INDEX(H132:H134,'Cover'!$C$28,1)</x:f>
        <x:v>-19634.08999999999</x:v>
      </x:c>
      <x:c r="I131" s="20" t="n">
        <x:f>INDEX(I132:I134,'Cover'!$C$28,1)</x:f>
        <x:v>-61241.57999999999</x:v>
      </x:c>
      <x:c r="J131" s="20" t="n">
        <x:f>INDEX(J132:J134,'Cover'!$C$28,1)</x:f>
        <x:v>-146204.51999999996</x:v>
      </x:c>
      <x:c r="K131" s="20" t="n">
        <x:f>INDEX(K132:K134,'Cover'!$C$28,1)</x:f>
        <x:v>-240016.21999999997</x:v>
      </x:c>
      <x:c r="L131" s="20" t="n">
        <x:f>INDEX(L132:L134,'Cover'!$C$28,1)</x:f>
        <x:v>-356604.73</x:v>
      </x:c>
      <x:c r="M131" s="20" t="n">
        <x:f>INDEX(M132:M134,'Cover'!$C$28,1)</x:f>
        <x:v>-466657.8</x:v>
      </x:c>
      <x:c r="N131" s="20" t="n">
        <x:f>INDEX(N132:N134,'Cover'!$C$28,1)</x:f>
        <x:v>-577455.5215080366</x:v>
      </x:c>
      <x:c r="O131" s="20" t="n">
        <x:f>INDEX(O132:O134,'Cover'!$C$28,1)</x:f>
        <x:v>-705376.8342239084</x:v>
      </x:c>
      <x:c r="P131" s="20" t="n">
        <x:f>INDEX(P132:P134,'Cover'!$C$28,1)</x:f>
        <x:v>-866984.110761957</x:v>
      </x:c>
      <x:c r="Q131" s="20" t="n">
        <x:f>INDEX(Q132:Q134,'Cover'!$C$28,1)</x:f>
        <x:v>-1074843.185111445</x:v>
      </x:c>
      <x:c r="R131" s="20" t="n">
        <x:f>INDEX(R132:R134,'Cover'!$C$28,1)</x:f>
        <x:v>-1277085.0626461126</x:v>
      </x:c>
      <x:c r="S131" s="20" t="n">
        <x:f>INDEX(S132:S134,'Cover'!$C$28,1)</x:f>
        <x:v>-1483475.2839961576</x:v>
      </x:c>
      <x:c r="T131" s="20" t="n">
        <x:f>INDEX(T132:T134,'Cover'!$C$28,1)</x:f>
        <x:v>-1773099.1527004917</x:v>
      </x:c>
      <x:c r="U131" s="20" t="n">
        <x:f>INDEX(U132:U134,'Cover'!$C$28,1)</x:f>
        <x:v>-2027693.325328855</x:v>
      </x:c>
      <x:c r="V131" s="20" t="n">
        <x:f>INDEX(V132:V134,'Cover'!$C$28,1)</x:f>
        <x:v>-2280340.9037415786</x:v>
      </x:c>
      <x:c r="W131" s="20" t="n">
        <x:f>INDEX(W132:W134,'Cover'!$C$28,1)</x:f>
        <x:v>-2530952.471608839</x:v>
      </x:c>
      <x:c r="X131" s="20" t="n">
        <x:f>INDEX(X132:X134,'Cover'!$C$28,1)</x:f>
        <x:v>-2779453.5005313447</x:v>
      </x:c>
      <x:c r="Y131" s="20" t="n">
        <x:f>INDEX(Y132:Y134,'Cover'!$C$28,1)</x:f>
        <x:v>-3025776.533312981</x:v>
      </x:c>
      <x:c r="Z131" s="20" t="n">
        <x:f>INDEX(Z132:Z134,'Cover'!$C$28,1)</x:f>
        <x:v>-2211901.300060438</x:v>
      </x:c>
      <x:c r="AA131" s="20" t="n">
        <x:f>INDEX(AA132:AA134,'Cover'!$C$28,1)</x:f>
        <x:v>-2460292.641237486</x:v>
      </x:c>
      <x:c r="AB131" s="20" t="n">
        <x:f>INDEX(AB132:AB134,'Cover'!$C$28,1)</x:f>
        <x:v>-2706340.670951344</x:v>
      </x:c>
      <x:c r="AC131" s="20" t="n">
        <x:f>INDEX(AC132:AC134,'Cover'!$C$28,1)</x:f>
        <x:v>-2950260.7392417723</x:v>
      </x:c>
      <x:c r="AD131" s="20" t="n">
        <x:f>INDEX(AD132:AD134,'Cover'!$C$28,1)</x:f>
        <x:v>-3191883.7982842317</x:v>
      </x:c>
      <x:c r="AE131" s="20" t="n">
        <x:f>INDEX(AE132:AE134,'Cover'!$C$28,1)</x:f>
        <x:v>-3456384.193652422</x:v>
      </x:c>
      <x:c r="AF131" s="20" t="n">
        <x:f>INDEX(AF132:AF134,'Cover'!$C$28,1)</x:f>
        <x:v>-3753335.8498022472</x:v>
      </x:c>
      <x:c r="AG131" s="20" t="n">
        <x:f>INDEX(AG132:AG134,'Cover'!$C$28,1)</x:f>
        <x:v>-4044374.365804186</x:v>
      </x:c>
      <x:c r="AH131" s="20" t="n">
        <x:f>INDEX(AH132:AH134,'Cover'!$C$28,1)</x:f>
        <x:v>-4329266.496185917</x:v>
      </x:c>
      <x:c r="AI131" s="20" t="n">
        <x:f>INDEX(AI132:AI134,'Cover'!$C$28,1)</x:f>
        <x:v>-4607826.457544888</x:v>
      </x:c>
      <x:c r="AJ131" s="20" t="n">
        <x:f>INDEX(AJ132:AJ134,'Cover'!$C$28,1)</x:f>
        <x:v>-4879918.228707023</x:v>
      </x:c>
      <x:c r="AK131" s="20" t="n">
        <x:f>INDEX(AK132:AK134,'Cover'!$C$28,1)</x:f>
        <x:v>-5145414.004889339</x:v>
      </x:c>
      <x:c r="AL131" s="20" t="n">
        <x:f>INDEX(AL132:AL134,'Cover'!$C$28,1)</x:f>
        <x:v>-5404196.19657655</x:v>
      </x:c>
      <x:c r="AM131" s="20" t="n">
        <x:f>INDEX(AM132:AM134,'Cover'!$C$28,1)</x:f>
        <x:v>-5656164.321598463</x:v>
      </x:c>
      <x:c r="AN131" s="20" t="n">
        <x:f>INDEX(AN132:AN134,'Cover'!$C$28,1)</x:f>
        <x:v>-5901231.375216828</x:v>
      </x:c>
      <x:c r="AO131" s="20" t="n">
        <x:f>INDEX(AO132:AO134,'Cover'!$C$28,1)</x:f>
        <x:v>-6139412.325382194</x:v>
      </x:c>
      <x:c r="AP131" s="20" t="n">
        <x:f>INDEX(AP132:AP134,'Cover'!$C$28,1)</x:f>
        <x:v>-6370591.271527428</x:v>
      </x:c>
      <x:c r="AQ131" s="20" t="n">
        <x:f>INDEX(AQ132:AQ134,'Cover'!$C$28,1)</x:f>
        <x:v>-6604156.1562695755</x:v>
      </x:c>
      <x:c r="AR131" s="20" t="n">
        <x:f>INDEX(AR132:AR134,'Cover'!$C$28,1)</x:f>
        <x:v>-6858282.655133016</x:v>
      </x:c>
      <x:c r="AS131" s="20" t="n">
        <x:f>INDEX(AS132:AS134,'Cover'!$C$28,1)</x:f>
        <x:v>-7102673.45432676</x:v>
      </x:c>
      <x:c r="AT131" s="20" t="n">
        <x:f>INDEX(AT132:AT134,'Cover'!$C$28,1)</x:f>
        <x:v>-7337078.839830591</x:v>
      </x:c>
      <x:c r="AU131" s="20" t="n">
        <x:f>INDEX(AU132:AU134,'Cover'!$C$28,1)</x:f>
        <x:v>-7561409.94968926</x:v>
      </x:c>
      <x:c r="AV131" s="20" t="n">
        <x:f>INDEX(AV132:AV134,'Cover'!$C$28,1)</x:f>
        <x:v>-7775674.334251624</x:v>
      </x:c>
      <x:c r="AW131" s="20" t="n">
        <x:f>INDEX(AW132:AW134,'Cover'!$C$28,1)</x:f>
        <x:v>-7979811.219913863</x:v>
      </x:c>
      <x:c r="AX131" s="20" t="n">
        <x:f>INDEX(AX132:AX134,'Cover'!$C$28,1)</x:f>
        <x:v>-8173834.602047771</x:v>
      </x:c>
      <x:c r="AY131" s="20" t="n">
        <x:f>INDEX(AY132:AY134,'Cover'!$C$28,1)</x:f>
        <x:v>-8357628.596617443</x:v>
      </x:c>
      <x:c r="AZ131" s="20" t="n">
        <x:f>INDEX(AZ132:AZ134,'Cover'!$C$28,1)</x:f>
        <x:v>-8531084.332380783</x:v>
      </x:c>
      <x:c r="BA131" s="20" t="n">
        <x:f>INDEX(BA132:BA134,'Cover'!$C$28,1)</x:f>
        <x:v>-8694269.497802101</x:v>
      </x:c>
      <x:c r="BB131" s="20" t="n">
        <x:f>INDEX(BB132:BB134,'Cover'!$C$28,1)</x:f>
        <x:v>-8847201.083251437</x:v>
      </x:c>
      <x:c r="BC131" s="20" t="n">
        <x:f>INDEX(BC132:BC134,'Cover'!$C$28,1)</x:f>
        <x:v>-8999297.207618149</x:v>
      </x:c>
      <x:c r="BD131" s="20" t="n">
        <x:f>INDEX(BD132:BD134,'Cover'!$C$28,1)</x:f>
        <x:v>-9134658.123945007</x:v>
      </x:c>
      <x:c r="BE131" s="20" t="n">
        <x:f>INDEX(BE132:BE134,'Cover'!$C$28,1)</x:f>
        <x:v>-9257719.86958644</x:v>
      </x:c>
      <x:c r="BF131" s="20" t="n">
        <x:f>INDEX(BF132:BF134,'Cover'!$C$28,1)</x:f>
        <x:v>-9368655.962583657</x:v>
      </x:c>
      <x:c r="BG131" s="20" t="n">
        <x:f>INDEX(BG132:BG134,'Cover'!$C$28,1)</x:f>
        <x:v>-9467497.124017155</x:v>
      </x:c>
      <x:c r="BH131" s="20" t="n">
        <x:f>INDEX(BH132:BH134,'Cover'!$C$28,1)</x:f>
        <x:v>-9554204.74996313</x:v>
      </x:c>
      <x:c r="BI131" s="20" t="n">
        <x:f>INDEX(BI132:BI134,'Cover'!$C$28,1)</x:f>
        <x:v>-9628801.402159404</x:v>
      </x:c>
      <x:c r="BJ131" s="20" t="n">
        <x:f>INDEX(BJ132:BJ134,'Cover'!$C$28,1)</x:f>
        <x:v>-9691170.842223445</x:v>
      </x:c>
      <x:c r="BK131" s="20" t="n">
        <x:f>INDEX(BK132:BK134,'Cover'!$C$28,1)</x:f>
        <x:v>-9741473.998725638</x:v>
      </x:c>
      <x:c r="BL131" s="20" t="n">
        <x:f>INDEX(BL132:BL134,'Cover'!$C$28,1)</x:f>
        <x:v>-9779801.709266575</x:v>
      </x:c>
      <x:c r="BM131" s="20" t="n">
        <x:f>INDEX(BM132:BM134,'Cover'!$C$28,1)</x:f>
        <x:v>-9806116.174544282</x:v>
      </x:c>
      <x:c r="BN131" s="20" t="n">
        <x:f>INDEX(BN132:BN134,'Cover'!$C$28,1)</x:f>
        <x:v>-9820363.319429295</x:v>
      </x:c>
      <x:c r="BO131" s="20" t="n">
        <x:f>INDEX(BO132:BO134,'Cover'!$C$28,1)</x:f>
        <x:v>-9831944.069019187</x:v>
      </x:c>
    </x:row>
    <x:row r="132" ht="42" customHeight="1">
      <x:c r="A132" s="3" t="str">
        <x:v>ALT.REG.ELIGIBLE_FUNDS.1</x:v>
      </x:c>
      <x:c r="B132" s="3" t="str">
        <x:v>No future rounds · Eligible own funds / Base</x:v>
      </x:c>
      <x:c r="C132" s="3" t="str">
        <x:v>EUR</x:v>
      </x:c>
      <x:c r="D132" s="3" t="str">
        <x:v>END</x:v>
      </x:c>
      <x:c r="E132" s="19" t="n">
        <x:f>BO132</x:f>
        <x:v>-9831944.069019187</x:v>
      </x:c>
      <x:c r="F132" s="3" t="str"/>
      <x:c r="G132" s="2"/>
      <x:c r="H132" s="19" t="n">
        <x:v>-19634.08999999999</x:v>
      </x:c>
      <x:c r="I132" s="19" t="n">
        <x:v>-61241.57999999999</x:v>
      </x:c>
      <x:c r="J132" s="19" t="n">
        <x:v>-146204.51999999996</x:v>
      </x:c>
      <x:c r="K132" s="19" t="n">
        <x:v>-240016.21999999997</x:v>
      </x:c>
      <x:c r="L132" s="19" t="n">
        <x:v>-356604.73</x:v>
      </x:c>
      <x:c r="M132" s="19" t="n">
        <x:v>-466657.8</x:v>
      </x:c>
      <x:c r="N132" s="19" t="n">
        <x:v>-577455.5215080366</x:v>
      </x:c>
      <x:c r="O132" s="19" t="n">
        <x:v>-705376.8342239084</x:v>
      </x:c>
      <x:c r="P132" s="19" t="n">
        <x:v>-866984.110761957</x:v>
      </x:c>
      <x:c r="Q132" s="19" t="n">
        <x:v>-1074843.185111445</x:v>
      </x:c>
      <x:c r="R132" s="19" t="n">
        <x:v>-1277085.0626461126</x:v>
      </x:c>
      <x:c r="S132" s="19" t="n">
        <x:v>-1483475.2839961576</x:v>
      </x:c>
      <x:c r="T132" s="19" t="n">
        <x:v>-1773099.1527004917</x:v>
      </x:c>
      <x:c r="U132" s="19" t="n">
        <x:v>-2027693.325328855</x:v>
      </x:c>
      <x:c r="V132" s="19" t="n">
        <x:v>-2280340.9037415786</x:v>
      </x:c>
      <x:c r="W132" s="19" t="n">
        <x:v>-2530952.471608839</x:v>
      </x:c>
      <x:c r="X132" s="19" t="n">
        <x:v>-2779453.5005313447</x:v>
      </x:c>
      <x:c r="Y132" s="19" t="n">
        <x:v>-3025776.533312981</x:v>
      </x:c>
      <x:c r="Z132" s="19" t="n">
        <x:v>-2211901.300060438</x:v>
      </x:c>
      <x:c r="AA132" s="19" t="n">
        <x:v>-2460292.641237486</x:v>
      </x:c>
      <x:c r="AB132" s="19" t="n">
        <x:v>-2706340.670951344</x:v>
      </x:c>
      <x:c r="AC132" s="19" t="n">
        <x:v>-2950260.7392417723</x:v>
      </x:c>
      <x:c r="AD132" s="19" t="n">
        <x:v>-3191883.7982842317</x:v>
      </x:c>
      <x:c r="AE132" s="19" t="n">
        <x:v>-3456384.193652422</x:v>
      </x:c>
      <x:c r="AF132" s="19" t="n">
        <x:v>-3753335.8498022472</x:v>
      </x:c>
      <x:c r="AG132" s="19" t="n">
        <x:v>-4044374.365804186</x:v>
      </x:c>
      <x:c r="AH132" s="19" t="n">
        <x:v>-4329266.496185917</x:v>
      </x:c>
      <x:c r="AI132" s="19" t="n">
        <x:v>-4607826.457544888</x:v>
      </x:c>
      <x:c r="AJ132" s="19" t="n">
        <x:v>-4879918.228707023</x:v>
      </x:c>
      <x:c r="AK132" s="19" t="n">
        <x:v>-5145414.004889339</x:v>
      </x:c>
      <x:c r="AL132" s="19" t="n">
        <x:v>-5404196.19657655</x:v>
      </x:c>
      <x:c r="AM132" s="19" t="n">
        <x:v>-5656164.321598463</x:v>
      </x:c>
      <x:c r="AN132" s="19" t="n">
        <x:v>-5901231.375216828</x:v>
      </x:c>
      <x:c r="AO132" s="19" t="n">
        <x:v>-6139412.325382194</x:v>
      </x:c>
      <x:c r="AP132" s="19" t="n">
        <x:v>-6370591.271527428</x:v>
      </x:c>
      <x:c r="AQ132" s="19" t="n">
        <x:v>-6604156.1562695755</x:v>
      </x:c>
      <x:c r="AR132" s="19" t="n">
        <x:v>-6858282.655133016</x:v>
      </x:c>
      <x:c r="AS132" s="19" t="n">
        <x:v>-7102673.45432676</x:v>
      </x:c>
      <x:c r="AT132" s="19" t="n">
        <x:v>-7337078.839830591</x:v>
      </x:c>
      <x:c r="AU132" s="19" t="n">
        <x:v>-7561409.94968926</x:v>
      </x:c>
      <x:c r="AV132" s="19" t="n">
        <x:v>-7775674.334251624</x:v>
      </x:c>
      <x:c r="AW132" s="19" t="n">
        <x:v>-7979811.219913863</x:v>
      </x:c>
      <x:c r="AX132" s="19" t="n">
        <x:v>-8173834.602047771</x:v>
      </x:c>
      <x:c r="AY132" s="19" t="n">
        <x:v>-8357628.596617443</x:v>
      </x:c>
      <x:c r="AZ132" s="19" t="n">
        <x:v>-8531084.332380783</x:v>
      </x:c>
      <x:c r="BA132" s="19" t="n">
        <x:v>-8694269.497802101</x:v>
      </x:c>
      <x:c r="BB132" s="19" t="n">
        <x:v>-8847201.083251437</x:v>
      </x:c>
      <x:c r="BC132" s="19" t="n">
        <x:v>-8999297.207618149</x:v>
      </x:c>
      <x:c r="BD132" s="19" t="n">
        <x:v>-9134658.123945007</x:v>
      </x:c>
      <x:c r="BE132" s="19" t="n">
        <x:v>-9257719.86958644</x:v>
      </x:c>
      <x:c r="BF132" s="19" t="n">
        <x:v>-9368655.962583657</x:v>
      </x:c>
      <x:c r="BG132" s="19" t="n">
        <x:v>-9467497.124017155</x:v>
      </x:c>
      <x:c r="BH132" s="19" t="n">
        <x:v>-9554204.74996313</x:v>
      </x:c>
      <x:c r="BI132" s="19" t="n">
        <x:v>-9628801.402159404</x:v>
      </x:c>
      <x:c r="BJ132" s="19" t="n">
        <x:v>-9691170.842223445</x:v>
      </x:c>
      <x:c r="BK132" s="19" t="n">
        <x:v>-9741473.998725638</x:v>
      </x:c>
      <x:c r="BL132" s="19" t="n">
        <x:v>-9779801.709266575</x:v>
      </x:c>
      <x:c r="BM132" s="19" t="n">
        <x:v>-9806116.174544282</x:v>
      </x:c>
      <x:c r="BN132" s="19" t="n">
        <x:v>-9820363.319429295</x:v>
      </x:c>
      <x:c r="BO132" s="19" t="n">
        <x:v>-9831944.069019187</x:v>
      </x:c>
    </x:row>
    <x:row r="133" ht="42" customHeight="1">
      <x:c r="A133" s="3" t="str">
        <x:v>ALT.REG.ELIGIBLE_FUNDS.2</x:v>
      </x:c>
      <x:c r="B133" s="3" t="str">
        <x:v>No future rounds · Eligible own funds / Upside</x:v>
      </x:c>
      <x:c r="C133" s="3" t="str">
        <x:v>EUR</x:v>
      </x:c>
      <x:c r="D133" s="3" t="str">
        <x:v>END</x:v>
      </x:c>
      <x:c r="E133" s="19" t="n">
        <x:f>BO133</x:f>
        <x:v>-378870.5571317957</x:v>
      </x:c>
      <x:c r="F133" s="3" t="str"/>
      <x:c r="G133" s="2"/>
      <x:c r="H133" s="19" t="n">
        <x:v>-19634.08999999999</x:v>
      </x:c>
      <x:c r="I133" s="19" t="n">
        <x:v>-61241.57999999999</x:v>
      </x:c>
      <x:c r="J133" s="19" t="n">
        <x:v>-146204.51999999996</x:v>
      </x:c>
      <x:c r="K133" s="19" t="n">
        <x:v>-240016.21999999997</x:v>
      </x:c>
      <x:c r="L133" s="19" t="n">
        <x:v>-356604.73</x:v>
      </x:c>
      <x:c r="M133" s="19" t="n">
        <x:v>-466657.8</x:v>
      </x:c>
      <x:c r="N133" s="19" t="n">
        <x:v>-577455.5215080366</x:v>
      </x:c>
      <x:c r="O133" s="19" t="n">
        <x:v>-705376.8342239084</x:v>
      </x:c>
      <x:c r="P133" s="19" t="n">
        <x:v>-866984.110761957</x:v>
      </x:c>
      <x:c r="Q133" s="19" t="n">
        <x:v>-1074118.4003221714</x:v>
      </x:c>
      <x:c r="R133" s="19" t="n">
        <x:v>-1274844.1321174616</x:v>
      </x:c>
      <x:c r="S133" s="19" t="n">
        <x:v>-1478886.524752129</x:v>
      </x:c>
      <x:c r="T133" s="19" t="n">
        <x:v>-1745548.9275275469</x:v>
      </x:c>
      <x:c r="U133" s="19" t="n">
        <x:v>-1989286.839408604</x:v>
      </x:c>
      <x:c r="V133" s="19" t="n">
        <x:v>-2227975.4690479394</x:v>
      </x:c>
      <x:c r="W133" s="19" t="n">
        <x:v>-2461306.6382939806</x:v>
      </x:c>
      <x:c r="X133" s="19" t="n">
        <x:v>-2689008.2195043517</x:v>
      </x:c>
      <x:c r="Y133" s="19" t="n">
        <x:v>-2910826.5884510716</x:v>
      </x:c>
      <x:c r="Z133" s="19" t="n">
        <x:v>-2068570.862748345</x:v>
      </x:c>
      <x:c r="AA133" s="19" t="n">
        <x:v>-2284532.3146887277</x:v>
      </x:c>
      <x:c r="AB133" s="19" t="n">
        <x:v>-2493948.8762799166</x:v>
      </x:c>
      <x:c r="AC133" s="19" t="n">
        <x:v>-2697193.9436526205</x:v>
      </x:c>
      <x:c r="AD133" s="19" t="n">
        <x:v>-2893778.784022359</x:v>
      </x:c>
      <x:c r="AE133" s="19" t="n">
        <x:v>-3108749.198356825</x:v>
      </x:c>
      <x:c r="AF133" s="19" t="n">
        <x:v>-3349493.9087425126</x:v>
      </x:c>
      <x:c r="AG133" s="19" t="n">
        <x:v>-3576939.1955667003</x:v>
      </x:c>
      <x:c r="AH133" s="19" t="n">
        <x:v>-3790382.965955854</x:v>
      </x:c>
      <x:c r="AI133" s="19" t="n">
        <x:v>-3989204.8737621484</x:v>
      </x:c>
      <x:c r="AJ133" s="19" t="n">
        <x:v>-4172911.9851660207</x:v>
      </x:c>
      <x:c r="AK133" s="19" t="n">
        <x:v>-4341027.5361463195</x:v>
      </x:c>
      <x:c r="AL133" s="19" t="n">
        <x:v>-4493099.904984684</x:v>
      </x:c>
      <x:c r="AM133" s="19" t="n">
        <x:v>-4628724.477831799</x:v>
      </x:c>
      <x:c r="AN133" s="19" t="n">
        <x:v>-4747534.432179452</x:v>
      </x:c>
      <x:c r="AO133" s="19" t="n">
        <x:v>-4849418.774748361</x:v>
      </x:c>
      <x:c r="AP133" s="19" t="n">
        <x:v>-4933933.980600569</x:v>
      </x:c>
      <x:c r="AQ133" s="19" t="n">
        <x:v>-5010232.943391984</x:v>
      </x:c>
      <x:c r="AR133" s="19" t="n">
        <x:v>-5095102.38223879</x:v>
      </x:c>
      <x:c r="AS133" s="19" t="n">
        <x:v>-5157598.064602308</x:v>
      </x:c>
      <x:c r="AT133" s="19" t="n">
        <x:v>-5197091.100109127</x:v>
      </x:c>
      <x:c r="AU133" s="19" t="n">
        <x:v>-5213128.115455298</x:v>
      </x:c>
      <x:c r="AV133" s="19" t="n">
        <x:v>-5205395.510582137</x:v>
      </x:c>
      <x:c r="AW133" s="19" t="n">
        <x:v>-5173510.723671772</x:v>
      </x:c>
      <x:c r="AX133" s="19" t="n">
        <x:v>-5117174.231051282</x:v>
      </x:c>
      <x:c r="AY133" s="19" t="n">
        <x:v>-5035973.202137731</x:v>
      </x:c>
      <x:c r="AZ133" s="19" t="n">
        <x:v>-5010232.943391984</x:v>
      </x:c>
      <x:c r="BA133" s="19" t="n">
        <x:v>-5010232.943391984</x:v>
      </x:c>
      <x:c r="BB133" s="19" t="n">
        <x:v>-5010232.943391984</x:v>
      </x:c>
      <x:c r="BC133" s="19" t="n">
        <x:v>-4465987.489497712</x:v>
      </x:c>
      <x:c r="BD133" s="19" t="n">
        <x:v>-4465987.48949771</x:v>
      </x:c>
      <x:c r="BE133" s="19" t="n">
        <x:v>-4465987.48949771</x:v>
      </x:c>
      <x:c r="BF133" s="19" t="n">
        <x:v>-4465987.48949771</x:v>
      </x:c>
      <x:c r="BG133" s="19" t="n">
        <x:v>-4465987.48949771</x:v>
      </x:c>
      <x:c r="BH133" s="19" t="n">
        <x:v>-4465987.48949771</x:v>
      </x:c>
      <x:c r="BI133" s="19" t="n">
        <x:v>-4465987.48949771</x:v>
      </x:c>
      <x:c r="BJ133" s="19" t="n">
        <x:v>-4465987.48949771</x:v>
      </x:c>
      <x:c r="BK133" s="19" t="n">
        <x:v>-4465987.48949771</x:v>
      </x:c>
      <x:c r="BL133" s="19" t="n">
        <x:v>-4465987.48949771</x:v>
      </x:c>
      <x:c r="BM133" s="19" t="n">
        <x:v>-4465987.48949771</x:v>
      </x:c>
      <x:c r="BN133" s="19" t="n">
        <x:v>-4465987.48949771</x:v>
      </x:c>
      <x:c r="BO133" s="19" t="n">
        <x:v>-378870.5571317957</x:v>
      </x:c>
    </x:row>
    <x:row r="134" ht="42" customHeight="1">
      <x:c r="A134" s="3" t="str">
        <x:v>ALT.REG.ELIGIBLE_FUNDS.3</x:v>
      </x:c>
      <x:c r="B134" s="3" t="str">
        <x:v>No future rounds · Eligible own funds / Downside</x:v>
      </x:c>
      <x:c r="C134" s="3" t="str">
        <x:v>EUR</x:v>
      </x:c>
      <x:c r="D134" s="3" t="str">
        <x:v>END</x:v>
      </x:c>
      <x:c r="E134" s="19" t="n">
        <x:f>BO134</x:f>
        <x:v>-15074461.381063838</x:v>
      </x:c>
      <x:c r="F134" s="3" t="str"/>
      <x:c r="G134" s="2"/>
      <x:c r="H134" s="19" t="n">
        <x:v>-19634.08999999999</x:v>
      </x:c>
      <x:c r="I134" s="19" t="n">
        <x:v>-61241.57999999999</x:v>
      </x:c>
      <x:c r="J134" s="19" t="n">
        <x:v>-146204.51999999996</x:v>
      </x:c>
      <x:c r="K134" s="19" t="n">
        <x:v>-240016.21999999997</x:v>
      </x:c>
      <x:c r="L134" s="19" t="n">
        <x:v>-356604.73</x:v>
      </x:c>
      <x:c r="M134" s="19" t="n">
        <x:v>-466657.8</x:v>
      </x:c>
      <x:c r="N134" s="19" t="n">
        <x:v>-577455.5215080366</x:v>
      </x:c>
      <x:c r="O134" s="19" t="n">
        <x:v>-705376.8342239084</x:v>
      </x:c>
      <x:c r="P134" s="19" t="n">
        <x:v>-866984.110761957</x:v>
      </x:c>
      <x:c r="Q134" s="19" t="n">
        <x:v>-1075229.519007377</x:v>
      </x:c>
      <x:c r="R134" s="19" t="n">
        <x:v>-1278301.240303635</x:v>
      </x:c>
      <x:c r="S134" s="19" t="n">
        <x:v>-1485979.170416024</x:v>
      </x:c>
      <x:c r="T134" s="19" t="n">
        <x:v>-1727521.4692329385</x:v>
      </x:c>
      <x:c r="U134" s="19" t="n">
        <x:v>-1960598.9108986973</x:v>
      </x:c>
      <x:c r="V134" s="19" t="n">
        <x:v>-2193394.7187194703</x:v>
      </x:c>
      <x:c r="W134" s="19" t="n">
        <x:v>-2425910.4242275874</x:v>
      </x:c>
      <x:c r="X134" s="19" t="n">
        <x:v>-2658148.1366199683</x:v>
      </x:c>
      <x:c r="Y134" s="19" t="n">
        <x:v>-2890110.5604832307</x:v>
      </x:c>
      <x:c r="Z134" s="19" t="n">
        <x:v>-2177848.905959431</x:v>
      </x:c>
      <x:c r="AA134" s="19" t="n">
        <x:v>-2469507.791455513</x:v>
      </x:c>
      <x:c r="AB134" s="19" t="n">
        <x:v>-2760459.3591676382</x:v>
      </x:c>
      <x:c r="AC134" s="19" t="n">
        <x:v>-3050803.977749725</x:v>
      </x:c>
      <x:c r="AD134" s="19" t="n">
        <x:v>-3340526.0056453976</x:v>
      </x:c>
      <x:c r="AE134" s="19" t="n">
        <x:v>-3654844.1823775647</x:v>
      </x:c>
      <x:c r="AF134" s="19" t="n">
        <x:v>-3987474.1634002374</x:v>
      </x:c>
      <x:c r="AG134" s="19" t="n">
        <x:v>-4318212.866310265</x:v>
      </x:c>
      <x:c r="AH134" s="19" t="n">
        <x:v>-4647051.877683972</x:v>
      </x:c>
      <x:c r="AI134" s="19" t="n">
        <x:v>-4973961.085185236</x:v>
      </x:c>
      <x:c r="AJ134" s="19" t="n">
        <x:v>-5298921.012772441</x:v>
      </x:c>
      <x:c r="AK134" s="19" t="n">
        <x:v>-5621913.969016208</x:v>
      </x:c>
      <x:c r="AL134" s="19" t="n">
        <x:v>-5942924.541772505</x:v>
      </x:c>
      <x:c r="AM134" s="19" t="n">
        <x:v>-6261950.47666912</x:v>
      </x:c>
      <x:c r="AN134" s="19" t="n">
        <x:v>-6578981.437505143</x:v>
      </x:c>
      <x:c r="AO134" s="19" t="n">
        <x:v>-6894031.577557495</x:v>
      </x:c>
      <x:c r="AP134" s="19" t="n">
        <x:v>-7207087.167444315</x:v>
      </x:c>
      <x:c r="AQ134" s="19" t="n">
        <x:v>-7527594.095165003</x:v>
      </x:c>
      <x:c r="AR134" s="19" t="n">
        <x:v>-7875203.568640435</x:v>
      </x:c>
      <x:c r="AS134" s="19" t="n">
        <x:v>-8219855.895113377</x:v>
      </x:c>
      <x:c r="AT134" s="19" t="n">
        <x:v>-8561403.29741462</x:v>
      </x:c>
      <x:c r="AU134" s="19" t="n">
        <x:v>-8899842.851455944</x:v>
      </x:c>
      <x:c r="AV134" s="19" t="n">
        <x:v>-9235247.744013155</x:v>
      </x:c>
      <x:c r="AW134" s="19" t="n">
        <x:v>-9567622.208352417</x:v>
      </x:c>
      <x:c r="AX134" s="19" t="n">
        <x:v>-9897041.10906266</x:v>
      </x:c>
      <x:c r="AY134" s="19" t="n">
        <x:v>-10223444.602700872</x:v>
      </x:c>
      <x:c r="AZ134" s="19" t="n">
        <x:v>-10546771.690868562</x:v>
      </x:c>
      <x:c r="BA134" s="19" t="n">
        <x:v>-10867106.837382456</x:v>
      </x:c>
      <x:c r="BB134" s="19" t="n">
        <x:v>-11184526.242875874</x:v>
      </x:c>
      <x:c r="BC134" s="19" t="n">
        <x:v>-11508489.412780339</x:v>
      </x:c>
      <x:c r="BD134" s="19" t="n">
        <x:v>-11824255.309564067</x:v>
      </x:c>
      <x:c r="BE134" s="19" t="n">
        <x:v>-12136332.376484144</x:v>
      </x:c>
      <x:c r="BF134" s="19" t="n">
        <x:v>-12444891.112164086</x:v>
      </x:c>
      <x:c r="BG134" s="19" t="n">
        <x:v>-12749962.034467138</x:v>
      </x:c>
      <x:c r="BH134" s="19" t="n">
        <x:v>-13051505.701041887</x:v>
      </x:c>
      <x:c r="BI134" s="19" t="n">
        <x:v>-13349549.91208943</x:v>
      </x:c>
      <x:c r="BJ134" s="19" t="n">
        <x:v>-13643983.22787901</x:v>
      </x:c>
      <x:c r="BK134" s="19" t="n">
        <x:v>-13934972.08737401</x:v>
      </x:c>
      <x:c r="BL134" s="19" t="n">
        <x:v>-14222612.334812349</x:v>
      </x:c>
      <x:c r="BM134" s="19" t="n">
        <x:v>-14506861.803012386</x:v>
      </x:c>
      <x:c r="BN134" s="19" t="n">
        <x:v>-14787676.219871605</x:v>
      </x:c>
      <x:c r="BO134" s="19" t="n">
        <x:v>-15074461.381063838</x:v>
      </x:c>
    </x:row>
    <x:row r="135" ht="42" customHeight="1">
      <x:c r="A135" s="3" t="str">
        <x:v>ALT.REG.HEADROOM</x:v>
      </x:c>
      <x:c r="B135" s="3" t="str">
        <x:v>No future rounds · Own-funds headroom</x:v>
      </x:c>
      <x:c r="C135" s="3" t="str">
        <x:v>EUR</x:v>
      </x:c>
      <x:c r="D135" s="3" t="str">
        <x:v>END</x:v>
      </x:c>
      <x:c r="E135" s="19" t="n">
        <x:f>BO135</x:f>
        <x:v>-11244930.79632048</x:v>
      </x:c>
      <x:c r="F135" s="3" t="str">
        <x:v>D10 Liquidity_RegCap row 132; latest estimate</x:v>
      </x:c>
      <x:c r="G135" s="2"/>
      <x:c r="H135" s="20" t="n">
        <x:f>INDEX(H136:H138,'Cover'!$C$28,1)</x:f>
        <x:v>-910897.9750394197</x:v>
      </x:c>
      <x:c r="I135" s="20" t="n">
        <x:f>INDEX(I136:I138,'Cover'!$C$28,1)</x:f>
        <x:v>-952505.4650394197</x:v>
      </x:c>
      <x:c r="J135" s="20" t="n">
        <x:f>INDEX(J136:J138,'Cover'!$C$28,1)</x:f>
        <x:v>-1037468.4050394197</x:v>
      </x:c>
      <x:c r="K135" s="20" t="n">
        <x:f>INDEX(K136:K138,'Cover'!$C$28,1)</x:f>
        <x:v>-1131280.1050394196</x:v>
      </x:c>
      <x:c r="L135" s="20" t="n">
        <x:f>INDEX(L136:L138,'Cover'!$C$28,1)</x:f>
        <x:v>-1247868.6150394198</x:v>
      </x:c>
      <x:c r="M135" s="20" t="n">
        <x:f>INDEX(M136:M138,'Cover'!$C$28,1)</x:f>
        <x:v>-1357921.6850394197</x:v>
      </x:c>
      <x:c r="N135" s="20" t="n">
        <x:f>INDEX(N136:N138,'Cover'!$C$28,1)</x:f>
        <x:v>-1468719.4065474565</x:v>
      </x:c>
      <x:c r="O135" s="20" t="n">
        <x:f>INDEX(O136:O138,'Cover'!$C$28,1)</x:f>
        <x:v>-1596640.7192633282</x:v>
      </x:c>
      <x:c r="P135" s="20" t="n">
        <x:f>INDEX(P136:P138,'Cover'!$C$28,1)</x:f>
        <x:v>-1758247.9958013766</x:v>
      </x:c>
      <x:c r="Q135" s="20" t="n">
        <x:f>INDEX(Q136:Q138,'Cover'!$C$28,1)</x:f>
        <x:v>-1966107.0701508648</x:v>
      </x:c>
      <x:c r="R135" s="20" t="n">
        <x:f>INDEX(R136:R138,'Cover'!$C$28,1)</x:f>
        <x:v>-2168348.9476855323</x:v>
      </x:c>
      <x:c r="S135" s="20" t="n">
        <x:f>INDEX(S136:S138,'Cover'!$C$28,1)</x:f>
        <x:v>-2374739.169035577</x:v>
      </x:c>
      <x:c r="T135" s="20" t="n">
        <x:f>INDEX(T136:T138,'Cover'!$C$28,1)</x:f>
        <x:v>-2664363.0377399116</x:v>
      </x:c>
      <x:c r="U135" s="20" t="n">
        <x:f>INDEX(U136:U138,'Cover'!$C$28,1)</x:f>
        <x:v>-2918957.2103682747</x:v>
      </x:c>
      <x:c r="V135" s="20" t="n">
        <x:f>INDEX(V136:V138,'Cover'!$C$28,1)</x:f>
        <x:v>-3171604.7887809984</x:v>
      </x:c>
      <x:c r="W135" s="20" t="n">
        <x:f>INDEX(W136:W138,'Cover'!$C$28,1)</x:f>
        <x:v>-3422216.356648259</x:v>
      </x:c>
      <x:c r="X135" s="20" t="n">
        <x:f>INDEX(X136:X138,'Cover'!$C$28,1)</x:f>
        <x:v>-3670717.3855707645</x:v>
      </x:c>
      <x:c r="Y135" s="20" t="n">
        <x:f>INDEX(Y136:Y138,'Cover'!$C$28,1)</x:f>
        <x:v>-3917040.418352401</x:v>
      </x:c>
      <x:c r="Z135" s="20" t="n">
        <x:f>INDEX(Z136:Z138,'Cover'!$C$28,1)</x:f>
        <x:v>-3103165.185099858</x:v>
      </x:c>
      <x:c r="AA135" s="20" t="n">
        <x:f>INDEX(AA136:AA138,'Cover'!$C$28,1)</x:f>
        <x:v>-3351556.526276906</x:v>
      </x:c>
      <x:c r="AB135" s="20" t="n">
        <x:f>INDEX(AB136:AB138,'Cover'!$C$28,1)</x:f>
        <x:v>-3597604.555990764</x:v>
      </x:c>
      <x:c r="AC135" s="20" t="n">
        <x:f>INDEX(AC136:AC138,'Cover'!$C$28,1)</x:f>
        <x:v>-3841524.624281192</x:v>
      </x:c>
      <x:c r="AD135" s="20" t="n">
        <x:f>INDEX(AD136:AD138,'Cover'!$C$28,1)</x:f>
        <x:v>-4083147.6833236516</x:v>
      </x:c>
      <x:c r="AE135" s="20" t="n">
        <x:f>INDEX(AE136:AE138,'Cover'!$C$28,1)</x:f>
        <x:v>-4347648.078691842</x:v>
      </x:c>
      <x:c r="AF135" s="20" t="n">
        <x:f>INDEX(AF136:AF138,'Cover'!$C$28,1)</x:f>
        <x:v>-4596097.296308259</x:v>
      </x:c>
      <x:c r="AG135" s="20" t="n">
        <x:f>INDEX(AG136:AG138,'Cover'!$C$28,1)</x:f>
        <x:v>-4887135.812310197</x:v>
      </x:c>
      <x:c r="AH135" s="20" t="n">
        <x:f>INDEX(AH136:AH138,'Cover'!$C$28,1)</x:f>
        <x:v>-5172027.942691929</x:v>
      </x:c>
      <x:c r="AI135" s="20" t="n">
        <x:f>INDEX(AI136:AI138,'Cover'!$C$28,1)</x:f>
        <x:v>-5450587.9040509</x:v>
      </x:c>
      <x:c r="AJ135" s="20" t="n">
        <x:f>INDEX(AJ136:AJ138,'Cover'!$C$28,1)</x:f>
        <x:v>-5722679.675213034</x:v>
      </x:c>
      <x:c r="AK135" s="20" t="n">
        <x:f>INDEX(AK136:AK138,'Cover'!$C$28,1)</x:f>
        <x:v>-5988175.4513953505</x:v>
      </x:c>
      <x:c r="AL135" s="20" t="n">
        <x:f>INDEX(AL136:AL138,'Cover'!$C$28,1)</x:f>
        <x:v>-6246957.643082561</x:v>
      </x:c>
      <x:c r="AM135" s="20" t="n">
        <x:f>INDEX(AM136:AM138,'Cover'!$C$28,1)</x:f>
        <x:v>-6498925.768104474</x:v>
      </x:c>
      <x:c r="AN135" s="20" t="n">
        <x:f>INDEX(AN136:AN138,'Cover'!$C$28,1)</x:f>
        <x:v>-6743992.821722839</x:v>
      </x:c>
      <x:c r="AO135" s="20" t="n">
        <x:f>INDEX(AO136:AO138,'Cover'!$C$28,1)</x:f>
        <x:v>-6982173.771888205</x:v>
      </x:c>
      <x:c r="AP135" s="20" t="n">
        <x:f>INDEX(AP136:AP138,'Cover'!$C$28,1)</x:f>
        <x:v>-7213352.7180334395</x:v>
      </x:c>
      <x:c r="AQ135" s="20" t="n">
        <x:f>INDEX(AQ136:AQ138,'Cover'!$C$28,1)</x:f>
        <x:v>-7446917.602775587</x:v>
      </x:c>
      <x:c r="AR135" s="20" t="n">
        <x:f>INDEX(AR136:AR138,'Cover'!$C$28,1)</x:f>
        <x:v>-7986347.724472719</x:v>
      </x:c>
      <x:c r="AS135" s="20" t="n">
        <x:f>INDEX(AS136:AS138,'Cover'!$C$28,1)</x:f>
        <x:v>-8230738.523666463</x:v>
      </x:c>
      <x:c r="AT135" s="20" t="n">
        <x:f>INDEX(AT136:AT138,'Cover'!$C$28,1)</x:f>
        <x:v>-8465143.909170294</x:v>
      </x:c>
      <x:c r="AU135" s="20" t="n">
        <x:f>INDEX(AU136:AU138,'Cover'!$C$28,1)</x:f>
        <x:v>-8689475.019028962</x:v>
      </x:c>
      <x:c r="AV135" s="20" t="n">
        <x:f>INDEX(AV136:AV138,'Cover'!$C$28,1)</x:f>
        <x:v>-8903739.403591327</x:v>
      </x:c>
      <x:c r="AW135" s="20" t="n">
        <x:f>INDEX(AW136:AW138,'Cover'!$C$28,1)</x:f>
        <x:v>-9107876.289253566</x:v>
      </x:c>
      <x:c r="AX135" s="20" t="n">
        <x:f>INDEX(AX136:AX138,'Cover'!$C$28,1)</x:f>
        <x:v>-9301899.671387475</x:v>
      </x:c>
      <x:c r="AY135" s="20" t="n">
        <x:f>INDEX(AY136:AY138,'Cover'!$C$28,1)</x:f>
        <x:v>-9485693.665957145</x:v>
      </x:c>
      <x:c r="AZ135" s="20" t="n">
        <x:f>INDEX(AZ136:AZ138,'Cover'!$C$28,1)</x:f>
        <x:v>-9659149.401720487</x:v>
      </x:c>
      <x:c r="BA135" s="20" t="n">
        <x:f>INDEX(BA136:BA138,'Cover'!$C$28,1)</x:f>
        <x:v>-9822334.567141805</x:v>
      </x:c>
      <x:c r="BB135" s="20" t="n">
        <x:f>INDEX(BB136:BB138,'Cover'!$C$28,1)</x:f>
        <x:v>-9975266.15259114</x:v>
      </x:c>
      <x:c r="BC135" s="20" t="n">
        <x:f>INDEX(BC136:BC138,'Cover'!$C$28,1)</x:f>
        <x:v>-10127362.27695785</x:v>
      </x:c>
      <x:c r="BD135" s="20" t="n">
        <x:f>INDEX(BD136:BD138,'Cover'!$C$28,1)</x:f>
        <x:v>-10547644.851246297</x:v>
      </x:c>
      <x:c r="BE135" s="20" t="n">
        <x:f>INDEX(BE136:BE138,'Cover'!$C$28,1)</x:f>
        <x:v>-10670706.59688773</x:v>
      </x:c>
      <x:c r="BF135" s="20" t="n">
        <x:f>INDEX(BF136:BF138,'Cover'!$C$28,1)</x:f>
        <x:v>-10781642.68988495</x:v>
      </x:c>
      <x:c r="BG135" s="20" t="n">
        <x:f>INDEX(BG136:BG138,'Cover'!$C$28,1)</x:f>
        <x:v>-10880483.851318445</x:v>
      </x:c>
      <x:c r="BH135" s="20" t="n">
        <x:f>INDEX(BH136:BH138,'Cover'!$C$28,1)</x:f>
        <x:v>-10967191.477264423</x:v>
      </x:c>
      <x:c r="BI135" s="20" t="n">
        <x:f>INDEX(BI136:BI138,'Cover'!$C$28,1)</x:f>
        <x:v>-11041788.129460696</x:v>
      </x:c>
      <x:c r="BJ135" s="20" t="n">
        <x:f>INDEX(BJ136:BJ138,'Cover'!$C$28,1)</x:f>
        <x:v>-11104157.569524735</x:v>
      </x:c>
      <x:c r="BK135" s="20" t="n">
        <x:f>INDEX(BK136:BK138,'Cover'!$C$28,1)</x:f>
        <x:v>-11154460.72602693</x:v>
      </x:c>
      <x:c r="BL135" s="20" t="n">
        <x:f>INDEX(BL136:BL138,'Cover'!$C$28,1)</x:f>
        <x:v>-11192788.436567865</x:v>
      </x:c>
      <x:c r="BM135" s="20" t="n">
        <x:f>INDEX(BM136:BM138,'Cover'!$C$28,1)</x:f>
        <x:v>-11219102.901845574</x:v>
      </x:c>
      <x:c r="BN135" s="20" t="n">
        <x:f>INDEX(BN136:BN138,'Cover'!$C$28,1)</x:f>
        <x:v>-11233350.046730585</x:v>
      </x:c>
      <x:c r="BO135" s="20" t="n">
        <x:f>INDEX(BO136:BO138,'Cover'!$C$28,1)</x:f>
        <x:v>-11244930.79632048</x:v>
      </x:c>
    </x:row>
    <x:row r="136" ht="42" customHeight="1">
      <x:c r="A136" s="3" t="str">
        <x:v>ALT.REG.HEADROOM.1</x:v>
      </x:c>
      <x:c r="B136" s="3" t="str">
        <x:v>No future rounds · Own-funds headroom / Base</x:v>
      </x:c>
      <x:c r="C136" s="3" t="str">
        <x:v>EUR</x:v>
      </x:c>
      <x:c r="D136" s="3" t="str">
        <x:v>END</x:v>
      </x:c>
      <x:c r="E136" s="19" t="n">
        <x:f>BO136</x:f>
        <x:v>-11244930.79632048</x:v>
      </x:c>
      <x:c r="F136" s="3" t="str"/>
      <x:c r="G136" s="2"/>
      <x:c r="H136" s="19" t="n">
        <x:v>-910897.9750394197</x:v>
      </x:c>
      <x:c r="I136" s="19" t="n">
        <x:v>-952505.4650394197</x:v>
      </x:c>
      <x:c r="J136" s="19" t="n">
        <x:v>-1037468.4050394197</x:v>
      </x:c>
      <x:c r="K136" s="19" t="n">
        <x:v>-1131280.1050394196</x:v>
      </x:c>
      <x:c r="L136" s="19" t="n">
        <x:v>-1247868.6150394198</x:v>
      </x:c>
      <x:c r="M136" s="19" t="n">
        <x:v>-1357921.6850394197</x:v>
      </x:c>
      <x:c r="N136" s="19" t="n">
        <x:v>-1468719.4065474565</x:v>
      </x:c>
      <x:c r="O136" s="19" t="n">
        <x:v>-1596640.7192633282</x:v>
      </x:c>
      <x:c r="P136" s="19" t="n">
        <x:v>-1758247.9958013766</x:v>
      </x:c>
      <x:c r="Q136" s="19" t="n">
        <x:v>-1966107.0701508648</x:v>
      </x:c>
      <x:c r="R136" s="19" t="n">
        <x:v>-2168348.9476855323</x:v>
      </x:c>
      <x:c r="S136" s="19" t="n">
        <x:v>-2374739.169035577</x:v>
      </x:c>
      <x:c r="T136" s="19" t="n">
        <x:v>-2664363.0377399116</x:v>
      </x:c>
      <x:c r="U136" s="19" t="n">
        <x:v>-2918957.2103682747</x:v>
      </x:c>
      <x:c r="V136" s="19" t="n">
        <x:v>-3171604.7887809984</x:v>
      </x:c>
      <x:c r="W136" s="19" t="n">
        <x:v>-3422216.356648259</x:v>
      </x:c>
      <x:c r="X136" s="19" t="n">
        <x:v>-3670717.3855707645</x:v>
      </x:c>
      <x:c r="Y136" s="19" t="n">
        <x:v>-3917040.418352401</x:v>
      </x:c>
      <x:c r="Z136" s="19" t="n">
        <x:v>-3103165.185099858</x:v>
      </x:c>
      <x:c r="AA136" s="19" t="n">
        <x:v>-3351556.526276906</x:v>
      </x:c>
      <x:c r="AB136" s="19" t="n">
        <x:v>-3597604.555990764</x:v>
      </x:c>
      <x:c r="AC136" s="19" t="n">
        <x:v>-3841524.624281192</x:v>
      </x:c>
      <x:c r="AD136" s="19" t="n">
        <x:v>-4083147.6833236516</x:v>
      </x:c>
      <x:c r="AE136" s="19" t="n">
        <x:v>-4347648.078691842</x:v>
      </x:c>
      <x:c r="AF136" s="19" t="n">
        <x:v>-4596097.296308259</x:v>
      </x:c>
      <x:c r="AG136" s="19" t="n">
        <x:v>-4887135.812310197</x:v>
      </x:c>
      <x:c r="AH136" s="19" t="n">
        <x:v>-5172027.942691929</x:v>
      </x:c>
      <x:c r="AI136" s="19" t="n">
        <x:v>-5450587.9040509</x:v>
      </x:c>
      <x:c r="AJ136" s="19" t="n">
        <x:v>-5722679.675213034</x:v>
      </x:c>
      <x:c r="AK136" s="19" t="n">
        <x:v>-5988175.4513953505</x:v>
      </x:c>
      <x:c r="AL136" s="19" t="n">
        <x:v>-6246957.643082561</x:v>
      </x:c>
      <x:c r="AM136" s="19" t="n">
        <x:v>-6498925.768104474</x:v>
      </x:c>
      <x:c r="AN136" s="19" t="n">
        <x:v>-6743992.821722839</x:v>
      </x:c>
      <x:c r="AO136" s="19" t="n">
        <x:v>-6982173.771888205</x:v>
      </x:c>
      <x:c r="AP136" s="19" t="n">
        <x:v>-7213352.7180334395</x:v>
      </x:c>
      <x:c r="AQ136" s="19" t="n">
        <x:v>-7446917.602775587</x:v>
      </x:c>
      <x:c r="AR136" s="19" t="n">
        <x:v>-7986347.724472719</x:v>
      </x:c>
      <x:c r="AS136" s="19" t="n">
        <x:v>-8230738.523666463</x:v>
      </x:c>
      <x:c r="AT136" s="19" t="n">
        <x:v>-8465143.909170294</x:v>
      </x:c>
      <x:c r="AU136" s="19" t="n">
        <x:v>-8689475.019028962</x:v>
      </x:c>
      <x:c r="AV136" s="19" t="n">
        <x:v>-8903739.403591327</x:v>
      </x:c>
      <x:c r="AW136" s="19" t="n">
        <x:v>-9107876.289253566</x:v>
      </x:c>
      <x:c r="AX136" s="19" t="n">
        <x:v>-9301899.671387475</x:v>
      </x:c>
      <x:c r="AY136" s="19" t="n">
        <x:v>-9485693.665957145</x:v>
      </x:c>
      <x:c r="AZ136" s="19" t="n">
        <x:v>-9659149.401720487</x:v>
      </x:c>
      <x:c r="BA136" s="19" t="n">
        <x:v>-9822334.567141805</x:v>
      </x:c>
      <x:c r="BB136" s="19" t="n">
        <x:v>-9975266.15259114</x:v>
      </x:c>
      <x:c r="BC136" s="19" t="n">
        <x:v>-10127362.27695785</x:v>
      </x:c>
      <x:c r="BD136" s="19" t="n">
        <x:v>-10547644.851246297</x:v>
      </x:c>
      <x:c r="BE136" s="19" t="n">
        <x:v>-10670706.59688773</x:v>
      </x:c>
      <x:c r="BF136" s="19" t="n">
        <x:v>-10781642.68988495</x:v>
      </x:c>
      <x:c r="BG136" s="19" t="n">
        <x:v>-10880483.851318445</x:v>
      </x:c>
      <x:c r="BH136" s="19" t="n">
        <x:v>-10967191.477264423</x:v>
      </x:c>
      <x:c r="BI136" s="19" t="n">
        <x:v>-11041788.129460696</x:v>
      </x:c>
      <x:c r="BJ136" s="19" t="n">
        <x:v>-11104157.569524735</x:v>
      </x:c>
      <x:c r="BK136" s="19" t="n">
        <x:v>-11154460.72602693</x:v>
      </x:c>
      <x:c r="BL136" s="19" t="n">
        <x:v>-11192788.436567865</x:v>
      </x:c>
      <x:c r="BM136" s="19" t="n">
        <x:v>-11219102.901845574</x:v>
      </x:c>
      <x:c r="BN136" s="19" t="n">
        <x:v>-11233350.046730585</x:v>
      </x:c>
      <x:c r="BO136" s="19" t="n">
        <x:v>-11244930.79632048</x:v>
      </x:c>
    </x:row>
    <x:row r="137" ht="42" customHeight="1">
      <x:c r="A137" s="3" t="str">
        <x:v>ALT.REG.HEADROOM.2</x:v>
      </x:c>
      <x:c r="B137" s="3" t="str">
        <x:v>No future rounds · Own-funds headroom / Upside</x:v>
      </x:c>
      <x:c r="C137" s="3" t="str">
        <x:v>EUR</x:v>
      </x:c>
      <x:c r="D137" s="3" t="str">
        <x:v>END</x:v>
      </x:c>
      <x:c r="E137" s="19" t="n">
        <x:f>BO137</x:f>
        <x:v>-2337762.8964964747</x:v>
      </x:c>
      <x:c r="F137" s="3" t="str"/>
      <x:c r="G137" s="2"/>
      <x:c r="H137" s="19" t="n">
        <x:v>-953300.605568299</x:v>
      </x:c>
      <x:c r="I137" s="19" t="n">
        <x:v>-994908.095568299</x:v>
      </x:c>
      <x:c r="J137" s="19" t="n">
        <x:v>-1079871.035568299</x:v>
      </x:c>
      <x:c r="K137" s="19" t="n">
        <x:v>-1173682.735568299</x:v>
      </x:c>
      <x:c r="L137" s="19" t="n">
        <x:v>-1290271.245568299</x:v>
      </x:c>
      <x:c r="M137" s="19" t="n">
        <x:v>-1400324.315568299</x:v>
      </x:c>
      <x:c r="N137" s="19" t="n">
        <x:v>-1511122.0370763356</x:v>
      </x:c>
      <x:c r="O137" s="19" t="n">
        <x:v>-1639043.3497922074</x:v>
      </x:c>
      <x:c r="P137" s="19" t="n">
        <x:v>-1800650.626330256</x:v>
      </x:c>
      <x:c r="Q137" s="19" t="n">
        <x:v>-2007784.9158904704</x:v>
      </x:c>
      <x:c r="R137" s="19" t="n">
        <x:v>-2208510.6476857606</x:v>
      </x:c>
      <x:c r="S137" s="19" t="n">
        <x:v>-2412553.040320428</x:v>
      </x:c>
      <x:c r="T137" s="19" t="n">
        <x:v>-2679215.443095846</x:v>
      </x:c>
      <x:c r="U137" s="19" t="n">
        <x:v>-2922953.3549769027</x:v>
      </x:c>
      <x:c r="V137" s="19" t="n">
        <x:v>-3161641.9846162386</x:v>
      </x:c>
      <x:c r="W137" s="19" t="n">
        <x:v>-3394973.15386228</x:v>
      </x:c>
      <x:c r="X137" s="19" t="n">
        <x:v>-3622674.735072651</x:v>
      </x:c>
      <x:c r="Y137" s="19" t="n">
        <x:v>-3844493.104019371</x:v>
      </x:c>
      <x:c r="Z137" s="19" t="n">
        <x:v>-3002237.3783166436</x:v>
      </x:c>
      <x:c r="AA137" s="19" t="n">
        <x:v>-3218198.8302570265</x:v>
      </x:c>
      <x:c r="AB137" s="19" t="n">
        <x:v>-3427615.391848216</x:v>
      </x:c>
      <x:c r="AC137" s="19" t="n">
        <x:v>-3630860.4592209198</x:v>
      </x:c>
      <x:c r="AD137" s="19" t="n">
        <x:v>-3827445.2995906584</x:v>
      </x:c>
      <x:c r="AE137" s="19" t="n">
        <x:v>-4042415.713925124</x:v>
      </x:c>
      <x:c r="AF137" s="19" t="n">
        <x:v>-4234657.985777403</x:v>
      </x:c>
      <x:c r="AG137" s="19" t="n">
        <x:v>-4462103.272601591</x:v>
      </x:c>
      <x:c r="AH137" s="19" t="n">
        <x:v>-4675547.042990745</x:v>
      </x:c>
      <x:c r="AI137" s="19" t="n">
        <x:v>-4874368.950797039</x:v>
      </x:c>
      <x:c r="AJ137" s="19" t="n">
        <x:v>-5058076.062200911</x:v>
      </x:c>
      <x:c r="AK137" s="19" t="n">
        <x:v>-5226191.61318121</x:v>
      </x:c>
      <x:c r="AL137" s="19" t="n">
        <x:v>-5378263.982019574</x:v>
      </x:c>
      <x:c r="AM137" s="19" t="n">
        <x:v>-5513888.554866689</x:v>
      </x:c>
      <x:c r="AN137" s="19" t="n">
        <x:v>-5632698.509214343</x:v>
      </x:c>
      <x:c r="AO137" s="19" t="n">
        <x:v>-5734582.851783251</x:v>
      </x:c>
      <x:c r="AP137" s="19" t="n">
        <x:v>-5819098.05763546</x:v>
      </x:c>
      <x:c r="AQ137" s="19" t="n">
        <x:v>-5895397.020426875</x:v>
      </x:c>
      <x:c r="AR137" s="19" t="n">
        <x:v>-6445962.900578143</x:v>
      </x:c>
      <x:c r="AS137" s="19" t="n">
        <x:v>-6508458.582941661</x:v>
      </x:c>
      <x:c r="AT137" s="19" t="n">
        <x:v>-6547951.61844848</x:v>
      </x:c>
      <x:c r="AU137" s="19" t="n">
        <x:v>-6563988.63379465</x:v>
      </x:c>
      <x:c r="AV137" s="19" t="n">
        <x:v>-6556256.02892149</x:v>
      </x:c>
      <x:c r="AW137" s="19" t="n">
        <x:v>-6524371.242011124</x:v>
      </x:c>
      <x:c r="AX137" s="19" t="n">
        <x:v>-6468034.749390635</x:v>
      </x:c>
      <x:c r="AY137" s="19" t="n">
        <x:v>-6386833.720477084</x:v>
      </x:c>
      <x:c r="AZ137" s="19" t="n">
        <x:v>-6361093.461731337</x:v>
      </x:c>
      <x:c r="BA137" s="19" t="n">
        <x:v>-6361093.461731337</x:v>
      </x:c>
      <x:c r="BB137" s="19" t="n">
        <x:v>-6361093.461731337</x:v>
      </x:c>
      <x:c r="BC137" s="19" t="n">
        <x:v>-5816848.007837065</x:v>
      </x:c>
      <x:c r="BD137" s="19" t="n">
        <x:v>-6424879.82886239</x:v>
      </x:c>
      <x:c r="BE137" s="19" t="n">
        <x:v>-6424879.82886239</x:v>
      </x:c>
      <x:c r="BF137" s="19" t="n">
        <x:v>-6424879.82886239</x:v>
      </x:c>
      <x:c r="BG137" s="19" t="n">
        <x:v>-6424879.82886239</x:v>
      </x:c>
      <x:c r="BH137" s="19" t="n">
        <x:v>-6424879.82886239</x:v>
      </x:c>
      <x:c r="BI137" s="19" t="n">
        <x:v>-6424879.82886239</x:v>
      </x:c>
      <x:c r="BJ137" s="19" t="n">
        <x:v>-6424879.82886239</x:v>
      </x:c>
      <x:c r="BK137" s="19" t="n">
        <x:v>-6424879.82886239</x:v>
      </x:c>
      <x:c r="BL137" s="19" t="n">
        <x:v>-6424879.82886239</x:v>
      </x:c>
      <x:c r="BM137" s="19" t="n">
        <x:v>-6424879.82886239</x:v>
      </x:c>
      <x:c r="BN137" s="19" t="n">
        <x:v>-6424879.82886239</x:v>
      </x:c>
      <x:c r="BO137" s="19" t="n">
        <x:v>-2337762.8964964747</x:v>
      </x:c>
    </x:row>
    <x:row r="138" ht="42" customHeight="1">
      <x:c r="A138" s="3" t="str">
        <x:v>ALT.REG.HEADROOM.3</x:v>
      </x:c>
      <x:c r="B138" s="3" t="str">
        <x:v>No future rounds · Own-funds headroom / Downside</x:v>
      </x:c>
      <x:c r="C138" s="3" t="str">
        <x:v>EUR</x:v>
      </x:c>
      <x:c r="D138" s="3" t="str">
        <x:v>END</x:v>
      </x:c>
      <x:c r="E138" s="19" t="n">
        <x:f>BO138</x:f>
        <x:v>-16290174.791126221</x:v>
      </x:c>
      <x:c r="F138" s="3" t="str"/>
      <x:c r="G138" s="2"/>
      <x:c r="H138" s="19" t="n">
        <x:v>-1084512.9855783368</x:v>
      </x:c>
      <x:c r="I138" s="19" t="n">
        <x:v>-1126120.4755783367</x:v>
      </x:c>
      <x:c r="J138" s="19" t="n">
        <x:v>-1211083.4155783367</x:v>
      </x:c>
      <x:c r="K138" s="19" t="n">
        <x:v>-1304895.1155783366</x:v>
      </x:c>
      <x:c r="L138" s="19" t="n">
        <x:v>-1421483.6255783367</x:v>
      </x:c>
      <x:c r="M138" s="19" t="n">
        <x:v>-1531536.6955783367</x:v>
      </x:c>
      <x:c r="N138" s="19" t="n">
        <x:v>-1642334.4170863733</x:v>
      </x:c>
      <x:c r="O138" s="19" t="n">
        <x:v>-1770255.729802245</x:v>
      </x:c>
      <x:c r="P138" s="19" t="n">
        <x:v>-1931863.0063402937</x:v>
      </x:c>
      <x:c r="Q138" s="19" t="n">
        <x:v>-2140108.4145857138</x:v>
      </x:c>
      <x:c r="R138" s="19" t="n">
        <x:v>-2343180.1358819716</x:v>
      </x:c>
      <x:c r="S138" s="19" t="n">
        <x:v>-2550858.0659943605</x:v>
      </x:c>
      <x:c r="T138" s="19" t="n">
        <x:v>-2792400.364811275</x:v>
      </x:c>
      <x:c r="U138" s="19" t="n">
        <x:v>-3025477.806477034</x:v>
      </x:c>
      <x:c r="V138" s="19" t="n">
        <x:v>-3258273.614297807</x:v>
      </x:c>
      <x:c r="W138" s="19" t="n">
        <x:v>-3490789.319805924</x:v>
      </x:c>
      <x:c r="X138" s="19" t="n">
        <x:v>-3723027.0321983052</x:v>
      </x:c>
      <x:c r="Y138" s="19" t="n">
        <x:v>-3954989.456061567</x:v>
      </x:c>
      <x:c r="Z138" s="19" t="n">
        <x:v>-3242727.801537768</x:v>
      </x:c>
      <x:c r="AA138" s="19" t="n">
        <x:v>-3534386.68703385</x:v>
      </x:c>
      <x:c r="AB138" s="19" t="n">
        <x:v>-3825338.254745975</x:v>
      </x:c>
      <x:c r="AC138" s="19" t="n">
        <x:v>-4115682.873328062</x:v>
      </x:c>
      <x:c r="AD138" s="19" t="n">
        <x:v>-4405404.901223734</x:v>
      </x:c>
      <x:c r="AE138" s="19" t="n">
        <x:v>-4719723.077955902</x:v>
      </x:c>
      <x:c r="AF138" s="19" t="n">
        <x:v>-5052353.058978574</x:v>
      </x:c>
      <x:c r="AG138" s="19" t="n">
        <x:v>-5383091.761888602</x:v>
      </x:c>
      <x:c r="AH138" s="19" t="n">
        <x:v>-5711930.773262309</x:v>
      </x:c>
      <x:c r="AI138" s="19" t="n">
        <x:v>-6038839.980763573</x:v>
      </x:c>
      <x:c r="AJ138" s="19" t="n">
        <x:v>-6363799.908350778</x:v>
      </x:c>
      <x:c r="AK138" s="19" t="n">
        <x:v>-6686792.864594545</x:v>
      </x:c>
      <x:c r="AL138" s="19" t="n">
        <x:v>-6769413.42669789</x:v>
      </x:c>
      <x:c r="AM138" s="19" t="n">
        <x:v>-7088439.361594505</x:v>
      </x:c>
      <x:c r="AN138" s="19" t="n">
        <x:v>-7405470.322430528</x:v>
      </x:c>
      <x:c r="AO138" s="19" t="n">
        <x:v>-7720520.46248288</x:v>
      </x:c>
      <x:c r="AP138" s="19" t="n">
        <x:v>-8033576.0523697</x:v>
      </x:c>
      <x:c r="AQ138" s="19" t="n">
        <x:v>-8354082.980090388</x:v>
      </x:c>
      <x:c r="AR138" s="19" t="n">
        <x:v>-8933009.242180469</x:v>
      </x:c>
      <x:c r="AS138" s="19" t="n">
        <x:v>-9277661.56865341</x:v>
      </x:c>
      <x:c r="AT138" s="19" t="n">
        <x:v>-9619208.970954653</x:v>
      </x:c>
      <x:c r="AU138" s="19" t="n">
        <x:v>-9957648.524995977</x:v>
      </x:c>
      <x:c r="AV138" s="19" t="n">
        <x:v>-10293053.417553188</x:v>
      </x:c>
      <x:c r="AW138" s="19" t="n">
        <x:v>-10625427.88189245</x:v>
      </x:c>
      <x:c r="AX138" s="19" t="n">
        <x:v>-10954846.782602694</x:v>
      </x:c>
      <x:c r="AY138" s="19" t="n">
        <x:v>-11281250.276240906</x:v>
      </x:c>
      <x:c r="AZ138" s="19" t="n">
        <x:v>-11604577.364408595</x:v>
      </x:c>
      <x:c r="BA138" s="19" t="n">
        <x:v>-11924912.51092249</x:v>
      </x:c>
      <x:c r="BB138" s="19" t="n">
        <x:v>-12242331.916415907</x:v>
      </x:c>
      <x:c r="BC138" s="19" t="n">
        <x:v>-12566295.086320372</x:v>
      </x:c>
      <x:c r="BD138" s="19" t="n">
        <x:v>-13039968.71962645</x:v>
      </x:c>
      <x:c r="BE138" s="19" t="n">
        <x:v>-13352045.786546528</x:v>
      </x:c>
      <x:c r="BF138" s="19" t="n">
        <x:v>-13660604.52222647</x:v>
      </x:c>
      <x:c r="BG138" s="19" t="n">
        <x:v>-13965675.444529522</x:v>
      </x:c>
      <x:c r="BH138" s="19" t="n">
        <x:v>-14267219.11110427</x:v>
      </x:c>
      <x:c r="BI138" s="19" t="n">
        <x:v>-14565263.322151814</x:v>
      </x:c>
      <x:c r="BJ138" s="19" t="n">
        <x:v>-14859696.637941394</x:v>
      </x:c>
      <x:c r="BK138" s="19" t="n">
        <x:v>-15150685.497436393</x:v>
      </x:c>
      <x:c r="BL138" s="19" t="n">
        <x:v>-15438325.744874733</x:v>
      </x:c>
      <x:c r="BM138" s="19" t="n">
        <x:v>-15722575.21307477</x:v>
      </x:c>
      <x:c r="BN138" s="19" t="n">
        <x:v>-16003389.629933989</x:v>
      </x:c>
      <x:c r="BO138" s="19" t="n">
        <x:v>-16290174.791126221</x:v>
      </x:c>
    </x:row>
    <x:row r="139" ht="42" customHeight="1">
      <x:c r="A139" s="3" t="str">
        <x:v>ALT.REG.MGMT_HEADROOM</x:v>
      </x:c>
      <x:c r="B139" s="3" t="str">
        <x:v>No future rounds · Own funds: mgmt headroom</x:v>
      </x:c>
      <x:c r="C139" s="3" t="str">
        <x:v>EUR</x:v>
      </x:c>
      <x:c r="D139" s="3" t="str">
        <x:v>END</x:v>
      </x:c>
      <x:c r="E139" s="19" t="n">
        <x:f>BO139</x:f>
        <x:v>-11527528.141780736</x:v>
      </x:c>
      <x:c r="F139" s="3" t="str">
        <x:v>D10 Liquidity_RegCap row 133; latest estimate</x:v>
      </x:c>
      <x:c r="G139" s="2"/>
      <x:c r="H139" s="20" t="n">
        <x:f>INDEX(H140:H142,'Cover'!$C$28,1)</x:f>
        <x:v>-1089150.7520473038</x:v>
      </x:c>
      <x:c r="I139" s="20" t="n">
        <x:f>INDEX(I140:I142,'Cover'!$C$28,1)</x:f>
        <x:v>-1130758.2420473038</x:v>
      </x:c>
      <x:c r="J139" s="20" t="n">
        <x:f>INDEX(J140:J142,'Cover'!$C$28,1)</x:f>
        <x:v>-1215721.1820473038</x:v>
      </x:c>
      <x:c r="K139" s="20" t="n">
        <x:f>INDEX(K140:K142,'Cover'!$C$28,1)</x:f>
        <x:v>-1309532.8820473037</x:v>
      </x:c>
      <x:c r="L139" s="20" t="n">
        <x:f>INDEX(L140:L142,'Cover'!$C$28,1)</x:f>
        <x:v>-1426121.3920473037</x:v>
      </x:c>
      <x:c r="M139" s="20" t="n">
        <x:f>INDEX(M140:M142,'Cover'!$C$28,1)</x:f>
        <x:v>-1536174.4620473038</x:v>
      </x:c>
      <x:c r="N139" s="20" t="n">
        <x:f>INDEX(N140:N142,'Cover'!$C$28,1)</x:f>
        <x:v>-1646972.1835553404</x:v>
      </x:c>
      <x:c r="O139" s="20" t="n">
        <x:f>INDEX(O140:O142,'Cover'!$C$28,1)</x:f>
        <x:v>-1774893.4962712121</x:v>
      </x:c>
      <x:c r="P139" s="20" t="n">
        <x:f>INDEX(P140:P142,'Cover'!$C$28,1)</x:f>
        <x:v>-1936500.7728092608</x:v>
      </x:c>
      <x:c r="Q139" s="20" t="n">
        <x:f>INDEX(Q140:Q142,'Cover'!$C$28,1)</x:f>
        <x:v>-2144359.8471587487</x:v>
      </x:c>
      <x:c r="R139" s="20" t="n">
        <x:f>INDEX(R140:R142,'Cover'!$C$28,1)</x:f>
        <x:v>-2346601.7246934166</x:v>
      </x:c>
      <x:c r="S139" s="20" t="n">
        <x:f>INDEX(S140:S142,'Cover'!$C$28,1)</x:f>
        <x:v>-2552991.9460434616</x:v>
      </x:c>
      <x:c r="T139" s="20" t="n">
        <x:f>INDEX(T140:T142,'Cover'!$C$28,1)</x:f>
        <x:v>-2842615.8147477955</x:v>
      </x:c>
      <x:c r="U139" s="20" t="n">
        <x:f>INDEX(U140:U142,'Cover'!$C$28,1)</x:f>
        <x:v>-3097209.987376159</x:v>
      </x:c>
      <x:c r="V139" s="20" t="n">
        <x:f>INDEX(V140:V142,'Cover'!$C$28,1)</x:f>
        <x:v>-3349857.5657888823</x:v>
      </x:c>
      <x:c r="W139" s="20" t="n">
        <x:f>INDEX(W140:W142,'Cover'!$C$28,1)</x:f>
        <x:v>-3600469.1336561427</x:v>
      </x:c>
      <x:c r="X139" s="20" t="n">
        <x:f>INDEX(X140:X142,'Cover'!$C$28,1)</x:f>
        <x:v>-3848970.1625786484</x:v>
      </x:c>
      <x:c r="Y139" s="20" t="n">
        <x:f>INDEX(Y140:Y142,'Cover'!$C$28,1)</x:f>
        <x:v>-4095293.1953602848</x:v>
      </x:c>
      <x:c r="Z139" s="20" t="n">
        <x:f>INDEX(Z140:Z142,'Cover'!$C$28,1)</x:f>
        <x:v>-3281417.9621077417</x:v>
      </x:c>
      <x:c r="AA139" s="20" t="n">
        <x:f>INDEX(AA140:AA142,'Cover'!$C$28,1)</x:f>
        <x:v>-3529809.30328479</x:v>
      </x:c>
      <x:c r="AB139" s="20" t="n">
        <x:f>INDEX(AB140:AB142,'Cover'!$C$28,1)</x:f>
        <x:v>-3775857.332998648</x:v>
      </x:c>
      <x:c r="AC139" s="20" t="n">
        <x:f>INDEX(AC140:AC142,'Cover'!$C$28,1)</x:f>
        <x:v>-4019777.401289076</x:v>
      </x:c>
      <x:c r="AD139" s="20" t="n">
        <x:f>INDEX(AD140:AD142,'Cover'!$C$28,1)</x:f>
        <x:v>-4261400.460331535</x:v>
      </x:c>
      <x:c r="AE139" s="20" t="n">
        <x:f>INDEX(AE140:AE142,'Cover'!$C$28,1)</x:f>
        <x:v>-4525900.855699725</x:v>
      </x:c>
      <x:c r="AF139" s="20" t="n">
        <x:f>INDEX(AF140:AF142,'Cover'!$C$28,1)</x:f>
        <x:v>-4764649.585609461</x:v>
      </x:c>
      <x:c r="AG139" s="20" t="n">
        <x:f>INDEX(AG140:AG142,'Cover'!$C$28,1)</x:f>
        <x:v>-5055688.1016114</x:v>
      </x:c>
      <x:c r="AH139" s="20" t="n">
        <x:f>INDEX(AH140:AH142,'Cover'!$C$28,1)</x:f>
        <x:v>-5340580.231993131</x:v>
      </x:c>
      <x:c r="AI139" s="20" t="n">
        <x:f>INDEX(AI140:AI142,'Cover'!$C$28,1)</x:f>
        <x:v>-5619140.193352102</x:v>
      </x:c>
      <x:c r="AJ139" s="20" t="n">
        <x:f>INDEX(AJ140:AJ142,'Cover'!$C$28,1)</x:f>
        <x:v>-5891231.964514237</x:v>
      </x:c>
      <x:c r="AK139" s="20" t="n">
        <x:f>INDEX(AK140:AK142,'Cover'!$C$28,1)</x:f>
        <x:v>-6156727.740696553</x:v>
      </x:c>
      <x:c r="AL139" s="20" t="n">
        <x:f>INDEX(AL140:AL142,'Cover'!$C$28,1)</x:f>
        <x:v>-6415509.932383764</x:v>
      </x:c>
      <x:c r="AM139" s="20" t="n">
        <x:f>INDEX(AM140:AM142,'Cover'!$C$28,1)</x:f>
        <x:v>-6667478.057405677</x:v>
      </x:c>
      <x:c r="AN139" s="20" t="n">
        <x:f>INDEX(AN140:AN142,'Cover'!$C$28,1)</x:f>
        <x:v>-6912545.111024042</x:v>
      </x:c>
      <x:c r="AO139" s="20" t="n">
        <x:f>INDEX(AO140:AO142,'Cover'!$C$28,1)</x:f>
        <x:v>-7150726.0611894075</x:v>
      </x:c>
      <x:c r="AP139" s="20" t="n">
        <x:f>INDEX(AP140:AP142,'Cover'!$C$28,1)</x:f>
        <x:v>-7381905.007334642</x:v>
      </x:c>
      <x:c r="AQ139" s="20" t="n">
        <x:f>INDEX(AQ140:AQ142,'Cover'!$C$28,1)</x:f>
        <x:v>-7615469.892076789</x:v>
      </x:c>
      <x:c r="AR139" s="20" t="n">
        <x:f>INDEX(AR140:AR142,'Cover'!$C$28,1)</x:f>
        <x:v>-8211960.73834066</x:v>
      </x:c>
      <x:c r="AS139" s="20" t="n">
        <x:f>INDEX(AS140:AS142,'Cover'!$C$28,1)</x:f>
        <x:v>-8456351.537534403</x:v>
      </x:c>
      <x:c r="AT139" s="20" t="n">
        <x:f>INDEX(AT140:AT142,'Cover'!$C$28,1)</x:f>
        <x:v>-8690756.923038235</x:v>
      </x:c>
      <x:c r="AU139" s="20" t="n">
        <x:f>INDEX(AU140:AU142,'Cover'!$C$28,1)</x:f>
        <x:v>-8915088.032896902</x:v>
      </x:c>
      <x:c r="AV139" s="20" t="n">
        <x:f>INDEX(AV140:AV142,'Cover'!$C$28,1)</x:f>
        <x:v>-9129352.417459266</x:v>
      </x:c>
      <x:c r="AW139" s="20" t="n">
        <x:f>INDEX(AW140:AW142,'Cover'!$C$28,1)</x:f>
        <x:v>-9333489.303121505</x:v>
      </x:c>
      <x:c r="AX139" s="20" t="n">
        <x:f>INDEX(AX140:AX142,'Cover'!$C$28,1)</x:f>
        <x:v>-9527512.685255414</x:v>
      </x:c>
      <x:c r="AY139" s="20" t="n">
        <x:f>INDEX(AY140:AY142,'Cover'!$C$28,1)</x:f>
        <x:v>-9711306.679825086</x:v>
      </x:c>
      <x:c r="AZ139" s="20" t="n">
        <x:f>INDEX(AZ140:AZ142,'Cover'!$C$28,1)</x:f>
        <x:v>-9884762.415588425</x:v>
      </x:c>
      <x:c r="BA139" s="20" t="n">
        <x:f>INDEX(BA140:BA142,'Cover'!$C$28,1)</x:f>
        <x:v>-10047947.581009744</x:v>
      </x:c>
      <x:c r="BB139" s="20" t="n">
        <x:f>INDEX(BB140:BB142,'Cover'!$C$28,1)</x:f>
        <x:v>-10200879.16645908</x:v>
      </x:c>
      <x:c r="BC139" s="20" t="n">
        <x:f>INDEX(BC140:BC142,'Cover'!$C$28,1)</x:f>
        <x:v>-10352975.290825792</x:v>
      </x:c>
      <x:c r="BD139" s="20" t="n">
        <x:f>INDEX(BD140:BD142,'Cover'!$C$28,1)</x:f>
        <x:v>-10830242.196706556</x:v>
      </x:c>
      <x:c r="BE139" s="20" t="n">
        <x:f>INDEX(BE140:BE142,'Cover'!$C$28,1)</x:f>
        <x:v>-10953303.942347988</x:v>
      </x:c>
      <x:c r="BF139" s="20" t="n">
        <x:f>INDEX(BF140:BF142,'Cover'!$C$28,1)</x:f>
        <x:v>-11064240.035345206</x:v>
      </x:c>
      <x:c r="BG139" s="20" t="n">
        <x:f>INDEX(BG140:BG142,'Cover'!$C$28,1)</x:f>
        <x:v>-11163081.196778703</x:v>
      </x:c>
      <x:c r="BH139" s="20" t="n">
        <x:f>INDEX(BH140:BH142,'Cover'!$C$28,1)</x:f>
        <x:v>-11249788.82272468</x:v>
      </x:c>
      <x:c r="BI139" s="20" t="n">
        <x:f>INDEX(BI140:BI142,'Cover'!$C$28,1)</x:f>
        <x:v>-11324385.474920953</x:v>
      </x:c>
      <x:c r="BJ139" s="20" t="n">
        <x:f>INDEX(BJ140:BJ142,'Cover'!$C$28,1)</x:f>
        <x:v>-11386754.914984994</x:v>
      </x:c>
      <x:c r="BK139" s="20" t="n">
        <x:f>INDEX(BK140:BK142,'Cover'!$C$28,1)</x:f>
        <x:v>-11437058.071487186</x:v>
      </x:c>
      <x:c r="BL139" s="20" t="n">
        <x:f>INDEX(BL140:BL142,'Cover'!$C$28,1)</x:f>
        <x:v>-11475385.782028124</x:v>
      </x:c>
      <x:c r="BM139" s="20" t="n">
        <x:f>INDEX(BM140:BM142,'Cover'!$C$28,1)</x:f>
        <x:v>-11501700.247305831</x:v>
      </x:c>
      <x:c r="BN139" s="20" t="n">
        <x:f>INDEX(BN140:BN142,'Cover'!$C$28,1)</x:f>
        <x:v>-11515947.392190844</x:v>
      </x:c>
      <x:c r="BO139" s="20" t="n">
        <x:f>INDEX(BO140:BO142,'Cover'!$C$28,1)</x:f>
        <x:v>-11527528.141780736</x:v>
      </x:c>
    </x:row>
    <x:row r="140" ht="42" customHeight="1">
      <x:c r="A140" s="3" t="str">
        <x:v>ALT.REG.MGMT_HEADROOM.1</x:v>
      </x:c>
      <x:c r="B140" s="3" t="str">
        <x:v>No future rounds · Own funds: mgmt headroom / Base</x:v>
      </x:c>
      <x:c r="C140" s="3" t="str">
        <x:v>EUR</x:v>
      </x:c>
      <x:c r="D140" s="3" t="str">
        <x:v>END</x:v>
      </x:c>
      <x:c r="E140" s="19" t="n">
        <x:f>BO140</x:f>
        <x:v>-11527528.141780736</x:v>
      </x:c>
      <x:c r="F140" s="3" t="str"/>
      <x:c r="G140" s="2"/>
      <x:c r="H140" s="19" t="n">
        <x:v>-1089150.7520473038</x:v>
      </x:c>
      <x:c r="I140" s="19" t="n">
        <x:v>-1130758.2420473038</x:v>
      </x:c>
      <x:c r="J140" s="19" t="n">
        <x:v>-1215721.1820473038</x:v>
      </x:c>
      <x:c r="K140" s="19" t="n">
        <x:v>-1309532.8820473037</x:v>
      </x:c>
      <x:c r="L140" s="19" t="n">
        <x:v>-1426121.3920473037</x:v>
      </x:c>
      <x:c r="M140" s="19" t="n">
        <x:v>-1536174.4620473038</x:v>
      </x:c>
      <x:c r="N140" s="19" t="n">
        <x:v>-1646972.1835553404</x:v>
      </x:c>
      <x:c r="O140" s="19" t="n">
        <x:v>-1774893.4962712121</x:v>
      </x:c>
      <x:c r="P140" s="19" t="n">
        <x:v>-1936500.7728092608</x:v>
      </x:c>
      <x:c r="Q140" s="19" t="n">
        <x:v>-2144359.8471587487</x:v>
      </x:c>
      <x:c r="R140" s="19" t="n">
        <x:v>-2346601.7246934166</x:v>
      </x:c>
      <x:c r="S140" s="19" t="n">
        <x:v>-2552991.9460434616</x:v>
      </x:c>
      <x:c r="T140" s="19" t="n">
        <x:v>-2842615.8147477955</x:v>
      </x:c>
      <x:c r="U140" s="19" t="n">
        <x:v>-3097209.987376159</x:v>
      </x:c>
      <x:c r="V140" s="19" t="n">
        <x:v>-3349857.5657888823</x:v>
      </x:c>
      <x:c r="W140" s="19" t="n">
        <x:v>-3600469.1336561427</x:v>
      </x:c>
      <x:c r="X140" s="19" t="n">
        <x:v>-3848970.1625786484</x:v>
      </x:c>
      <x:c r="Y140" s="19" t="n">
        <x:v>-4095293.1953602848</x:v>
      </x:c>
      <x:c r="Z140" s="19" t="n">
        <x:v>-3281417.9621077417</x:v>
      </x:c>
      <x:c r="AA140" s="19" t="n">
        <x:v>-3529809.30328479</x:v>
      </x:c>
      <x:c r="AB140" s="19" t="n">
        <x:v>-3775857.332998648</x:v>
      </x:c>
      <x:c r="AC140" s="19" t="n">
        <x:v>-4019777.401289076</x:v>
      </x:c>
      <x:c r="AD140" s="19" t="n">
        <x:v>-4261400.460331535</x:v>
      </x:c>
      <x:c r="AE140" s="19" t="n">
        <x:v>-4525900.855699725</x:v>
      </x:c>
      <x:c r="AF140" s="19" t="n">
        <x:v>-4764649.585609461</x:v>
      </x:c>
      <x:c r="AG140" s="19" t="n">
        <x:v>-5055688.1016114</x:v>
      </x:c>
      <x:c r="AH140" s="19" t="n">
        <x:v>-5340580.231993131</x:v>
      </x:c>
      <x:c r="AI140" s="19" t="n">
        <x:v>-5619140.193352102</x:v>
      </x:c>
      <x:c r="AJ140" s="19" t="n">
        <x:v>-5891231.964514237</x:v>
      </x:c>
      <x:c r="AK140" s="19" t="n">
        <x:v>-6156727.740696553</x:v>
      </x:c>
      <x:c r="AL140" s="19" t="n">
        <x:v>-6415509.932383764</x:v>
      </x:c>
      <x:c r="AM140" s="19" t="n">
        <x:v>-6667478.057405677</x:v>
      </x:c>
      <x:c r="AN140" s="19" t="n">
        <x:v>-6912545.111024042</x:v>
      </x:c>
      <x:c r="AO140" s="19" t="n">
        <x:v>-7150726.0611894075</x:v>
      </x:c>
      <x:c r="AP140" s="19" t="n">
        <x:v>-7381905.007334642</x:v>
      </x:c>
      <x:c r="AQ140" s="19" t="n">
        <x:v>-7615469.892076789</x:v>
      </x:c>
      <x:c r="AR140" s="19" t="n">
        <x:v>-8211960.73834066</x:v>
      </x:c>
      <x:c r="AS140" s="19" t="n">
        <x:v>-8456351.537534403</x:v>
      </x:c>
      <x:c r="AT140" s="19" t="n">
        <x:v>-8690756.923038235</x:v>
      </x:c>
      <x:c r="AU140" s="19" t="n">
        <x:v>-8915088.032896902</x:v>
      </x:c>
      <x:c r="AV140" s="19" t="n">
        <x:v>-9129352.417459266</x:v>
      </x:c>
      <x:c r="AW140" s="19" t="n">
        <x:v>-9333489.303121505</x:v>
      </x:c>
      <x:c r="AX140" s="19" t="n">
        <x:v>-9527512.685255414</x:v>
      </x:c>
      <x:c r="AY140" s="19" t="n">
        <x:v>-9711306.679825086</x:v>
      </x:c>
      <x:c r="AZ140" s="19" t="n">
        <x:v>-9884762.415588425</x:v>
      </x:c>
      <x:c r="BA140" s="19" t="n">
        <x:v>-10047947.581009744</x:v>
      </x:c>
      <x:c r="BB140" s="19" t="n">
        <x:v>-10200879.16645908</x:v>
      </x:c>
      <x:c r="BC140" s="19" t="n">
        <x:v>-10352975.290825792</x:v>
      </x:c>
      <x:c r="BD140" s="19" t="n">
        <x:v>-10830242.196706556</x:v>
      </x:c>
      <x:c r="BE140" s="19" t="n">
        <x:v>-10953303.942347988</x:v>
      </x:c>
      <x:c r="BF140" s="19" t="n">
        <x:v>-11064240.035345206</x:v>
      </x:c>
      <x:c r="BG140" s="19" t="n">
        <x:v>-11163081.196778703</x:v>
      </x:c>
      <x:c r="BH140" s="19" t="n">
        <x:v>-11249788.82272468</x:v>
      </x:c>
      <x:c r="BI140" s="19" t="n">
        <x:v>-11324385.474920953</x:v>
      </x:c>
      <x:c r="BJ140" s="19" t="n">
        <x:v>-11386754.914984994</x:v>
      </x:c>
      <x:c r="BK140" s="19" t="n">
        <x:v>-11437058.071487186</x:v>
      </x:c>
      <x:c r="BL140" s="19" t="n">
        <x:v>-11475385.782028124</x:v>
      </x:c>
      <x:c r="BM140" s="19" t="n">
        <x:v>-11501700.247305831</x:v>
      </x:c>
      <x:c r="BN140" s="19" t="n">
        <x:v>-11515947.392190844</x:v>
      </x:c>
      <x:c r="BO140" s="19" t="n">
        <x:v>-11527528.141780736</x:v>
      </x:c>
    </x:row>
    <x:row r="141" ht="42" customHeight="1">
      <x:c r="A141" s="3" t="str">
        <x:v>ALT.REG.MGMT_HEADROOM.2</x:v>
      </x:c>
      <x:c r="B141" s="3" t="str">
        <x:v>No future rounds · Own funds: mgmt headroom / Upside</x:v>
      </x:c>
      <x:c r="C141" s="3" t="str">
        <x:v>EUR</x:v>
      </x:c>
      <x:c r="D141" s="3" t="str">
        <x:v>END</x:v>
      </x:c>
      <x:c r="E141" s="19" t="n">
        <x:f>BO141</x:f>
        <x:v>-2729541.3643694106</x:v>
      </x:c>
      <x:c r="F141" s="3" t="str"/>
      <x:c r="G141" s="2"/>
      <x:c r="H141" s="19" t="n">
        <x:v>-1140033.908681959</x:v>
      </x:c>
      <x:c r="I141" s="19" t="n">
        <x:v>-1181641.398681959</x:v>
      </x:c>
      <x:c r="J141" s="19" t="n">
        <x:v>-1266604.3386819588</x:v>
      </x:c>
      <x:c r="K141" s="19" t="n">
        <x:v>-1360416.0386819588</x:v>
      </x:c>
      <x:c r="L141" s="19" t="n">
        <x:v>-1477004.5486819588</x:v>
      </x:c>
      <x:c r="M141" s="19" t="n">
        <x:v>-1587057.6186819589</x:v>
      </x:c>
      <x:c r="N141" s="19" t="n">
        <x:v>-1697855.3401899955</x:v>
      </x:c>
      <x:c r="O141" s="19" t="n">
        <x:v>-1825776.6529058672</x:v>
      </x:c>
      <x:c r="P141" s="19" t="n">
        <x:v>-1987383.9294439158</x:v>
      </x:c>
      <x:c r="Q141" s="19" t="n">
        <x:v>-2194518.21900413</x:v>
      </x:c>
      <x:c r="R141" s="19" t="n">
        <x:v>-2395243.9507994205</x:v>
      </x:c>
      <x:c r="S141" s="19" t="n">
        <x:v>-2599286.343434088</x:v>
      </x:c>
      <x:c r="T141" s="19" t="n">
        <x:v>-2865948.746209506</x:v>
      </x:c>
      <x:c r="U141" s="19" t="n">
        <x:v>-3109686.6580905626</x:v>
      </x:c>
      <x:c r="V141" s="19" t="n">
        <x:v>-3348375.2877298985</x:v>
      </x:c>
      <x:c r="W141" s="19" t="n">
        <x:v>-3581706.4569759397</x:v>
      </x:c>
      <x:c r="X141" s="19" t="n">
        <x:v>-3809408.038186311</x:v>
      </x:c>
      <x:c r="Y141" s="19" t="n">
        <x:v>-4031226.4071330307</x:v>
      </x:c>
      <x:c r="Z141" s="19" t="n">
        <x:v>-3188970.6814303035</x:v>
      </x:c>
      <x:c r="AA141" s="19" t="n">
        <x:v>-3404932.1333706863</x:v>
      </x:c>
      <x:c r="AB141" s="19" t="n">
        <x:v>-3614348.6949618757</x:v>
      </x:c>
      <x:c r="AC141" s="19" t="n">
        <x:v>-3817593.7623345796</x:v>
      </x:c>
      <x:c r="AD141" s="19" t="n">
        <x:v>-4014178.6027043182</x:v>
      </x:c>
      <x:c r="AE141" s="19" t="n">
        <x:v>-4229149.017038784</x:v>
      </x:c>
      <x:c r="AF141" s="19" t="n">
        <x:v>-4411690.801184381</x:v>
      </x:c>
      <x:c r="AG141" s="19" t="n">
        <x:v>-4639136.08800857</x:v>
      </x:c>
      <x:c r="AH141" s="19" t="n">
        <x:v>-4852579.858397723</x:v>
      </x:c>
      <x:c r="AI141" s="19" t="n">
        <x:v>-5051401.766204017</x:v>
      </x:c>
      <x:c r="AJ141" s="19" t="n">
        <x:v>-5235108.8776078895</x:v>
      </x:c>
      <x:c r="AK141" s="19" t="n">
        <x:v>-5403224.428588188</x:v>
      </x:c>
      <x:c r="AL141" s="19" t="n">
        <x:v>-5555296.7974265525</x:v>
      </x:c>
      <x:c r="AM141" s="19" t="n">
        <x:v>-5690921.370273667</x:v>
      </x:c>
      <x:c r="AN141" s="19" t="n">
        <x:v>-5809731.324621321</x:v>
      </x:c>
      <x:c r="AO141" s="19" t="n">
        <x:v>-5911615.6671902295</x:v>
      </x:c>
      <x:c r="AP141" s="19" t="n">
        <x:v>-5996130.873042438</x:v>
      </x:c>
      <x:c r="AQ141" s="19" t="n">
        <x:v>-6072429.835833853</x:v>
      </x:c>
      <x:c r="AR141" s="19" t="n">
        <x:v>-6716135.004246014</x:v>
      </x:c>
      <x:c r="AS141" s="19" t="n">
        <x:v>-6778630.686609532</x:v>
      </x:c>
      <x:c r="AT141" s="19" t="n">
        <x:v>-6818123.722116351</x:v>
      </x:c>
      <x:c r="AU141" s="19" t="n">
        <x:v>-6834160.7374625215</x:v>
      </x:c>
      <x:c r="AV141" s="19" t="n">
        <x:v>-6826428.132589361</x:v>
      </x:c>
      <x:c r="AW141" s="19" t="n">
        <x:v>-6794543.345678995</x:v>
      </x:c>
      <x:c r="AX141" s="19" t="n">
        <x:v>-6738206.853058506</x:v>
      </x:c>
      <x:c r="AY141" s="19" t="n">
        <x:v>-6657005.824144955</x:v>
      </x:c>
      <x:c r="AZ141" s="19" t="n">
        <x:v>-6631265.565399208</x:v>
      </x:c>
      <x:c r="BA141" s="19" t="n">
        <x:v>-6631265.565399208</x:v>
      </x:c>
      <x:c r="BB141" s="19" t="n">
        <x:v>-6631265.565399208</x:v>
      </x:c>
      <x:c r="BC141" s="19" t="n">
        <x:v>-6087020.111504936</x:v>
      </x:c>
      <x:c r="BD141" s="19" t="n">
        <x:v>-6816658.296735325</x:v>
      </x:c>
      <x:c r="BE141" s="19" t="n">
        <x:v>-6816658.296735325</x:v>
      </x:c>
      <x:c r="BF141" s="19" t="n">
        <x:v>-6816658.296735325</x:v>
      </x:c>
      <x:c r="BG141" s="19" t="n">
        <x:v>-6816658.296735325</x:v>
      </x:c>
      <x:c r="BH141" s="19" t="n">
        <x:v>-6816658.296735325</x:v>
      </x:c>
      <x:c r="BI141" s="19" t="n">
        <x:v>-6816658.296735325</x:v>
      </x:c>
      <x:c r="BJ141" s="19" t="n">
        <x:v>-6816658.296735325</x:v>
      </x:c>
      <x:c r="BK141" s="19" t="n">
        <x:v>-6816658.296735325</x:v>
      </x:c>
      <x:c r="BL141" s="19" t="n">
        <x:v>-6816658.296735325</x:v>
      </x:c>
      <x:c r="BM141" s="19" t="n">
        <x:v>-6816658.296735325</x:v>
      </x:c>
      <x:c r="BN141" s="19" t="n">
        <x:v>-6816658.296735325</x:v>
      </x:c>
      <x:c r="BO141" s="19" t="n">
        <x:v>-2729541.3643694106</x:v>
      </x:c>
    </x:row>
    <x:row r="142" ht="42" customHeight="1">
      <x:c r="A142" s="3" t="str">
        <x:v>ALT.REG.MGMT_HEADROOM.3</x:v>
      </x:c>
      <x:c r="B142" s="3" t="str">
        <x:v>No future rounds · Own funds: mgmt headroom / Downside</x:v>
      </x:c>
      <x:c r="C142" s="3" t="str">
        <x:v>EUR</x:v>
      </x:c>
      <x:c r="D142" s="3" t="str">
        <x:v>END</x:v>
      </x:c>
      <x:c r="E142" s="19" t="n">
        <x:f>BO142</x:f>
        <x:v>-16533317.473138697</x:v>
      </x:c>
      <x:c r="F142" s="3" t="str"/>
      <x:c r="G142" s="2"/>
      <x:c r="H142" s="19" t="n">
        <x:v>-1297488.764694004</x:v>
      </x:c>
      <x:c r="I142" s="19" t="n">
        <x:v>-1339096.254694004</x:v>
      </x:c>
      <x:c r="J142" s="19" t="n">
        <x:v>-1424059.194694004</x:v>
      </x:c>
      <x:c r="K142" s="19" t="n">
        <x:v>-1517870.894694004</x:v>
      </x:c>
      <x:c r="L142" s="19" t="n">
        <x:v>-1634459.404694004</x:v>
      </x:c>
      <x:c r="M142" s="19" t="n">
        <x:v>-1744512.474694004</x:v>
      </x:c>
      <x:c r="N142" s="19" t="n">
        <x:v>-1855310.1962020406</x:v>
      </x:c>
      <x:c r="O142" s="19" t="n">
        <x:v>-1983231.5089179124</x:v>
      </x:c>
      <x:c r="P142" s="19" t="n">
        <x:v>-2144838.785455961</x:v>
      </x:c>
      <x:c r="Q142" s="19" t="n">
        <x:v>-2353084.193701381</x:v>
      </x:c>
      <x:c r="R142" s="19" t="n">
        <x:v>-2556155.914997639</x:v>
      </x:c>
      <x:c r="S142" s="19" t="n">
        <x:v>-2763833.845110028</x:v>
      </x:c>
      <x:c r="T142" s="19" t="n">
        <x:v>-3005376.1439269427</x:v>
      </x:c>
      <x:c r="U142" s="19" t="n">
        <x:v>-3238453.585592701</x:v>
      </x:c>
      <x:c r="V142" s="19" t="n">
        <x:v>-3471249.3934134743</x:v>
      </x:c>
      <x:c r="W142" s="19" t="n">
        <x:v>-3703765.0989215914</x:v>
      </x:c>
      <x:c r="X142" s="19" t="n">
        <x:v>-3936002.8113139723</x:v>
      </x:c>
      <x:c r="Y142" s="19" t="n">
        <x:v>-4167965.2351772347</x:v>
      </x:c>
      <x:c r="Z142" s="19" t="n">
        <x:v>-3455703.580653435</x:v>
      </x:c>
      <x:c r="AA142" s="19" t="n">
        <x:v>-3747362.466149517</x:v>
      </x:c>
      <x:c r="AB142" s="19" t="n">
        <x:v>-4038314.0338616422</x:v>
      </x:c>
      <x:c r="AC142" s="19" t="n">
        <x:v>-4328658.652443729</x:v>
      </x:c>
      <x:c r="AD142" s="19" t="n">
        <x:v>-4618380.680339402</x:v>
      </x:c>
      <x:c r="AE142" s="19" t="n">
        <x:v>-4932698.857071569</x:v>
      </x:c>
      <x:c r="AF142" s="19" t="n">
        <x:v>-5265328.838094242</x:v>
      </x:c>
      <x:c r="AG142" s="19" t="n">
        <x:v>-5596067.541004268</x:v>
      </x:c>
      <x:c r="AH142" s="19" t="n">
        <x:v>-5924906.5523779765</x:v>
      </x:c>
      <x:c r="AI142" s="19" t="n">
        <x:v>-6251815.759879241</x:v>
      </x:c>
      <x:c r="AJ142" s="19" t="n">
        <x:v>-6576775.687466444</x:v>
      </x:c>
      <x:c r="AK142" s="19" t="n">
        <x:v>-6899768.643710213</x:v>
      </x:c>
      <x:c r="AL142" s="19" t="n">
        <x:v>-6934711.203682967</x:v>
      </x:c>
      <x:c r="AM142" s="19" t="n">
        <x:v>-7253737.138579582</x:v>
      </x:c>
      <x:c r="AN142" s="19" t="n">
        <x:v>-7570768.099415605</x:v>
      </x:c>
      <x:c r="AO142" s="19" t="n">
        <x:v>-7885818.239467957</x:v>
      </x:c>
      <x:c r="AP142" s="19" t="n">
        <x:v>-8198873.829354777</x:v>
      </x:c>
      <x:c r="AQ142" s="19" t="n">
        <x:v>-8519380.757075464</x:v>
      </x:c>
      <x:c r="AR142" s="19" t="n">
        <x:v>-9144570.376888474</x:v>
      </x:c>
      <x:c r="AS142" s="19" t="n">
        <x:v>-9489222.703361416</x:v>
      </x:c>
      <x:c r="AT142" s="19" t="n">
        <x:v>-9830770.105662659</x:v>
      </x:c>
      <x:c r="AU142" s="19" t="n">
        <x:v>-10169209.659703983</x:v>
      </x:c>
      <x:c r="AV142" s="19" t="n">
        <x:v>-10504614.552261194</x:v>
      </x:c>
      <x:c r="AW142" s="19" t="n">
        <x:v>-10836989.016600456</x:v>
      </x:c>
      <x:c r="AX142" s="19" t="n">
        <x:v>-11166407.9173107</x:v>
      </x:c>
      <x:c r="AY142" s="19" t="n">
        <x:v>-11492811.410948912</x:v>
      </x:c>
      <x:c r="AZ142" s="19" t="n">
        <x:v>-11816138.499116601</x:v>
      </x:c>
      <x:c r="BA142" s="19" t="n">
        <x:v>-12136473.645630496</x:v>
      </x:c>
      <x:c r="BB142" s="19" t="n">
        <x:v>-12453893.051123913</x:v>
      </x:c>
      <x:c r="BC142" s="19" t="n">
        <x:v>-12777856.221028378</x:v>
      </x:c>
      <x:c r="BD142" s="19" t="n">
        <x:v>-13283111.401638927</x:v>
      </x:c>
      <x:c r="BE142" s="19" t="n">
        <x:v>-13595188.468559004</x:v>
      </x:c>
      <x:c r="BF142" s="19" t="n">
        <x:v>-13903747.204238946</x:v>
      </x:c>
      <x:c r="BG142" s="19" t="n">
        <x:v>-14208818.126541998</x:v>
      </x:c>
      <x:c r="BH142" s="19" t="n">
        <x:v>-14510361.793116746</x:v>
      </x:c>
      <x:c r="BI142" s="19" t="n">
        <x:v>-14808406.00416429</x:v>
      </x:c>
      <x:c r="BJ142" s="19" t="n">
        <x:v>-15102839.31995387</x:v>
      </x:c>
      <x:c r="BK142" s="19" t="n">
        <x:v>-15393828.17944887</x:v>
      </x:c>
      <x:c r="BL142" s="19" t="n">
        <x:v>-15681468.426887209</x:v>
      </x:c>
      <x:c r="BM142" s="19" t="n">
        <x:v>-15965717.895087246</x:v>
      </x:c>
      <x:c r="BN142" s="19" t="n">
        <x:v>-16246532.311946465</x:v>
      </x:c>
      <x:c r="BO142" s="19" t="n">
        <x:v>-16533317.473138697</x:v>
      </x:c>
    </x:row>
    <x:row r="143" ht="42" customHeight="1">
      <x:c r="A143" s="3" t="str">
        <x:v>ALT.LIQ.BUFFER</x:v>
      </x:c>
      <x:c r="B143" s="3" t="str">
        <x:v>No future rounds · Cash buffer target</x:v>
      </x:c>
      <x:c r="C143" s="3" t="str">
        <x:v>EUR</x:v>
      </x:c>
      <x:c r="D143" s="3" t="str">
        <x:v>END</x:v>
      </x:c>
      <x:c r="E143" s="19" t="n">
        <x:f>BO143</x:f>
        <x:v>0</x:v>
      </x:c>
      <x:c r="F143" s="3" t="str">
        <x:v>D10 Liquidity_RegCap row 134; latest estimate</x:v>
      </x:c>
      <x:c r="G143" s="2"/>
      <x:c r="H143" s="20" t="n">
        <x:f>INDEX(H144:H146,'Cover'!$C$28,1)</x:f>
        <x:v>378893.7000000002</x:v>
      </x:c>
      <x:c r="I143" s="20" t="n">
        <x:f>INDEX(I144:I146,'Cover'!$C$28,1)</x:f>
        <x:v>497444.52000000014</x:v>
      </x:c>
      <x:c r="J143" s="20" t="n">
        <x:f>INDEX(J144:J146,'Cover'!$C$28,1)</x:f>
        <x:v>622743.4400000001</x:v>
      </x:c>
      <x:c r="K143" s="20" t="n">
        <x:f>INDEX(K144:K146,'Cover'!$C$28,1)</x:f>
        <x:v>639418.541425</x:v>
      </x:c>
      <x:c r="L143" s="20" t="n">
        <x:f>INDEX(L144:L146,'Cover'!$C$28,1)</x:f>
        <x:v>668704.3346859601</x:v>
      </x:c>
      <x:c r="M143" s="20" t="n">
        <x:f>INDEX(M144:M146,'Cover'!$C$28,1)</x:f>
        <x:v>714669.3578134964</x:v>
      </x:c>
      <x:c r="N143" s="20" t="n">
        <x:f>INDEX(N144:N146,'Cover'!$C$28,1)</x:f>
        <x:v>820737.2457621929</x:v>
      </x:c>
      <x:c r="O143" s="20" t="n">
        <x:f>INDEX(O144:O146,'Cover'!$C$28,1)</x:f>
        <x:v>996483.4012561563</x:v>
      </x:c>
      <x:c r="P143" s="20" t="n">
        <x:f>INDEX(P144:P146,'Cover'!$C$28,1)</x:f>
        <x:v>1103259.22571503</x:v>
      </x:c>
      <x:c r="Q143" s="20" t="n">
        <x:f>INDEX(Q144:Q146,'Cover'!$C$28,1)</x:f>
        <x:v>1242704.7016450227</x:v>
      </x:c>
      <x:c r="R143" s="20" t="n">
        <x:f>INDEX(R144:R146,'Cover'!$C$28,1)</x:f>
        <x:v>1348428.6424203657</x:v>
      </x:c>
      <x:c r="S143" s="20" t="n">
        <x:f>INDEX(S144:S146,'Cover'!$C$28,1)</x:f>
        <x:v>1455558.613641698</x:v>
      </x:c>
      <x:c r="T143" s="20" t="n">
        <x:f>INDEX(T144:T146,'Cover'!$C$28,1)</x:f>
        <x:v>1480482.773303691</x:v>
      </x:c>
      <x:c r="U143" s="20" t="n">
        <x:f>INDEX(U144:U146,'Cover'!$C$28,1)</x:f>
        <x:v>1452963.6270528398</x:v>
      </x:c>
      <x:c r="V143" s="20" t="n">
        <x:f>INDEX(V144:V146,'Cover'!$C$28,1)</x:f>
        <x:v>1430008.764288051</x:v>
      </x:c>
      <x:c r="W143" s="20" t="n">
        <x:f>INDEX(W144:W146,'Cover'!$C$28,1)</x:f>
        <x:v>1440252.6058797366</x:v>
      </x:c>
      <x:c r="X143" s="20" t="n">
        <x:f>INDEX(X144:X146,'Cover'!$C$28,1)</x:f>
        <x:v>1469002.1584428905</x:v>
      </x:c>
      <x:c r="Y143" s="20" t="n">
        <x:f>INDEX(Y144:Y146,'Cover'!$C$28,1)</x:f>
        <x:v>1477675.4943290474</x:v>
      </x:c>
      <x:c r="Z143" s="20" t="n">
        <x:f>INDEX(Z144:Z146,'Cover'!$C$28,1)</x:f>
        <x:v>1466148.5472859105</x:v>
      </x:c>
      <x:c r="AA143" s="20" t="n">
        <x:f>INDEX(AA144:AA146,'Cover'!$C$28,1)</x:f>
        <x:v>1431335.4256763952</x:v>
      </x:c>
      <x:c r="AB143" s="20" t="n">
        <x:f>INDEX(AB144:AB146,'Cover'!$C$28,1)</x:f>
        <x:v>1430727.2312445368</x:v>
      </x:c>
      <x:c r="AC143" s="20" t="n">
        <x:f>INDEX(AC144:AC146,'Cover'!$C$28,1)</x:f>
        <x:v>1449703.142456852</x:v>
      </x:c>
      <x:c r="AD143" s="20" t="n">
        <x:f>INDEX(AD144:AD146,'Cover'!$C$28,1)</x:f>
        <x:v>1540055.4545886042</x:v>
      </x:c>
      <x:c r="AE143" s="20" t="n">
        <x:f>INDEX(AE144:AE146,'Cover'!$C$28,1)</x:f>
        <x:v>1629541.739767223</x:v>
      </x:c>
      <x:c r="AF143" s="20" t="n">
        <x:f>INDEX(AF144:AF146,'Cover'!$C$28,1)</x:f>
        <x:v>1671104.5411409093</x:v>
      </x:c>
      <x:c r="AG143" s="20" t="n">
        <x:f>INDEX(AG144:AG146,'Cover'!$C$28,1)</x:f>
        <x:v>1633361.5666957265</x:v>
      </x:c>
      <x:c r="AH143" s="20" t="n">
        <x:f>INDEX(AH144:AH146,'Cover'!$C$28,1)</x:f>
        <x:v>1573546.53749594</x:v>
      </x:c>
      <x:c r="AI143" s="20" t="n">
        <x:f>INDEX(AI144:AI146,'Cover'!$C$28,1)</x:f>
        <x:v>1540409.4713848373</x:v>
      </x:c>
      <x:c r="AJ143" s="20" t="n">
        <x:f>INDEX(AJ144:AJ146,'Cover'!$C$28,1)</x:f>
        <x:v>1501163.9584048525</x:v>
      </x:c>
      <x:c r="AK143" s="20" t="n">
        <x:f>INDEX(AK144:AK146,'Cover'!$C$28,1)</x:f>
        <x:v>1461589.1074436856</x:v>
      </x:c>
      <x:c r="AL143" s="20" t="n">
        <x:f>INDEX(AL144:AL146,'Cover'!$C$28,1)</x:f>
        <x:v>1423750.9227573583</x:v>
      </x:c>
      <x:c r="AM143" s="20" t="n">
        <x:f>INDEX(AM144:AM146,'Cover'!$C$28,1)</x:f>
        <x:v>1383069.7006661445</x:v>
      </x:c>
      <x:c r="AN143" s="20" t="n">
        <x:f>INDEX(AN144:AN146,'Cover'!$C$28,1)</x:f>
        <x:v>1342153.0929320408</x:v>
      </x:c>
      <x:c r="AO143" s="20" t="n">
        <x:f>INDEX(AO144:AO146,'Cover'!$C$28,1)</x:f>
        <x:v>1308046.96609521</x:v>
      </x:c>
      <x:c r="AP143" s="20" t="n">
        <x:f>INDEX(AP144:AP146,'Cover'!$C$28,1)</x:f>
        <x:v>1328628.2475673428</x:v>
      </x:c>
      <x:c r="AQ143" s="20" t="n">
        <x:f>INDEX(AQ144:AQ146,'Cover'!$C$28,1)</x:f>
        <x:v>1364192.8290277298</x:v>
      </x:c>
      <x:c r="AR143" s="20" t="n">
        <x:f>INDEX(AR144:AR146,'Cover'!$C$28,1)</x:f>
        <x:v>1367731.6371625438</x:v>
      </x:c>
      <x:c r="AS143" s="20" t="n">
        <x:f>INDEX(AS144:AS146,'Cover'!$C$28,1)</x:f>
        <x:v>1307567.9548138632</x:v>
      </x:c>
      <x:c r="AT143" s="20" t="n">
        <x:f>INDEX(AT144:AT146,'Cover'!$C$28,1)</x:f>
        <x:v>1225747.9677968705</x:v>
      </x:c>
      <x:c r="AU143" s="20" t="n">
        <x:f>INDEX(AU144:AU146,'Cover'!$C$28,1)</x:f>
        <x:v>1171993.0838988419</x:v>
      </x:c>
      <x:c r="AV143" s="20" t="n">
        <x:f>INDEX(AV144:AV146,'Cover'!$C$28,1)</x:f>
        <x:v>1111321.4635791923</x:v>
      </x:c>
      <x:c r="AW143" s="20" t="n">
        <x:f>INDEX(AW144:AW146,'Cover'!$C$28,1)</x:f>
        <x:v>1050561.8240964296</x:v>
      </x:c>
      <x:c r="AX143" s="20" t="n">
        <x:f>INDEX(AX144:AX146,'Cover'!$C$28,1)</x:f>
        <x:v>993131.6269270452</x:v>
      </x:c>
      <x:c r="AY143" s="20" t="n">
        <x:f>INDEX(AY144:AY146,'Cover'!$C$28,1)</x:f>
        <x:v>932050.6987907997</x:v>
      </x:c>
      <x:c r="AZ143" s="20" t="n">
        <x:f>INDEX(AZ144:AZ146,'Cover'!$C$28,1)</x:f>
        <x:v>870897.3275031951</x:v>
      </x:c>
      <x:c r="BA143" s="20" t="n">
        <x:f>INDEX(BA144:BA146,'Cover'!$C$28,1)</x:f>
        <x:v>822414.9781880341</x:v>
      </x:c>
      <x:c r="BB143" s="20" t="n">
        <x:f>INDEX(BB144:BB146,'Cover'!$C$28,1)</x:f>
        <x:v>757363.202425775</x:v>
      </x:c>
      <x:c r="BC143" s="20" t="n">
        <x:f>INDEX(BC144:BC146,'Cover'!$C$28,1)</x:f>
        <x:v>712022.3286329961</x:v>
      </x:c>
      <x:c r="BD143" s="20" t="n">
        <x:f>INDEX(BD144:BD146,'Cover'!$C$28,1)</x:f>
        <x:v>630551.0363335883</x:v>
      </x:c>
      <x:c r="BE143" s="20" t="n">
        <x:f>INDEX(BE144:BE146,'Cover'!$C$28,1)</x:f>
        <x:v>557088.8850173398</x:v>
      </x:c>
      <x:c r="BF143" s="20" t="n">
        <x:f>INDEX(BF144:BF146,'Cover'!$C$28,1)</x:f>
        <x:v>460537.0213508244</x:v>
      </x:c>
      <x:c r="BG143" s="20" t="n">
        <x:f>INDEX(BG144:BG146,'Cover'!$C$28,1)</x:f>
        <x:v>394899.0627867102</x:v>
      </x:c>
      <x:c r="BH143" s="20" t="n">
        <x:f>INDEX(BH144:BH146,'Cover'!$C$28,1)</x:f>
        <x:v>322995.5560474498</x:v>
      </x:c>
      <x:c r="BI143" s="20" t="n">
        <x:f>INDEX(BI144:BI146,'Cover'!$C$28,1)</x:f>
        <x:v>249384.54160610982</x:v>
      </x:c>
      <x:c r="BJ143" s="20" t="n">
        <x:f>INDEX(BJ144:BJ146,'Cover'!$C$28,1)</x:f>
        <x:v>179016.22786407755</x:v>
      </x:c>
      <x:c r="BK143" s="20" t="n">
        <x:f>INDEX(BK144:BK146,'Cover'!$C$28,1)</x:f>
        <x:v>104742.31903247256</x:v>
      </x:c>
      <x:c r="BL143" s="20" t="n">
        <x:f>INDEX(BL144:BL146,'Cover'!$C$28,1)</x:f>
        <x:v>32543.61409430392</x:v>
      </x:c>
      <x:c r="BM143" s="20" t="n">
        <x:f>INDEX(BM144:BM146,'Cover'!$C$28,1)</x:f>
        <x:v>0</x:v>
      </x:c>
      <x:c r="BN143" s="20" t="n">
        <x:f>INDEX(BN144:BN146,'Cover'!$C$28,1)</x:f>
        <x:v>0</x:v>
      </x:c>
      <x:c r="BO143" s="20" t="n">
        <x:f>INDEX(BO144:BO146,'Cover'!$C$28,1)</x:f>
        <x:v>0</x:v>
      </x:c>
    </x:row>
    <x:row r="144" ht="42" customHeight="1">
      <x:c r="A144" s="3" t="str">
        <x:v>ALT.LIQ.BUFFER.1</x:v>
      </x:c>
      <x:c r="B144" s="3" t="str">
        <x:v>No future rounds · Cash buffer target / Base</x:v>
      </x:c>
      <x:c r="C144" s="3" t="str">
        <x:v>EUR</x:v>
      </x:c>
      <x:c r="D144" s="3" t="str">
        <x:v>END</x:v>
      </x:c>
      <x:c r="E144" s="19" t="n">
        <x:f>BO144</x:f>
        <x:v>0</x:v>
      </x:c>
      <x:c r="F144" s="3" t="str"/>
      <x:c r="G144" s="2"/>
      <x:c r="H144" s="19" t="n">
        <x:v>378893.7000000002</x:v>
      </x:c>
      <x:c r="I144" s="19" t="n">
        <x:v>497444.52000000014</x:v>
      </x:c>
      <x:c r="J144" s="19" t="n">
        <x:v>622743.4400000001</x:v>
      </x:c>
      <x:c r="K144" s="19" t="n">
        <x:v>639418.541425</x:v>
      </x:c>
      <x:c r="L144" s="19" t="n">
        <x:v>668704.3346859601</x:v>
      </x:c>
      <x:c r="M144" s="19" t="n">
        <x:v>714669.3578134964</x:v>
      </x:c>
      <x:c r="N144" s="19" t="n">
        <x:v>820737.2457621929</x:v>
      </x:c>
      <x:c r="O144" s="19" t="n">
        <x:v>996483.4012561563</x:v>
      </x:c>
      <x:c r="P144" s="19" t="n">
        <x:v>1103259.22571503</x:v>
      </x:c>
      <x:c r="Q144" s="19" t="n">
        <x:v>1242704.7016450227</x:v>
      </x:c>
      <x:c r="R144" s="19" t="n">
        <x:v>1348428.6424203657</x:v>
      </x:c>
      <x:c r="S144" s="19" t="n">
        <x:v>1455558.613641698</x:v>
      </x:c>
      <x:c r="T144" s="19" t="n">
        <x:v>1480482.773303691</x:v>
      </x:c>
      <x:c r="U144" s="19" t="n">
        <x:v>1452963.6270528398</x:v>
      </x:c>
      <x:c r="V144" s="19" t="n">
        <x:v>1430008.764288051</x:v>
      </x:c>
      <x:c r="W144" s="19" t="n">
        <x:v>1440252.6058797366</x:v>
      </x:c>
      <x:c r="X144" s="19" t="n">
        <x:v>1469002.1584428905</x:v>
      </x:c>
      <x:c r="Y144" s="19" t="n">
        <x:v>1477675.4943290474</x:v>
      </x:c>
      <x:c r="Z144" s="19" t="n">
        <x:v>1466148.5472859105</x:v>
      </x:c>
      <x:c r="AA144" s="19" t="n">
        <x:v>1431335.4256763952</x:v>
      </x:c>
      <x:c r="AB144" s="19" t="n">
        <x:v>1430727.2312445368</x:v>
      </x:c>
      <x:c r="AC144" s="19" t="n">
        <x:v>1449703.142456852</x:v>
      </x:c>
      <x:c r="AD144" s="19" t="n">
        <x:v>1540055.4545886042</x:v>
      </x:c>
      <x:c r="AE144" s="19" t="n">
        <x:v>1629541.739767223</x:v>
      </x:c>
      <x:c r="AF144" s="19" t="n">
        <x:v>1671104.5411409093</x:v>
      </x:c>
      <x:c r="AG144" s="19" t="n">
        <x:v>1633361.5666957265</x:v>
      </x:c>
      <x:c r="AH144" s="19" t="n">
        <x:v>1573546.53749594</x:v>
      </x:c>
      <x:c r="AI144" s="19" t="n">
        <x:v>1540409.4713848373</x:v>
      </x:c>
      <x:c r="AJ144" s="19" t="n">
        <x:v>1501163.9584048525</x:v>
      </x:c>
      <x:c r="AK144" s="19" t="n">
        <x:v>1461589.1074436856</x:v>
      </x:c>
      <x:c r="AL144" s="19" t="n">
        <x:v>1423750.9227573583</x:v>
      </x:c>
      <x:c r="AM144" s="19" t="n">
        <x:v>1383069.7006661445</x:v>
      </x:c>
      <x:c r="AN144" s="19" t="n">
        <x:v>1342153.0929320408</x:v>
      </x:c>
      <x:c r="AO144" s="19" t="n">
        <x:v>1308046.96609521</x:v>
      </x:c>
      <x:c r="AP144" s="19" t="n">
        <x:v>1328628.2475673428</x:v>
      </x:c>
      <x:c r="AQ144" s="19" t="n">
        <x:v>1364192.8290277298</x:v>
      </x:c>
      <x:c r="AR144" s="19" t="n">
        <x:v>1367731.6371625438</x:v>
      </x:c>
      <x:c r="AS144" s="19" t="n">
        <x:v>1307567.9548138632</x:v>
      </x:c>
      <x:c r="AT144" s="19" t="n">
        <x:v>1225747.9677968705</x:v>
      </x:c>
      <x:c r="AU144" s="19" t="n">
        <x:v>1171993.0838988419</x:v>
      </x:c>
      <x:c r="AV144" s="19" t="n">
        <x:v>1111321.4635791923</x:v>
      </x:c>
      <x:c r="AW144" s="19" t="n">
        <x:v>1050561.8240964296</x:v>
      </x:c>
      <x:c r="AX144" s="19" t="n">
        <x:v>993131.6269270452</x:v>
      </x:c>
      <x:c r="AY144" s="19" t="n">
        <x:v>932050.6987907997</x:v>
      </x:c>
      <x:c r="AZ144" s="19" t="n">
        <x:v>870897.3275031951</x:v>
      </x:c>
      <x:c r="BA144" s="19" t="n">
        <x:v>822414.9781880341</x:v>
      </x:c>
      <x:c r="BB144" s="19" t="n">
        <x:v>757363.202425775</x:v>
      </x:c>
      <x:c r="BC144" s="19" t="n">
        <x:v>712022.3286329961</x:v>
      </x:c>
      <x:c r="BD144" s="19" t="n">
        <x:v>630551.0363335883</x:v>
      </x:c>
      <x:c r="BE144" s="19" t="n">
        <x:v>557088.8850173398</x:v>
      </x:c>
      <x:c r="BF144" s="19" t="n">
        <x:v>460537.0213508244</x:v>
      </x:c>
      <x:c r="BG144" s="19" t="n">
        <x:v>394899.0627867102</x:v>
      </x:c>
      <x:c r="BH144" s="19" t="n">
        <x:v>322995.5560474498</x:v>
      </x:c>
      <x:c r="BI144" s="19" t="n">
        <x:v>249384.54160610982</x:v>
      </x:c>
      <x:c r="BJ144" s="19" t="n">
        <x:v>179016.22786407755</x:v>
      </x:c>
      <x:c r="BK144" s="19" t="n">
        <x:v>104742.31903247256</x:v>
      </x:c>
      <x:c r="BL144" s="19" t="n">
        <x:v>32543.61409430392</x:v>
      </x:c>
      <x:c r="BM144" s="19" t="n">
        <x:v>0</x:v>
      </x:c>
      <x:c r="BN144" s="19" t="n">
        <x:v>0</x:v>
      </x:c>
      <x:c r="BO144" s="19" t="n">
        <x:v>0</x:v>
      </x:c>
    </x:row>
    <x:row r="145" ht="42" customHeight="1">
      <x:c r="A145" s="3" t="str">
        <x:v>ALT.LIQ.BUFFER.2</x:v>
      </x:c>
      <x:c r="B145" s="3" t="str">
        <x:v>No future rounds · Cash buffer target / Upside</x:v>
      </x:c>
      <x:c r="C145" s="3" t="str">
        <x:v>EUR</x:v>
      </x:c>
      <x:c r="D145" s="3" t="str">
        <x:v>END</x:v>
      </x:c>
      <x:c r="E145" s="19" t="n">
        <x:f>BO145</x:f>
        <x:v>0</x:v>
      </x:c>
      <x:c r="F145" s="3" t="str"/>
      <x:c r="G145" s="2"/>
      <x:c r="H145" s="19" t="n">
        <x:v>378893.7000000002</x:v>
      </x:c>
      <x:c r="I145" s="19" t="n">
        <x:v>497444.52000000014</x:v>
      </x:c>
      <x:c r="J145" s="19" t="n">
        <x:v>622743.4400000001</x:v>
      </x:c>
      <x:c r="K145" s="19" t="n">
        <x:v>639418.541425</x:v>
      </x:c>
      <x:c r="L145" s="19" t="n">
        <x:v>668704.3346859601</x:v>
      </x:c>
      <x:c r="M145" s="19" t="n">
        <x:v>714669.3578134964</x:v>
      </x:c>
      <x:c r="N145" s="19" t="n">
        <x:v>814412.7426564347</x:v>
      </x:c>
      <x:c r="O145" s="19" t="n">
        <x:v>981264.2035170835</x:v>
      </x:c>
      <x:c r="P145" s="19" t="n">
        <x:v>1078007.6638957104</x:v>
      </x:c>
      <x:c r="Q145" s="19" t="n">
        <x:v>1173384.1497490224</x:v>
      </x:c>
      <x:c r="R145" s="19" t="n">
        <x:v>1253166.1295555313</x:v>
      </x:c>
      <x:c r="S145" s="19" t="n">
        <x:v>1328705.2398921496</x:v>
      </x:c>
      <x:c r="T145" s="19" t="n">
        <x:v>1356654.8007094811</x:v>
      </x:c>
      <x:c r="U145" s="19" t="n">
        <x:v>1308096.742215311</x:v>
      </x:c>
      <x:c r="V145" s="19" t="n">
        <x:v>1263383.744123924</x:v>
      </x:c>
      <x:c r="W145" s="19" t="n">
        <x:v>1253051.956912158</x:v>
      </x:c>
      <x:c r="X145" s="19" t="n">
        <x:v>1258489.9980141497</x:v>
      </x:c>
      <x:c r="Y145" s="19" t="n">
        <x:v>1243112.3812279967</x:v>
      </x:c>
      <x:c r="Z145" s="19" t="n">
        <x:v>1206776.591801888</x:v>
      </x:c>
      <x:c r="AA145" s="19" t="n">
        <x:v>1143705.7795977</x:v>
      </x:c>
      <x:c r="AB145" s="19" t="n">
        <x:v>1113997.9481555035</x:v>
      </x:c>
      <x:c r="AC145" s="19" t="n">
        <x:v>1096705.4753947482</x:v>
      </x:c>
      <x:c r="AD145" s="19" t="n">
        <x:v>1138022.8663932518</x:v>
      </x:c>
      <x:c r="AE145" s="19" t="n">
        <x:v>1170674.3970915833</x:v>
      </x:c>
      <x:c r="AF145" s="19" t="n">
        <x:v>1161550.7919629144</x:v>
      </x:c>
      <x:c r="AG145" s="19" t="n">
        <x:v>1071091.1623905038</x:v>
      </x:c>
      <x:c r="AH145" s="19" t="n">
        <x:v>956721.1596957785</x:v>
      </x:c>
      <x:c r="AI145" s="19" t="n">
        <x:v>871631.9959149959</x:v>
      </x:c>
      <x:c r="AJ145" s="19" t="n">
        <x:v>774611.8206163693</x:v>
      </x:c>
      <x:c r="AK145" s="19" t="n">
        <x:v>675827.9834220487</x:v>
      </x:c>
      <x:c r="AL145" s="19" t="n">
        <x:v>581389.8144203136</x:v>
      </x:c>
      <x:c r="AM145" s="19" t="n">
        <x:v>477807.9070121563</x:v>
      </x:c>
      <x:c r="AN145" s="19" t="n">
        <x:v>372741.580831136</x:v>
      </x:c>
      <x:c r="AO145" s="19" t="n">
        <x:v>271192.86766014714</x:v>
      </x:c>
      <x:c r="AP145" s="19" t="n">
        <x:v>210269.07590808882</x:v>
      </x:c>
      <x:c r="AQ145" s="19" t="n">
        <x:v>158127.25603933912</x:v>
      </x:c>
      <x:c r="AR145" s="19" t="n">
        <x:v>82169.73025162518</x:v>
      </x:c>
      <x:c r="AS145" s="19" t="n">
        <x:v>0</x:v>
      </x:c>
      <x:c r="AT145" s="19" t="n">
        <x:v>0</x:v>
      </x:c>
      <x:c r="AU145" s="19" t="n">
        <x:v>0</x:v>
      </x:c>
      <x:c r="AV145" s="19" t="n">
        <x:v>0</x:v>
      </x:c>
      <x:c r="AW145" s="19" t="n">
        <x:v>0</x:v>
      </x:c>
      <x:c r="AX145" s="19" t="n">
        <x:v>0</x:v>
      </x:c>
      <x:c r="AY145" s="19" t="n">
        <x:v>0</x:v>
      </x:c>
      <x:c r="AZ145" s="19" t="n">
        <x:v>0</x:v>
      </x:c>
      <x:c r="BA145" s="19" t="n">
        <x:v>0</x:v>
      </x:c>
      <x:c r="BB145" s="19" t="n">
        <x:v>0</x:v>
      </x:c>
      <x:c r="BC145" s="19" t="n">
        <x:v>0</x:v>
      </x:c>
      <x:c r="BD145" s="19" t="n">
        <x:v>0</x:v>
      </x:c>
      <x:c r="BE145" s="19" t="n">
        <x:v>0</x:v>
      </x:c>
      <x:c r="BF145" s="19" t="n">
        <x:v>0</x:v>
      </x:c>
      <x:c r="BG145" s="19" t="n">
        <x:v>0</x:v>
      </x:c>
      <x:c r="BH145" s="19" t="n">
        <x:v>0</x:v>
      </x:c>
      <x:c r="BI145" s="19" t="n">
        <x:v>0</x:v>
      </x:c>
      <x:c r="BJ145" s="19" t="n">
        <x:v>0</x:v>
      </x:c>
      <x:c r="BK145" s="19" t="n">
        <x:v>0</x:v>
      </x:c>
      <x:c r="BL145" s="19" t="n">
        <x:v>0</x:v>
      </x:c>
      <x:c r="BM145" s="19" t="n">
        <x:v>0</x:v>
      </x:c>
      <x:c r="BN145" s="19" t="n">
        <x:v>0</x:v>
      </x:c>
      <x:c r="BO145" s="19" t="n">
        <x:v>0</x:v>
      </x:c>
    </x:row>
    <x:row r="146" ht="42" customHeight="1">
      <x:c r="A146" s="3" t="str">
        <x:v>ALT.LIQ.BUFFER.3</x:v>
      </x:c>
      <x:c r="B146" s="3" t="str">
        <x:v>No future rounds · Cash buffer target / Downside</x:v>
      </x:c>
      <x:c r="C146" s="3" t="str">
        <x:v>EUR</x:v>
      </x:c>
      <x:c r="D146" s="3" t="str">
        <x:v>END</x:v>
      </x:c>
      <x:c r="E146" s="19" t="n">
        <x:f>BO146</x:f>
        <x:v>0</x:v>
      </x:c>
      <x:c r="F146" s="3" t="str"/>
      <x:c r="G146" s="2"/>
      <x:c r="H146" s="19" t="n">
        <x:v>378893.7000000002</x:v>
      </x:c>
      <x:c r="I146" s="19" t="n">
        <x:v>497444.52000000014</x:v>
      </x:c>
      <x:c r="J146" s="19" t="n">
        <x:v>622743.4400000001</x:v>
      </x:c>
      <x:c r="K146" s="19" t="n">
        <x:v>639418.541425</x:v>
      </x:c>
      <x:c r="L146" s="19" t="n">
        <x:v>668704.3346859601</x:v>
      </x:c>
      <x:c r="M146" s="19" t="n">
        <x:v>714669.3578134964</x:v>
      </x:c>
      <x:c r="N146" s="19" t="n">
        <x:v>824491.3449268863</x:v>
      </x:c>
      <x:c r="O146" s="19" t="n">
        <x:v>1005362.7764608469</x:v>
      </x:c>
      <x:c r="P146" s="19" t="n">
        <x:v>1117823.7841497923</x:v>
      </x:c>
      <x:c r="Q146" s="19" t="n">
        <x:v>1215470.5113534112</x:v>
      </x:c>
      <x:c r="R146" s="19" t="n">
        <x:v>1280712.1538471833</x:v>
      </x:c>
      <x:c r="S146" s="19" t="n">
        <x:v>1350356.6045566383</x:v>
      </x:c>
      <x:c r="T146" s="19" t="n">
        <x:v>1384420.3004148281</x:v>
      </x:c>
      <x:c r="U146" s="19" t="n">
        <x:v>1367769.464097273</x:v>
      </x:c>
      <x:c r="V146" s="19" t="n">
        <x:v>1355885.26322868</x:v>
      </x:c>
      <x:c r="W146" s="19" t="n">
        <x:v>1493987.8922388202</x:v>
      </x:c>
      <x:c r="X146" s="19" t="n">
        <x:v>1639916.789280352</x:v>
      </x:c>
      <x:c r="Y146" s="19" t="n">
        <x:v>1765078.7890635454</x:v>
      </x:c>
      <x:c r="Z146" s="19" t="n">
        <x:v>1751888.0407217583</x:v>
      </x:c>
      <x:c r="AA146" s="19" t="n">
        <x:v>1728060.4930096432</x:v>
      </x:c>
      <x:c r="AB146" s="19" t="n">
        <x:v>1738748.8633269276</x:v>
      </x:c>
      <x:c r="AC146" s="19" t="n">
        <x:v>1773484.0819751765</x:v>
      </x:c>
      <x:c r="AD146" s="19" t="n">
        <x:v>1852892.8371516094</x:v>
      </x:c>
      <x:c r="AE146" s="19" t="n">
        <x:v>1936665.1916242726</x:v>
      </x:c>
      <x:c r="AF146" s="19" t="n">
        <x:v>1970354.7671703715</x:v>
      </x:c>
      <x:c r="AG146" s="19" t="n">
        <x:v>1959284.644574807</x:v>
      </x:c>
      <x:c r="AH146" s="19" t="n">
        <x:v>1926772.2434629118</x:v>
      </x:c>
      <x:c r="AI146" s="19" t="n">
        <x:v>1919672.0680278437</x:v>
      </x:c>
      <x:c r="AJ146" s="19" t="n">
        <x:v>1908512.14524015</x:v>
      </x:c>
      <x:c r="AK146" s="19" t="n">
        <x:v>1897337.173261141</x:v>
      </x:c>
      <x:c r="AL146" s="19" t="n">
        <x:v>1886703.1660290677</x:v>
      </x:c>
      <x:c r="AM146" s="19" t="n">
        <x:v>1875496.7594211835</x:v>
      </x:c>
      <x:c r="AN146" s="19" t="n">
        <x:v>1864318.612101019</x:v>
      </x:c>
      <x:c r="AO146" s="19" t="n">
        <x:v>1862329.497885975</x:v>
      </x:c>
      <x:c r="AP146" s="19" t="n">
        <x:v>1924262.6819961215</x:v>
      </x:c>
      <x:c r="AQ146" s="19" t="n">
        <x:v>2005454.482670253</x:v>
      </x:c>
      <x:c r="AR146" s="19" t="n">
        <x:v>2051888.314014426</x:v>
      </x:c>
      <x:c r="AS146" s="19" t="n">
        <x:v>2034349.4416734837</x:v>
      </x:c>
      <x:c r="AT146" s="19" t="n">
        <x:v>1995438.0313014332</x:v>
      </x:c>
      <x:c r="AU146" s="19" t="n">
        <x:v>1982201.9725772487</x:v>
      </x:c>
      <x:c r="AV146" s="19" t="n">
        <x:v>1964868.692192351</x:v>
      </x:c>
      <x:c r="AW146" s="19" t="n">
        <x:v>1947625.5041939355</x:v>
      </x:c>
      <x:c r="AX146" s="19" t="n">
        <x:v>1931238.0697530764</x:v>
      </x:c>
      <x:c r="AY146" s="19" t="n">
        <x:v>1914179.8218572012</x:v>
      </x:c>
      <x:c r="AZ146" s="19" t="n">
        <x:v>1897215.856439889</x:v>
      </x:c>
      <x:c r="BA146" s="19" t="n">
        <x:v>1891356.4517716637</x:v>
      </x:c>
      <x:c r="BB146" s="19" t="n">
        <x:v>1877163.9033290688</x:v>
      </x:c>
      <x:c r="BC146" s="19" t="n">
        <x:v>1885571.7976559596</x:v>
      </x:c>
      <x:c r="BD146" s="19" t="n">
        <x:v>1856204.6094609252</x:v>
      </x:c>
      <x:c r="BE146" s="19" t="n">
        <x:v>1835496.1059910958</x:v>
      </x:c>
      <x:c r="BF146" s="19" t="n">
        <x:v>1791657.0492449598</x:v>
      </x:c>
      <x:c r="BG146" s="19" t="n">
        <x:v>1775542.050077767</x:v>
      </x:c>
      <x:c r="BH146" s="19" t="n">
        <x:v>1756325.1163433157</x:v>
      </x:c>
      <x:c r="BI146" s="19" t="n">
        <x:v>1735382.989125406</x:v>
      </x:c>
      <x:c r="BJ146" s="19" t="n">
        <x:v>1714464.3413064783</x:v>
      </x:c>
      <x:c r="BK146" s="19" t="n">
        <x:v>1692910.0168670083</x:v>
      </x:c>
      <x:c r="BL146" s="19" t="n">
        <x:v>1673423.253434666</x:v>
      </x:c>
      <x:c r="BM146" s="19" t="n">
        <x:v>1655883.8182863025</x:v>
      </x:c>
      <x:c r="BN146" s="19" t="n">
        <x:v>1647176.0659088138</x:v>
      </x:c>
      <x:c r="BO146" s="19" t="n">
        <x:v>0</x:v>
      </x:c>
    </x:row>
    <x:row r="147" ht="42" customHeight="1">
      <x:c r="A147" s="3" t="str">
        <x:v>ALT.LIQ.EVENT_CHECKS</x:v>
      </x:c>
      <x:c r="B147" s="3" t="str">
        <x:v>No future rounds · Liquidity: event checks</x:v>
      </x:c>
      <x:c r="C147" s="3" t="str">
        <x:v>flag</x:v>
      </x:c>
      <x:c r="D147" s="3" t="str">
        <x:v>MAX</x:v>
      </x:c>
      <x:c r="E147" s="6" t="n">
        <x:f>MAX(H147:BO147)</x:f>
        <x:v>1</x:v>
      </x:c>
      <x:c r="F147" s="3" t="str">
        <x:v>D10 Liquidity_RegCap row 213; latest estimate</x:v>
      </x:c>
      <x:c r="G147" s="2"/>
      <x:c r="H147" s="22" t="n">
        <x:f>INDEX(H148:H150,'Cover'!$C$28,1)</x:f>
        <x:v>1</x:v>
      </x:c>
      <x:c r="I147" s="22" t="n">
        <x:f>INDEX(I148:I150,'Cover'!$C$28,1)</x:f>
        <x:v>0</x:v>
      </x:c>
      <x:c r="J147" s="22" t="n">
        <x:f>INDEX(J148:J150,'Cover'!$C$28,1)</x:f>
        <x:v>0</x:v>
      </x:c>
      <x:c r="K147" s="22" t="n">
        <x:f>INDEX(K148:K150,'Cover'!$C$28,1)</x:f>
        <x:v>0</x:v>
      </x:c>
      <x:c r="L147" s="22" t="n">
        <x:f>INDEX(L148:L150,'Cover'!$C$28,1)</x:f>
        <x:v>0</x:v>
      </x:c>
      <x:c r="M147" s="22" t="n">
        <x:f>INDEX(M148:M150,'Cover'!$C$28,1)</x:f>
        <x:v>1</x:v>
      </x:c>
      <x:c r="N147" s="22" t="n">
        <x:f>INDEX(N148:N150,'Cover'!$C$28,1)</x:f>
        <x:v>1</x:v>
      </x:c>
      <x:c r="O147" s="22" t="n">
        <x:f>INDEX(O148:O150,'Cover'!$C$28,1)</x:f>
        <x:v>1</x:v>
      </x:c>
      <x:c r="P147" s="22" t="n">
        <x:f>INDEX(P148:P150,'Cover'!$C$28,1)</x:f>
        <x:v>1</x:v>
      </x:c>
      <x:c r="Q147" s="22" t="n">
        <x:f>INDEX(Q148:Q150,'Cover'!$C$28,1)</x:f>
        <x:v>1</x:v>
      </x:c>
      <x:c r="R147" s="22" t="n">
        <x:f>INDEX(R148:R150,'Cover'!$C$28,1)</x:f>
        <x:v>1</x:v>
      </x:c>
      <x:c r="S147" s="22" t="n">
        <x:f>INDEX(S148:S150,'Cover'!$C$28,1)</x:f>
        <x:v>1</x:v>
      </x:c>
      <x:c r="T147" s="22" t="n">
        <x:f>INDEX(T148:T150,'Cover'!$C$28,1)</x:f>
        <x:v>1</x:v>
      </x:c>
      <x:c r="U147" s="22" t="n">
        <x:f>INDEX(U148:U150,'Cover'!$C$28,1)</x:f>
        <x:v>1</x:v>
      </x:c>
      <x:c r="V147" s="22" t="n">
        <x:f>INDEX(V148:V150,'Cover'!$C$28,1)</x:f>
        <x:v>1</x:v>
      </x:c>
      <x:c r="W147" s="22" t="n">
        <x:f>INDEX(W148:W150,'Cover'!$C$28,1)</x:f>
        <x:v>1</x:v>
      </x:c>
      <x:c r="X147" s="22" t="n">
        <x:f>INDEX(X148:X150,'Cover'!$C$28,1)</x:f>
        <x:v>1</x:v>
      </x:c>
      <x:c r="Y147" s="22" t="n">
        <x:f>INDEX(Y148:Y150,'Cover'!$C$28,1)</x:f>
        <x:v>1</x:v>
      </x:c>
      <x:c r="Z147" s="22" t="n">
        <x:f>INDEX(Z148:Z150,'Cover'!$C$28,1)</x:f>
        <x:v>1</x:v>
      </x:c>
      <x:c r="AA147" s="22" t="n">
        <x:f>INDEX(AA148:AA150,'Cover'!$C$28,1)</x:f>
        <x:v>1</x:v>
      </x:c>
      <x:c r="AB147" s="22" t="n">
        <x:f>INDEX(AB148:AB150,'Cover'!$C$28,1)</x:f>
        <x:v>1</x:v>
      </x:c>
      <x:c r="AC147" s="22" t="n">
        <x:f>INDEX(AC148:AC150,'Cover'!$C$28,1)</x:f>
        <x:v>1</x:v>
      </x:c>
      <x:c r="AD147" s="22" t="n">
        <x:f>INDEX(AD148:AD150,'Cover'!$C$28,1)</x:f>
        <x:v>1</x:v>
      </x:c>
      <x:c r="AE147" s="22" t="n">
        <x:f>INDEX(AE148:AE150,'Cover'!$C$28,1)</x:f>
        <x:v>1</x:v>
      </x:c>
      <x:c r="AF147" s="22" t="n">
        <x:f>INDEX(AF148:AF150,'Cover'!$C$28,1)</x:f>
        <x:v>1</x:v>
      </x:c>
      <x:c r="AG147" s="22" t="n">
        <x:f>INDEX(AG148:AG150,'Cover'!$C$28,1)</x:f>
        <x:v>1</x:v>
      </x:c>
      <x:c r="AH147" s="22" t="n">
        <x:f>INDEX(AH148:AH150,'Cover'!$C$28,1)</x:f>
        <x:v>1</x:v>
      </x:c>
      <x:c r="AI147" s="22" t="n">
        <x:f>INDEX(AI148:AI150,'Cover'!$C$28,1)</x:f>
        <x:v>1</x:v>
      </x:c>
      <x:c r="AJ147" s="22" t="n">
        <x:f>INDEX(AJ148:AJ150,'Cover'!$C$28,1)</x:f>
        <x:v>1</x:v>
      </x:c>
      <x:c r="AK147" s="22" t="n">
        <x:f>INDEX(AK148:AK150,'Cover'!$C$28,1)</x:f>
        <x:v>1</x:v>
      </x:c>
      <x:c r="AL147" s="22" t="n">
        <x:f>INDEX(AL148:AL150,'Cover'!$C$28,1)</x:f>
        <x:v>1</x:v>
      </x:c>
      <x:c r="AM147" s="22" t="n">
        <x:f>INDEX(AM148:AM150,'Cover'!$C$28,1)</x:f>
        <x:v>1</x:v>
      </x:c>
      <x:c r="AN147" s="22" t="n">
        <x:f>INDEX(AN148:AN150,'Cover'!$C$28,1)</x:f>
        <x:v>1</x:v>
      </x:c>
      <x:c r="AO147" s="22" t="n">
        <x:f>INDEX(AO148:AO150,'Cover'!$C$28,1)</x:f>
        <x:v>1</x:v>
      </x:c>
      <x:c r="AP147" s="22" t="n">
        <x:f>INDEX(AP148:AP150,'Cover'!$C$28,1)</x:f>
        <x:v>1</x:v>
      </x:c>
      <x:c r="AQ147" s="22" t="n">
        <x:f>INDEX(AQ148:AQ150,'Cover'!$C$28,1)</x:f>
        <x:v>1</x:v>
      </x:c>
      <x:c r="AR147" s="22" t="n">
        <x:f>INDEX(AR148:AR150,'Cover'!$C$28,1)</x:f>
        <x:v>1</x:v>
      </x:c>
      <x:c r="AS147" s="22" t="n">
        <x:f>INDEX(AS148:AS150,'Cover'!$C$28,1)</x:f>
        <x:v>1</x:v>
      </x:c>
      <x:c r="AT147" s="22" t="n">
        <x:f>INDEX(AT148:AT150,'Cover'!$C$28,1)</x:f>
        <x:v>1</x:v>
      </x:c>
      <x:c r="AU147" s="22" t="n">
        <x:f>INDEX(AU148:AU150,'Cover'!$C$28,1)</x:f>
        <x:v>1</x:v>
      </x:c>
      <x:c r="AV147" s="22" t="n">
        <x:f>INDEX(AV148:AV150,'Cover'!$C$28,1)</x:f>
        <x:v>1</x:v>
      </x:c>
      <x:c r="AW147" s="22" t="n">
        <x:f>INDEX(AW148:AW150,'Cover'!$C$28,1)</x:f>
        <x:v>1</x:v>
      </x:c>
      <x:c r="AX147" s="22" t="n">
        <x:f>INDEX(AX148:AX150,'Cover'!$C$28,1)</x:f>
        <x:v>1</x:v>
      </x:c>
      <x:c r="AY147" s="22" t="n">
        <x:f>INDEX(AY148:AY150,'Cover'!$C$28,1)</x:f>
        <x:v>1</x:v>
      </x:c>
      <x:c r="AZ147" s="22" t="n">
        <x:f>INDEX(AZ148:AZ150,'Cover'!$C$28,1)</x:f>
        <x:v>1</x:v>
      </x:c>
      <x:c r="BA147" s="22" t="n">
        <x:f>INDEX(BA148:BA150,'Cover'!$C$28,1)</x:f>
        <x:v>1</x:v>
      </x:c>
      <x:c r="BB147" s="22" t="n">
        <x:f>INDEX(BB148:BB150,'Cover'!$C$28,1)</x:f>
        <x:v>1</x:v>
      </x:c>
      <x:c r="BC147" s="22" t="n">
        <x:f>INDEX(BC148:BC150,'Cover'!$C$28,1)</x:f>
        <x:v>1</x:v>
      </x:c>
      <x:c r="BD147" s="22" t="n">
        <x:f>INDEX(BD148:BD150,'Cover'!$C$28,1)</x:f>
        <x:v>1</x:v>
      </x:c>
      <x:c r="BE147" s="22" t="n">
        <x:f>INDEX(BE148:BE150,'Cover'!$C$28,1)</x:f>
        <x:v>1</x:v>
      </x:c>
      <x:c r="BF147" s="22" t="n">
        <x:f>INDEX(BF148:BF150,'Cover'!$C$28,1)</x:f>
        <x:v>1</x:v>
      </x:c>
      <x:c r="BG147" s="22" t="n">
        <x:f>INDEX(BG148:BG150,'Cover'!$C$28,1)</x:f>
        <x:v>1</x:v>
      </x:c>
      <x:c r="BH147" s="22" t="n">
        <x:f>INDEX(BH148:BH150,'Cover'!$C$28,1)</x:f>
        <x:v>1</x:v>
      </x:c>
      <x:c r="BI147" s="22" t="n">
        <x:f>INDEX(BI148:BI150,'Cover'!$C$28,1)</x:f>
        <x:v>1</x:v>
      </x:c>
      <x:c r="BJ147" s="22" t="n">
        <x:f>INDEX(BJ148:BJ150,'Cover'!$C$28,1)</x:f>
        <x:v>1</x:v>
      </x:c>
      <x:c r="BK147" s="22" t="n">
        <x:f>INDEX(BK148:BK150,'Cover'!$C$28,1)</x:f>
        <x:v>1</x:v>
      </x:c>
      <x:c r="BL147" s="22" t="n">
        <x:f>INDEX(BL148:BL150,'Cover'!$C$28,1)</x:f>
        <x:v>1</x:v>
      </x:c>
      <x:c r="BM147" s="22" t="n">
        <x:f>INDEX(BM148:BM150,'Cover'!$C$28,1)</x:f>
        <x:v>1</x:v>
      </x:c>
      <x:c r="BN147" s="22" t="n">
        <x:f>INDEX(BN148:BN150,'Cover'!$C$28,1)</x:f>
        <x:v>1</x:v>
      </x:c>
      <x:c r="BO147" s="22" t="n">
        <x:f>INDEX(BO148:BO150,'Cover'!$C$28,1)</x:f>
        <x:v>1</x:v>
      </x:c>
    </x:row>
    <x:row r="148" ht="42" customHeight="1">
      <x:c r="A148" s="3" t="str">
        <x:v>ALT.LIQ.EVENT_CHECKS.1</x:v>
      </x:c>
      <x:c r="B148" s="3" t="str">
        <x:v>No future rounds · Liquidity: event checks / Base</x:v>
      </x:c>
      <x:c r="C148" s="3" t="str">
        <x:v>flag</x:v>
      </x:c>
      <x:c r="D148" s="3" t="str">
        <x:v>MAX</x:v>
      </x:c>
      <x:c r="E148" s="6" t="n">
        <x:f>MAX(H148:BO148)</x:f>
        <x:v>1</x:v>
      </x:c>
      <x:c r="F148" s="3" t="str"/>
      <x:c r="G148" s="2"/>
      <x:c r="H148" s="6" t="n">
        <x:v>1</x:v>
      </x:c>
      <x:c r="I148" s="6" t="n">
        <x:v>0</x:v>
      </x:c>
      <x:c r="J148" s="6" t="n">
        <x:v>0</x:v>
      </x:c>
      <x:c r="K148" s="6" t="n">
        <x:v>0</x:v>
      </x:c>
      <x:c r="L148" s="6" t="n">
        <x:v>0</x:v>
      </x:c>
      <x:c r="M148" s="6" t="n">
        <x:v>1</x:v>
      </x:c>
      <x:c r="N148" s="6" t="n">
        <x:v>1</x:v>
      </x:c>
      <x:c r="O148" s="6" t="n">
        <x:v>1</x:v>
      </x:c>
      <x:c r="P148" s="6" t="n">
        <x:v>1</x:v>
      </x:c>
      <x:c r="Q148" s="6" t="n">
        <x:v>1</x:v>
      </x:c>
      <x:c r="R148" s="6" t="n">
        <x:v>1</x:v>
      </x:c>
      <x:c r="S148" s="6" t="n">
        <x:v>1</x:v>
      </x:c>
      <x:c r="T148" s="6" t="n">
        <x:v>1</x:v>
      </x:c>
      <x:c r="U148" s="6" t="n">
        <x:v>1</x:v>
      </x:c>
      <x:c r="V148" s="6" t="n">
        <x:v>1</x:v>
      </x:c>
      <x:c r="W148" s="6" t="n">
        <x:v>1</x:v>
      </x:c>
      <x:c r="X148" s="6" t="n">
        <x:v>1</x:v>
      </x:c>
      <x:c r="Y148" s="6" t="n">
        <x:v>1</x:v>
      </x:c>
      <x:c r="Z148" s="6" t="n">
        <x:v>1</x:v>
      </x:c>
      <x:c r="AA148" s="6" t="n">
        <x:v>1</x:v>
      </x:c>
      <x:c r="AB148" s="6" t="n">
        <x:v>1</x:v>
      </x:c>
      <x:c r="AC148" s="6" t="n">
        <x:v>1</x:v>
      </x:c>
      <x:c r="AD148" s="6" t="n">
        <x:v>1</x:v>
      </x:c>
      <x:c r="AE148" s="6" t="n">
        <x:v>1</x:v>
      </x:c>
      <x:c r="AF148" s="6" t="n">
        <x:v>1</x:v>
      </x:c>
      <x:c r="AG148" s="6" t="n">
        <x:v>1</x:v>
      </x:c>
      <x:c r="AH148" s="6" t="n">
        <x:v>1</x:v>
      </x:c>
      <x:c r="AI148" s="6" t="n">
        <x:v>1</x:v>
      </x:c>
      <x:c r="AJ148" s="6" t="n">
        <x:v>1</x:v>
      </x:c>
      <x:c r="AK148" s="6" t="n">
        <x:v>1</x:v>
      </x:c>
      <x:c r="AL148" s="6" t="n">
        <x:v>1</x:v>
      </x:c>
      <x:c r="AM148" s="6" t="n">
        <x:v>1</x:v>
      </x:c>
      <x:c r="AN148" s="6" t="n">
        <x:v>1</x:v>
      </x:c>
      <x:c r="AO148" s="6" t="n">
        <x:v>1</x:v>
      </x:c>
      <x:c r="AP148" s="6" t="n">
        <x:v>1</x:v>
      </x:c>
      <x:c r="AQ148" s="6" t="n">
        <x:v>1</x:v>
      </x:c>
      <x:c r="AR148" s="6" t="n">
        <x:v>1</x:v>
      </x:c>
      <x:c r="AS148" s="6" t="n">
        <x:v>1</x:v>
      </x:c>
      <x:c r="AT148" s="6" t="n">
        <x:v>1</x:v>
      </x:c>
      <x:c r="AU148" s="6" t="n">
        <x:v>1</x:v>
      </x:c>
      <x:c r="AV148" s="6" t="n">
        <x:v>1</x:v>
      </x:c>
      <x:c r="AW148" s="6" t="n">
        <x:v>1</x:v>
      </x:c>
      <x:c r="AX148" s="6" t="n">
        <x:v>1</x:v>
      </x:c>
      <x:c r="AY148" s="6" t="n">
        <x:v>1</x:v>
      </x:c>
      <x:c r="AZ148" s="6" t="n">
        <x:v>1</x:v>
      </x:c>
      <x:c r="BA148" s="6" t="n">
        <x:v>1</x:v>
      </x:c>
      <x:c r="BB148" s="6" t="n">
        <x:v>1</x:v>
      </x:c>
      <x:c r="BC148" s="6" t="n">
        <x:v>1</x:v>
      </x:c>
      <x:c r="BD148" s="6" t="n">
        <x:v>1</x:v>
      </x:c>
      <x:c r="BE148" s="6" t="n">
        <x:v>1</x:v>
      </x:c>
      <x:c r="BF148" s="6" t="n">
        <x:v>1</x:v>
      </x:c>
      <x:c r="BG148" s="6" t="n">
        <x:v>1</x:v>
      </x:c>
      <x:c r="BH148" s="6" t="n">
        <x:v>1</x:v>
      </x:c>
      <x:c r="BI148" s="6" t="n">
        <x:v>1</x:v>
      </x:c>
      <x:c r="BJ148" s="6" t="n">
        <x:v>1</x:v>
      </x:c>
      <x:c r="BK148" s="6" t="n">
        <x:v>1</x:v>
      </x:c>
      <x:c r="BL148" s="6" t="n">
        <x:v>1</x:v>
      </x:c>
      <x:c r="BM148" s="6" t="n">
        <x:v>1</x:v>
      </x:c>
      <x:c r="BN148" s="6" t="n">
        <x:v>1</x:v>
      </x:c>
      <x:c r="BO148" s="6" t="n">
        <x:v>1</x:v>
      </x:c>
    </x:row>
    <x:row r="149" ht="42" customHeight="1">
      <x:c r="A149" s="3" t="str">
        <x:v>ALT.LIQ.EVENT_CHECKS.2</x:v>
      </x:c>
      <x:c r="B149" s="3" t="str">
        <x:v>No future rounds · Liquidity: event checks / Upside</x:v>
      </x:c>
      <x:c r="C149" s="3" t="str">
        <x:v>flag</x:v>
      </x:c>
      <x:c r="D149" s="3" t="str">
        <x:v>MAX</x:v>
      </x:c>
      <x:c r="E149" s="6" t="n">
        <x:f>MAX(H149:BO149)</x:f>
        <x:v>1</x:v>
      </x:c>
      <x:c r="F149" s="3" t="str"/>
      <x:c r="G149" s="2"/>
      <x:c r="H149" s="6" t="n">
        <x:v>1</x:v>
      </x:c>
      <x:c r="I149" s="6" t="n">
        <x:v>0</x:v>
      </x:c>
      <x:c r="J149" s="6" t="n">
        <x:v>0</x:v>
      </x:c>
      <x:c r="K149" s="6" t="n">
        <x:v>0</x:v>
      </x:c>
      <x:c r="L149" s="6" t="n">
        <x:v>0</x:v>
      </x:c>
      <x:c r="M149" s="6" t="n">
        <x:v>1</x:v>
      </x:c>
      <x:c r="N149" s="6" t="n">
        <x:v>1</x:v>
      </x:c>
      <x:c r="O149" s="6" t="n">
        <x:v>1</x:v>
      </x:c>
      <x:c r="P149" s="6" t="n">
        <x:v>1</x:v>
      </x:c>
      <x:c r="Q149" s="6" t="n">
        <x:v>1</x:v>
      </x:c>
      <x:c r="R149" s="6" t="n">
        <x:v>1</x:v>
      </x:c>
      <x:c r="S149" s="6" t="n">
        <x:v>1</x:v>
      </x:c>
      <x:c r="T149" s="6" t="n">
        <x:v>1</x:v>
      </x:c>
      <x:c r="U149" s="6" t="n">
        <x:v>1</x:v>
      </x:c>
      <x:c r="V149" s="6" t="n">
        <x:v>1</x:v>
      </x:c>
      <x:c r="W149" s="6" t="n">
        <x:v>1</x:v>
      </x:c>
      <x:c r="X149" s="6" t="n">
        <x:v>1</x:v>
      </x:c>
      <x:c r="Y149" s="6" t="n">
        <x:v>1</x:v>
      </x:c>
      <x:c r="Z149" s="6" t="n">
        <x:v>1</x:v>
      </x:c>
      <x:c r="AA149" s="6" t="n">
        <x:v>1</x:v>
      </x:c>
      <x:c r="AB149" s="6" t="n">
        <x:v>1</x:v>
      </x:c>
      <x:c r="AC149" s="6" t="n">
        <x:v>1</x:v>
      </x:c>
      <x:c r="AD149" s="6" t="n">
        <x:v>1</x:v>
      </x:c>
      <x:c r="AE149" s="6" t="n">
        <x:v>1</x:v>
      </x:c>
      <x:c r="AF149" s="6" t="n">
        <x:v>1</x:v>
      </x:c>
      <x:c r="AG149" s="6" t="n">
        <x:v>1</x:v>
      </x:c>
      <x:c r="AH149" s="6" t="n">
        <x:v>1</x:v>
      </x:c>
      <x:c r="AI149" s="6" t="n">
        <x:v>1</x:v>
      </x:c>
      <x:c r="AJ149" s="6" t="n">
        <x:v>1</x:v>
      </x:c>
      <x:c r="AK149" s="6" t="n">
        <x:v>1</x:v>
      </x:c>
      <x:c r="AL149" s="6" t="n">
        <x:v>1</x:v>
      </x:c>
      <x:c r="AM149" s="6" t="n">
        <x:v>1</x:v>
      </x:c>
      <x:c r="AN149" s="6" t="n">
        <x:v>1</x:v>
      </x:c>
      <x:c r="AO149" s="6" t="n">
        <x:v>1</x:v>
      </x:c>
      <x:c r="AP149" s="6" t="n">
        <x:v>1</x:v>
      </x:c>
      <x:c r="AQ149" s="6" t="n">
        <x:v>1</x:v>
      </x:c>
      <x:c r="AR149" s="6" t="n">
        <x:v>1</x:v>
      </x:c>
      <x:c r="AS149" s="6" t="n">
        <x:v>1</x:v>
      </x:c>
      <x:c r="AT149" s="6" t="n">
        <x:v>1</x:v>
      </x:c>
      <x:c r="AU149" s="6" t="n">
        <x:v>1</x:v>
      </x:c>
      <x:c r="AV149" s="6" t="n">
        <x:v>1</x:v>
      </x:c>
      <x:c r="AW149" s="6" t="n">
        <x:v>1</x:v>
      </x:c>
      <x:c r="AX149" s="6" t="n">
        <x:v>1</x:v>
      </x:c>
      <x:c r="AY149" s="6" t="n">
        <x:v>1</x:v>
      </x:c>
      <x:c r="AZ149" s="6" t="n">
        <x:v>1</x:v>
      </x:c>
      <x:c r="BA149" s="6" t="n">
        <x:v>1</x:v>
      </x:c>
      <x:c r="BB149" s="6" t="n">
        <x:v>1</x:v>
      </x:c>
      <x:c r="BC149" s="6" t="n">
        <x:v>1</x:v>
      </x:c>
      <x:c r="BD149" s="6" t="n">
        <x:v>1</x:v>
      </x:c>
      <x:c r="BE149" s="6" t="n">
        <x:v>1</x:v>
      </x:c>
      <x:c r="BF149" s="6" t="n">
        <x:v>1</x:v>
      </x:c>
      <x:c r="BG149" s="6" t="n">
        <x:v>1</x:v>
      </x:c>
      <x:c r="BH149" s="6" t="n">
        <x:v>1</x:v>
      </x:c>
      <x:c r="BI149" s="6" t="n">
        <x:v>1</x:v>
      </x:c>
      <x:c r="BJ149" s="6" t="n">
        <x:v>1</x:v>
      </x:c>
      <x:c r="BK149" s="6" t="n">
        <x:v>1</x:v>
      </x:c>
      <x:c r="BL149" s="6" t="n">
        <x:v>1</x:v>
      </x:c>
      <x:c r="BM149" s="6" t="n">
        <x:v>1</x:v>
      </x:c>
      <x:c r="BN149" s="6" t="n">
        <x:v>1</x:v>
      </x:c>
      <x:c r="BO149" s="6" t="n">
        <x:v>1</x:v>
      </x:c>
    </x:row>
    <x:row r="150" ht="42" customHeight="1">
      <x:c r="A150" s="3" t="str">
        <x:v>ALT.LIQ.EVENT_CHECKS.3</x:v>
      </x:c>
      <x:c r="B150" s="3" t="str">
        <x:v>No future rounds · Liquidity: event checks / Downside</x:v>
      </x:c>
      <x:c r="C150" s="3" t="str">
        <x:v>flag</x:v>
      </x:c>
      <x:c r="D150" s="3" t="str">
        <x:v>MAX</x:v>
      </x:c>
      <x:c r="E150" s="6" t="n">
        <x:f>MAX(H150:BO150)</x:f>
        <x:v>1</x:v>
      </x:c>
      <x:c r="F150" s="3" t="str"/>
      <x:c r="G150" s="2"/>
      <x:c r="H150" s="6" t="n">
        <x:v>1</x:v>
      </x:c>
      <x:c r="I150" s="6" t="n">
        <x:v>0</x:v>
      </x:c>
      <x:c r="J150" s="6" t="n">
        <x:v>0</x:v>
      </x:c>
      <x:c r="K150" s="6" t="n">
        <x:v>0</x:v>
      </x:c>
      <x:c r="L150" s="6" t="n">
        <x:v>0</x:v>
      </x:c>
      <x:c r="M150" s="6" t="n">
        <x:v>1</x:v>
      </x:c>
      <x:c r="N150" s="6" t="n">
        <x:v>1</x:v>
      </x:c>
      <x:c r="O150" s="6" t="n">
        <x:v>1</x:v>
      </x:c>
      <x:c r="P150" s="6" t="n">
        <x:v>1</x:v>
      </x:c>
      <x:c r="Q150" s="6" t="n">
        <x:v>1</x:v>
      </x:c>
      <x:c r="R150" s="6" t="n">
        <x:v>1</x:v>
      </x:c>
      <x:c r="S150" s="6" t="n">
        <x:v>1</x:v>
      </x:c>
      <x:c r="T150" s="6" t="n">
        <x:v>1</x:v>
      </x:c>
      <x:c r="U150" s="6" t="n">
        <x:v>1</x:v>
      </x:c>
      <x:c r="V150" s="6" t="n">
        <x:v>1</x:v>
      </x:c>
      <x:c r="W150" s="6" t="n">
        <x:v>1</x:v>
      </x:c>
      <x:c r="X150" s="6" t="n">
        <x:v>1</x:v>
      </x:c>
      <x:c r="Y150" s="6" t="n">
        <x:v>1</x:v>
      </x:c>
      <x:c r="Z150" s="6" t="n">
        <x:v>1</x:v>
      </x:c>
      <x:c r="AA150" s="6" t="n">
        <x:v>1</x:v>
      </x:c>
      <x:c r="AB150" s="6" t="n">
        <x:v>1</x:v>
      </x:c>
      <x:c r="AC150" s="6" t="n">
        <x:v>1</x:v>
      </x:c>
      <x:c r="AD150" s="6" t="n">
        <x:v>1</x:v>
      </x:c>
      <x:c r="AE150" s="6" t="n">
        <x:v>1</x:v>
      </x:c>
      <x:c r="AF150" s="6" t="n">
        <x:v>1</x:v>
      </x:c>
      <x:c r="AG150" s="6" t="n">
        <x:v>1</x:v>
      </x:c>
      <x:c r="AH150" s="6" t="n">
        <x:v>1</x:v>
      </x:c>
      <x:c r="AI150" s="6" t="n">
        <x:v>1</x:v>
      </x:c>
      <x:c r="AJ150" s="6" t="n">
        <x:v>1</x:v>
      </x:c>
      <x:c r="AK150" s="6" t="n">
        <x:v>1</x:v>
      </x:c>
      <x:c r="AL150" s="6" t="n">
        <x:v>1</x:v>
      </x:c>
      <x:c r="AM150" s="6" t="n">
        <x:v>1</x:v>
      </x:c>
      <x:c r="AN150" s="6" t="n">
        <x:v>1</x:v>
      </x:c>
      <x:c r="AO150" s="6" t="n">
        <x:v>1</x:v>
      </x:c>
      <x:c r="AP150" s="6" t="n">
        <x:v>1</x:v>
      </x:c>
      <x:c r="AQ150" s="6" t="n">
        <x:v>1</x:v>
      </x:c>
      <x:c r="AR150" s="6" t="n">
        <x:v>1</x:v>
      </x:c>
      <x:c r="AS150" s="6" t="n">
        <x:v>1</x:v>
      </x:c>
      <x:c r="AT150" s="6" t="n">
        <x:v>1</x:v>
      </x:c>
      <x:c r="AU150" s="6" t="n">
        <x:v>1</x:v>
      </x:c>
      <x:c r="AV150" s="6" t="n">
        <x:v>1</x:v>
      </x:c>
      <x:c r="AW150" s="6" t="n">
        <x:v>1</x:v>
      </x:c>
      <x:c r="AX150" s="6" t="n">
        <x:v>1</x:v>
      </x:c>
      <x:c r="AY150" s="6" t="n">
        <x:v>1</x:v>
      </x:c>
      <x:c r="AZ150" s="6" t="n">
        <x:v>1</x:v>
      </x:c>
      <x:c r="BA150" s="6" t="n">
        <x:v>1</x:v>
      </x:c>
      <x:c r="BB150" s="6" t="n">
        <x:v>1</x:v>
      </x:c>
      <x:c r="BC150" s="6" t="n">
        <x:v>1</x:v>
      </x:c>
      <x:c r="BD150" s="6" t="n">
        <x:v>1</x:v>
      </x:c>
      <x:c r="BE150" s="6" t="n">
        <x:v>1</x:v>
      </x:c>
      <x:c r="BF150" s="6" t="n">
        <x:v>1</x:v>
      </x:c>
      <x:c r="BG150" s="6" t="n">
        <x:v>1</x:v>
      </x:c>
      <x:c r="BH150" s="6" t="n">
        <x:v>1</x:v>
      </x:c>
      <x:c r="BI150" s="6" t="n">
        <x:v>1</x:v>
      </x:c>
      <x:c r="BJ150" s="6" t="n">
        <x:v>1</x:v>
      </x:c>
      <x:c r="BK150" s="6" t="n">
        <x:v>1</x:v>
      </x:c>
      <x:c r="BL150" s="6" t="n">
        <x:v>1</x:v>
      </x:c>
      <x:c r="BM150" s="6" t="n">
        <x:v>1</x:v>
      </x:c>
      <x:c r="BN150" s="6" t="n">
        <x:v>1</x:v>
      </x:c>
      <x:c r="BO150" s="6" t="n">
        <x:v>1</x:v>
      </x:c>
    </x:row>
    <x:row r="151" ht="42" customHeight="1">
      <x:c r="A151" s="3" t="str">
        <x:v>ALT.LIQ.EVENT_NEED</x:v>
      </x:c>
      <x:c r="B151" s="3" t="str">
        <x:v>No future rounds · Liquidity: event need</x:v>
      </x:c>
      <x:c r="C151" s="3" t="str">
        <x:v>EUR</x:v>
      </x:c>
      <x:c r="D151" s="3" t="str">
        <x:v>MAX</x:v>
      </x:c>
      <x:c r="E151" s="19" t="n">
        <x:f>MAX(H151:BO151)</x:f>
        <x:v>11233350.046730585</x:v>
      </x:c>
      <x:c r="F151" s="3" t="str">
        <x:v>D10 Liquidity_RegCap row 212; latest estimate</x:v>
      </x:c>
      <x:c r="G151" s="2"/>
      <x:c r="H151" s="20" t="n">
        <x:f>INDEX(H152:H154,'Cover'!$C$28,1)</x:f>
        <x:v>891263.8850394198</x:v>
      </x:c>
      <x:c r="I151" s="20" t="n">
        <x:f>INDEX(I152:I154,'Cover'!$C$28,1)</x:f>
        <x:v>910897.9750394197</x:v>
      </x:c>
      <x:c r="J151" s="20" t="n">
        <x:f>INDEX(J152:J154,'Cover'!$C$28,1)</x:f>
        <x:v>952505.4650394197</x:v>
      </x:c>
      <x:c r="K151" s="20" t="n">
        <x:f>INDEX(K152:K154,'Cover'!$C$28,1)</x:f>
        <x:v>1037468.4050394197</x:v>
      </x:c>
      <x:c r="L151" s="20" t="n">
        <x:f>INDEX(L152:L154,'Cover'!$C$28,1)</x:f>
        <x:v>1131280.1050394196</x:v>
      </x:c>
      <x:c r="M151" s="20" t="n">
        <x:f>INDEX(M152:M154,'Cover'!$C$28,1)</x:f>
        <x:v>1247868.6150394198</x:v>
      </x:c>
      <x:c r="N151" s="20" t="n">
        <x:f>INDEX(N152:N154,'Cover'!$C$28,1)</x:f>
        <x:v>1357921.6850394197</x:v>
      </x:c>
      <x:c r="O151" s="20" t="n">
        <x:f>INDEX(O152:O154,'Cover'!$C$28,1)</x:f>
        <x:v>1468719.4065474565</x:v>
      </x:c>
      <x:c r="P151" s="20" t="n">
        <x:f>INDEX(P152:P154,'Cover'!$C$28,1)</x:f>
        <x:v>1596640.7192633282</x:v>
      </x:c>
      <x:c r="Q151" s="20" t="n">
        <x:f>INDEX(Q152:Q154,'Cover'!$C$28,1)</x:f>
        <x:v>1758247.9958013766</x:v>
      </x:c>
      <x:c r="R151" s="20" t="n">
        <x:f>INDEX(R152:R154,'Cover'!$C$28,1)</x:f>
        <x:v>1966107.0701508648</x:v>
      </x:c>
      <x:c r="S151" s="20" t="n">
        <x:f>INDEX(S152:S154,'Cover'!$C$28,1)</x:f>
        <x:v>2168348.9476855323</x:v>
      </x:c>
      <x:c r="T151" s="20" t="n">
        <x:f>INDEX(T152:T154,'Cover'!$C$28,1)</x:f>
        <x:v>2374739.169035577</x:v>
      </x:c>
      <x:c r="U151" s="20" t="n">
        <x:f>INDEX(U152:U154,'Cover'!$C$28,1)</x:f>
        <x:v>2664363.0377399116</x:v>
      </x:c>
      <x:c r="V151" s="20" t="n">
        <x:f>INDEX(V152:V154,'Cover'!$C$28,1)</x:f>
        <x:v>2918957.2103682747</x:v>
      </x:c>
      <x:c r="W151" s="20" t="n">
        <x:f>INDEX(W152:W154,'Cover'!$C$28,1)</x:f>
        <x:v>3171604.7887809984</x:v>
      </x:c>
      <x:c r="X151" s="20" t="n">
        <x:f>INDEX(X152:X154,'Cover'!$C$28,1)</x:f>
        <x:v>3422216.356648259</x:v>
      </x:c>
      <x:c r="Y151" s="20" t="n">
        <x:f>INDEX(Y152:Y154,'Cover'!$C$28,1)</x:f>
        <x:v>3670717.3855707645</x:v>
      </x:c>
      <x:c r="Z151" s="20" t="n">
        <x:f>INDEX(Z152:Z154,'Cover'!$C$28,1)</x:f>
        <x:v>3917040.418352401</x:v>
      </x:c>
      <x:c r="AA151" s="20" t="n">
        <x:f>INDEX(AA152:AA154,'Cover'!$C$28,1)</x:f>
        <x:v>3469626.0696842168</x:v>
      </x:c>
      <x:c r="AB151" s="20" t="n">
        <x:f>INDEX(AB152:AB154,'Cover'!$C$28,1)</x:f>
        <x:v>3724841.873173643</x:v>
      </x:c>
      <x:c r="AC151" s="20" t="n">
        <x:f>INDEX(AC152:AC154,'Cover'!$C$28,1)</x:f>
        <x:v>3984563.4403505134</x:v>
      </x:c>
      <x:c r="AD151" s="20" t="n">
        <x:f>INDEX(AD152:AD154,'Cover'!$C$28,1)</x:f>
        <x:v>4314395.372239381</x:v>
      </x:c>
      <x:c r="AE151" s="20" t="n">
        <x:f>INDEX(AE152:AE154,'Cover'!$C$28,1)</x:f>
        <x:v>4639324.094534527</x:v>
      </x:c>
      <x:c r="AF151" s="20" t="n">
        <x:f>INDEX(AF152:AF154,'Cover'!$C$28,1)</x:f>
        <x:v>4921328.454656839</x:v>
      </x:c>
      <x:c r="AG151" s="20" t="n">
        <x:f>INDEX(AG152:AG154,'Cover'!$C$28,1)</x:f>
        <x:v>5135528.055574929</x:v>
      </x:c>
      <x:c r="AH151" s="20" t="n">
        <x:f>INDEX(AH152:AH154,'Cover'!$C$28,1)</x:f>
        <x:v>5356331.619557546</x:v>
      </x:c>
      <x:c r="AI151" s="20" t="n">
        <x:f>INDEX(AI152:AI154,'Cover'!$C$28,1)</x:f>
        <x:v>5608379.254784379</x:v>
      </x:c>
      <x:c r="AJ151" s="20" t="n">
        <x:f>INDEX(AJ152:AJ154,'Cover'!$C$28,1)</x:f>
        <x:v>5838882.717854511</x:v>
      </x:c>
      <x:c r="AK151" s="20" t="n">
        <x:f>INDEX(AK152:AK154,'Cover'!$C$28,1)</x:f>
        <x:v>6061054.972853155</x:v>
      </x:c>
      <x:c r="AL151" s="20" t="n">
        <x:f>INDEX(AL152:AL154,'Cover'!$C$28,1)</x:f>
        <x:v>6278493.97490487</x:v>
      </x:c>
      <x:c r="AM151" s="20" t="n">
        <x:f>INDEX(AM152:AM154,'Cover'!$C$28,1)</x:f>
        <x:v>6490993.195808221</x:v>
      </x:c>
      <x:c r="AN151" s="20" t="n">
        <x:f>INDEX(AN152:AN154,'Cover'!$C$28,1)</x:f>
        <x:v>6692200.937543936</x:v>
      </x:c>
      <x:c r="AO151" s="20" t="n">
        <x:f>INDEX(AO152:AO154,'Cover'!$C$28,1)</x:f>
        <x:v>6893584.571964564</x:v>
      </x:c>
      <x:c r="AP151" s="20" t="n">
        <x:f>INDEX(AP152:AP154,'Cover'!$C$28,1)</x:f>
        <x:v>7148427.204088097</x:v>
      </x:c>
      <x:c r="AQ151" s="20" t="n">
        <x:f>INDEX(AQ152:AQ154,'Cover'!$C$28,1)</x:f>
        <x:v>7405775.523972697</x:v>
      </x:c>
      <x:c r="AR151" s="20" t="n">
        <x:f>INDEX(AR152:AR154,'Cover'!$C$28,1)</x:f>
        <x:v>7732221.225609279</x:v>
      </x:c>
      <x:c r="AS151" s="20" t="n">
        <x:f>INDEX(AS152:AS154,'Cover'!$C$28,1)</x:f>
        <x:v>7986347.724472719</x:v>
      </x:c>
      <x:c r="AT151" s="20" t="n">
        <x:f>INDEX(AT152:AT154,'Cover'!$C$28,1)</x:f>
        <x:v>8230738.523666463</x:v>
      </x:c>
      <x:c r="AU151" s="20" t="n">
        <x:f>INDEX(AU152:AU154,'Cover'!$C$28,1)</x:f>
        <x:v>8465143.909170294</x:v>
      </x:c>
      <x:c r="AV151" s="20" t="n">
        <x:f>INDEX(AV152:AV154,'Cover'!$C$28,1)</x:f>
        <x:v>8689475.019028962</x:v>
      </x:c>
      <x:c r="AW151" s="20" t="n">
        <x:f>INDEX(AW152:AW154,'Cover'!$C$28,1)</x:f>
        <x:v>8903739.403591327</x:v>
      </x:c>
      <x:c r="AX151" s="20" t="n">
        <x:f>INDEX(AX152:AX154,'Cover'!$C$28,1)</x:f>
        <x:v>9107876.289253566</x:v>
      </x:c>
      <x:c r="AY151" s="20" t="n">
        <x:f>INDEX(AY152:AY154,'Cover'!$C$28,1)</x:f>
        <x:v>9301899.671387475</x:v>
      </x:c>
      <x:c r="AZ151" s="20" t="n">
        <x:f>INDEX(AZ152:AZ154,'Cover'!$C$28,1)</x:f>
        <x:v>9485693.665957145</x:v>
      </x:c>
      <x:c r="BA151" s="20" t="n">
        <x:f>INDEX(BA152:BA154,'Cover'!$C$28,1)</x:f>
        <x:v>9659149.401720487</x:v>
      </x:c>
      <x:c r="BB151" s="20" t="n">
        <x:f>INDEX(BB152:BB154,'Cover'!$C$28,1)</x:f>
        <x:v>9822334.567141805</x:v>
      </x:c>
      <x:c r="BC151" s="20" t="n">
        <x:f>INDEX(BC152:BC154,'Cover'!$C$28,1)</x:f>
        <x:v>9975266.15259114</x:v>
      </x:c>
      <x:c r="BD151" s="20" t="n">
        <x:f>INDEX(BD152:BD154,'Cover'!$C$28,1)</x:f>
        <x:v>10412283.93491944</x:v>
      </x:c>
      <x:c r="BE151" s="20" t="n">
        <x:f>INDEX(BE152:BE154,'Cover'!$C$28,1)</x:f>
        <x:v>10547644.851246297</x:v>
      </x:c>
      <x:c r="BF151" s="20" t="n">
        <x:f>INDEX(BF152:BF154,'Cover'!$C$28,1)</x:f>
        <x:v>10670706.59688773</x:v>
      </x:c>
      <x:c r="BG151" s="20" t="n">
        <x:f>INDEX(BG152:BG154,'Cover'!$C$28,1)</x:f>
        <x:v>10781642.68988495</x:v>
      </x:c>
      <x:c r="BH151" s="20" t="n">
        <x:f>INDEX(BH152:BH154,'Cover'!$C$28,1)</x:f>
        <x:v>10880483.851318445</x:v>
      </x:c>
      <x:c r="BI151" s="20" t="n">
        <x:f>INDEX(BI152:BI154,'Cover'!$C$28,1)</x:f>
        <x:v>10967191.477264423</x:v>
      </x:c>
      <x:c r="BJ151" s="20" t="n">
        <x:f>INDEX(BJ152:BJ154,'Cover'!$C$28,1)</x:f>
        <x:v>11041788.129460696</x:v>
      </x:c>
      <x:c r="BK151" s="20" t="n">
        <x:f>INDEX(BK152:BK154,'Cover'!$C$28,1)</x:f>
        <x:v>11104157.569524735</x:v>
      </x:c>
      <x:c r="BL151" s="20" t="n">
        <x:f>INDEX(BL152:BL154,'Cover'!$C$28,1)</x:f>
        <x:v>11154460.72602693</x:v>
      </x:c>
      <x:c r="BM151" s="20" t="n">
        <x:f>INDEX(BM152:BM154,'Cover'!$C$28,1)</x:f>
        <x:v>11192788.436567865</x:v>
      </x:c>
      <x:c r="BN151" s="20" t="n">
        <x:f>INDEX(BN152:BN154,'Cover'!$C$28,1)</x:f>
        <x:v>11219102.901845574</x:v>
      </x:c>
      <x:c r="BO151" s="20" t="n">
        <x:f>INDEX(BO152:BO154,'Cover'!$C$28,1)</x:f>
        <x:v>11233350.046730585</x:v>
      </x:c>
    </x:row>
    <x:row r="152" ht="42" customHeight="1">
      <x:c r="A152" s="3" t="str">
        <x:v>ALT.LIQ.EVENT_NEED.1</x:v>
      </x:c>
      <x:c r="B152" s="3" t="str">
        <x:v>No future rounds · Liquidity: event need / Base</x:v>
      </x:c>
      <x:c r="C152" s="3" t="str">
        <x:v>EUR</x:v>
      </x:c>
      <x:c r="D152" s="3" t="str">
        <x:v>MAX</x:v>
      </x:c>
      <x:c r="E152" s="19" t="n">
        <x:f>MAX(H152:BO152)</x:f>
        <x:v>11233350.046730585</x:v>
      </x:c>
      <x:c r="F152" s="3" t="str"/>
      <x:c r="G152" s="2"/>
      <x:c r="H152" s="19" t="n">
        <x:v>891263.8850394198</x:v>
      </x:c>
      <x:c r="I152" s="19" t="n">
        <x:v>910897.9750394197</x:v>
      </x:c>
      <x:c r="J152" s="19" t="n">
        <x:v>952505.4650394197</x:v>
      </x:c>
      <x:c r="K152" s="19" t="n">
        <x:v>1037468.4050394197</x:v>
      </x:c>
      <x:c r="L152" s="19" t="n">
        <x:v>1131280.1050394196</x:v>
      </x:c>
      <x:c r="M152" s="19" t="n">
        <x:v>1247868.6150394198</x:v>
      </x:c>
      <x:c r="N152" s="19" t="n">
        <x:v>1357921.6850394197</x:v>
      </x:c>
      <x:c r="O152" s="19" t="n">
        <x:v>1468719.4065474565</x:v>
      </x:c>
      <x:c r="P152" s="19" t="n">
        <x:v>1596640.7192633282</x:v>
      </x:c>
      <x:c r="Q152" s="19" t="n">
        <x:v>1758247.9958013766</x:v>
      </x:c>
      <x:c r="R152" s="19" t="n">
        <x:v>1966107.0701508648</x:v>
      </x:c>
      <x:c r="S152" s="19" t="n">
        <x:v>2168348.9476855323</x:v>
      </x:c>
      <x:c r="T152" s="19" t="n">
        <x:v>2374739.169035577</x:v>
      </x:c>
      <x:c r="U152" s="19" t="n">
        <x:v>2664363.0377399116</x:v>
      </x:c>
      <x:c r="V152" s="19" t="n">
        <x:v>2918957.2103682747</x:v>
      </x:c>
      <x:c r="W152" s="19" t="n">
        <x:v>3171604.7887809984</x:v>
      </x:c>
      <x:c r="X152" s="19" t="n">
        <x:v>3422216.356648259</x:v>
      </x:c>
      <x:c r="Y152" s="19" t="n">
        <x:v>3670717.3855707645</x:v>
      </x:c>
      <x:c r="Z152" s="19" t="n">
        <x:v>3917040.418352401</x:v>
      </x:c>
      <x:c r="AA152" s="19" t="n">
        <x:v>3469626.0696842168</x:v>
      </x:c>
      <x:c r="AB152" s="19" t="n">
        <x:v>3724841.873173643</x:v>
      </x:c>
      <x:c r="AC152" s="19" t="n">
        <x:v>3984563.4403505134</x:v>
      </x:c>
      <x:c r="AD152" s="19" t="n">
        <x:v>4314395.372239381</x:v>
      </x:c>
      <x:c r="AE152" s="19" t="n">
        <x:v>4639324.094534527</x:v>
      </x:c>
      <x:c r="AF152" s="19" t="n">
        <x:v>4921328.454656839</x:v>
      </x:c>
      <x:c r="AG152" s="19" t="n">
        <x:v>5135528.055574929</x:v>
      </x:c>
      <x:c r="AH152" s="19" t="n">
        <x:v>5356331.619557546</x:v>
      </x:c>
      <x:c r="AI152" s="19" t="n">
        <x:v>5608379.254784379</x:v>
      </x:c>
      <x:c r="AJ152" s="19" t="n">
        <x:v>5838882.717854511</x:v>
      </x:c>
      <x:c r="AK152" s="19" t="n">
        <x:v>6061054.972853155</x:v>
      </x:c>
      <x:c r="AL152" s="19" t="n">
        <x:v>6278493.97490487</x:v>
      </x:c>
      <x:c r="AM152" s="19" t="n">
        <x:v>6490993.195808221</x:v>
      </x:c>
      <x:c r="AN152" s="19" t="n">
        <x:v>6692200.937543936</x:v>
      </x:c>
      <x:c r="AO152" s="19" t="n">
        <x:v>6893584.571964564</x:v>
      </x:c>
      <x:c r="AP152" s="19" t="n">
        <x:v>7148427.204088097</x:v>
      </x:c>
      <x:c r="AQ152" s="19" t="n">
        <x:v>7405775.523972697</x:v>
      </x:c>
      <x:c r="AR152" s="19" t="n">
        <x:v>7732221.225609279</x:v>
      </x:c>
      <x:c r="AS152" s="19" t="n">
        <x:v>7986347.724472719</x:v>
      </x:c>
      <x:c r="AT152" s="19" t="n">
        <x:v>8230738.523666463</x:v>
      </x:c>
      <x:c r="AU152" s="19" t="n">
        <x:v>8465143.909170294</x:v>
      </x:c>
      <x:c r="AV152" s="19" t="n">
        <x:v>8689475.019028962</x:v>
      </x:c>
      <x:c r="AW152" s="19" t="n">
        <x:v>8903739.403591327</x:v>
      </x:c>
      <x:c r="AX152" s="19" t="n">
        <x:v>9107876.289253566</x:v>
      </x:c>
      <x:c r="AY152" s="19" t="n">
        <x:v>9301899.671387475</x:v>
      </x:c>
      <x:c r="AZ152" s="19" t="n">
        <x:v>9485693.665957145</x:v>
      </x:c>
      <x:c r="BA152" s="19" t="n">
        <x:v>9659149.401720487</x:v>
      </x:c>
      <x:c r="BB152" s="19" t="n">
        <x:v>9822334.567141805</x:v>
      </x:c>
      <x:c r="BC152" s="19" t="n">
        <x:v>9975266.15259114</x:v>
      </x:c>
      <x:c r="BD152" s="19" t="n">
        <x:v>10412283.93491944</x:v>
      </x:c>
      <x:c r="BE152" s="19" t="n">
        <x:v>10547644.851246297</x:v>
      </x:c>
      <x:c r="BF152" s="19" t="n">
        <x:v>10670706.59688773</x:v>
      </x:c>
      <x:c r="BG152" s="19" t="n">
        <x:v>10781642.68988495</x:v>
      </x:c>
      <x:c r="BH152" s="19" t="n">
        <x:v>10880483.851318445</x:v>
      </x:c>
      <x:c r="BI152" s="19" t="n">
        <x:v>10967191.477264423</x:v>
      </x:c>
      <x:c r="BJ152" s="19" t="n">
        <x:v>11041788.129460696</x:v>
      </x:c>
      <x:c r="BK152" s="19" t="n">
        <x:v>11104157.569524735</x:v>
      </x:c>
      <x:c r="BL152" s="19" t="n">
        <x:v>11154460.72602693</x:v>
      </x:c>
      <x:c r="BM152" s="19" t="n">
        <x:v>11192788.436567865</x:v>
      </x:c>
      <x:c r="BN152" s="19" t="n">
        <x:v>11219102.901845574</x:v>
      </x:c>
      <x:c r="BO152" s="19" t="n">
        <x:v>11233350.046730585</x:v>
      </x:c>
    </x:row>
    <x:row r="153" ht="42" customHeight="1">
      <x:c r="A153" s="3" t="str">
        <x:v>ALT.LIQ.EVENT_NEED.2</x:v>
      </x:c>
      <x:c r="B153" s="3" t="str">
        <x:v>No future rounds · Liquidity: event need / Upside</x:v>
      </x:c>
      <x:c r="C153" s="3" t="str">
        <x:v>EUR</x:v>
      </x:c>
      <x:c r="D153" s="3" t="str">
        <x:v>MAX</x:v>
      </x:c>
      <x:c r="E153" s="19" t="n">
        <x:f>MAX(H153:BO153)</x:f>
        <x:v>6563988.63379465</x:v>
      </x:c>
      <x:c r="F153" s="3" t="str"/>
      <x:c r="G153" s="2"/>
      <x:c r="H153" s="19" t="n">
        <x:v>933666.515568299</x:v>
      </x:c>
      <x:c r="I153" s="19" t="n">
        <x:v>953300.605568299</x:v>
      </x:c>
      <x:c r="J153" s="19" t="n">
        <x:v>994908.095568299</x:v>
      </x:c>
      <x:c r="K153" s="19" t="n">
        <x:v>1079871.035568299</x:v>
      </x:c>
      <x:c r="L153" s="19" t="n">
        <x:v>1173682.735568299</x:v>
      </x:c>
      <x:c r="M153" s="19" t="n">
        <x:v>1290271.245568299</x:v>
      </x:c>
      <x:c r="N153" s="19" t="n">
        <x:v>1400324.315568299</x:v>
      </x:c>
      <x:c r="O153" s="19" t="n">
        <x:v>1511122.0370763356</x:v>
      </x:c>
      <x:c r="P153" s="19" t="n">
        <x:v>1639043.3497922074</x:v>
      </x:c>
      <x:c r="Q153" s="19" t="n">
        <x:v>1800650.626330256</x:v>
      </x:c>
      <x:c r="R153" s="19" t="n">
        <x:v>2007784.9158904704</x:v>
      </x:c>
      <x:c r="S153" s="19" t="n">
        <x:v>2208510.6476857606</x:v>
      </x:c>
      <x:c r="T153" s="19" t="n">
        <x:v>2412553.040320428</x:v>
      </x:c>
      <x:c r="U153" s="19" t="n">
        <x:v>2679215.443095846</x:v>
      </x:c>
      <x:c r="V153" s="19" t="n">
        <x:v>2922953.3549769027</x:v>
      </x:c>
      <x:c r="W153" s="19" t="n">
        <x:v>3161641.9846162386</x:v>
      </x:c>
      <x:c r="X153" s="19" t="n">
        <x:v>3394973.15386228</x:v>
      </x:c>
      <x:c r="Y153" s="19" t="n">
        <x:v>3622674.735072651</x:v>
      </x:c>
      <x:c r="Z153" s="19" t="n">
        <x:v>3844493.104019371</x:v>
      </x:c>
      <x:c r="AA153" s="19" t="n">
        <x:v>3002237.3783166436</x:v>
      </x:c>
      <x:c r="AB153" s="19" t="n">
        <x:v>3218198.8302570265</x:v>
      </x:c>
      <x:c r="AC153" s="19" t="n">
        <x:v>3427615.391848216</x:v>
      </x:c>
      <x:c r="AD153" s="19" t="n">
        <x:v>3630860.4592209198</x:v>
      </x:c>
      <x:c r="AE153" s="19" t="n">
        <x:v>3827445.2995906584</x:v>
      </x:c>
      <x:c r="AF153" s="19" t="n">
        <x:v>3993913.2753917156</x:v>
      </x:c>
      <x:c r="AG153" s="19" t="n">
        <x:v>4234657.985777403</x:v>
      </x:c>
      <x:c r="AH153" s="19" t="n">
        <x:v>4462103.272601591</x:v>
      </x:c>
      <x:c r="AI153" s="19" t="n">
        <x:v>4675547.042990745</x:v>
      </x:c>
      <x:c r="AJ153" s="19" t="n">
        <x:v>4874368.950797039</x:v>
      </x:c>
      <x:c r="AK153" s="19" t="n">
        <x:v>5058076.062200911</x:v>
      </x:c>
      <x:c r="AL153" s="19" t="n">
        <x:v>5226191.61318121</x:v>
      </x:c>
      <x:c r="AM153" s="19" t="n">
        <x:v>5378263.982019574</x:v>
      </x:c>
      <x:c r="AN153" s="19" t="n">
        <x:v>5513888.554866689</x:v>
      </x:c>
      <x:c r="AO153" s="19" t="n">
        <x:v>5632698.509214343</x:v>
      </x:c>
      <x:c r="AP153" s="19" t="n">
        <x:v>5734582.851783251</x:v>
      </x:c>
      <x:c r="AQ153" s="19" t="n">
        <x:v>5819098.05763546</x:v>
      </x:c>
      <x:c r="AR153" s="19" t="n">
        <x:v>6361093.461731337</x:v>
      </x:c>
      <x:c r="AS153" s="19" t="n">
        <x:v>6445962.900578143</x:v>
      </x:c>
      <x:c r="AT153" s="19" t="n">
        <x:v>6508458.582941661</x:v>
      </x:c>
      <x:c r="AU153" s="19" t="n">
        <x:v>6547951.61844848</x:v>
      </x:c>
      <x:c r="AV153" s="19" t="n">
        <x:v>6563988.63379465</x:v>
      </x:c>
      <x:c r="AW153" s="19" t="n">
        <x:v>6556256.02892149</x:v>
      </x:c>
      <x:c r="AX153" s="19" t="n">
        <x:v>6524371.242011124</x:v>
      </x:c>
      <x:c r="AY153" s="19" t="n">
        <x:v>6468034.749390635</x:v>
      </x:c>
      <x:c r="AZ153" s="19" t="n">
        <x:v>6386833.720477084</x:v>
      </x:c>
      <x:c r="BA153" s="19" t="n">
        <x:v>6361093.461731337</x:v>
      </x:c>
      <x:c r="BB153" s="19" t="n">
        <x:v>6361093.461731337</x:v>
      </x:c>
      <x:c r="BC153" s="19" t="n">
        <x:v>6361093.461731337</x:v>
      </x:c>
      <x:c r="BD153" s="19" t="n">
        <x:v>6424879.82886239</x:v>
      </x:c>
      <x:c r="BE153" s="19" t="n">
        <x:v>6424879.82886239</x:v>
      </x:c>
      <x:c r="BF153" s="19" t="n">
        <x:v>6424879.82886239</x:v>
      </x:c>
      <x:c r="BG153" s="19" t="n">
        <x:v>6424879.82886239</x:v>
      </x:c>
      <x:c r="BH153" s="19" t="n">
        <x:v>6424879.82886239</x:v>
      </x:c>
      <x:c r="BI153" s="19" t="n">
        <x:v>6424879.82886239</x:v>
      </x:c>
      <x:c r="BJ153" s="19" t="n">
        <x:v>6424879.82886239</x:v>
      </x:c>
      <x:c r="BK153" s="19" t="n">
        <x:v>6424879.82886239</x:v>
      </x:c>
      <x:c r="BL153" s="19" t="n">
        <x:v>6424879.82886239</x:v>
      </x:c>
      <x:c r="BM153" s="19" t="n">
        <x:v>6424879.82886239</x:v>
      </x:c>
      <x:c r="BN153" s="19" t="n">
        <x:v>6424879.82886239</x:v>
      </x:c>
      <x:c r="BO153" s="19" t="n">
        <x:v>6424879.82886239</x:v>
      </x:c>
    </x:row>
    <x:row r="154" ht="42" customHeight="1">
      <x:c r="A154" s="3" t="str">
        <x:v>ALT.LIQ.EVENT_NEED.3</x:v>
      </x:c>
      <x:c r="B154" s="3" t="str">
        <x:v>No future rounds · Liquidity: event need / Downside</x:v>
      </x:c>
      <x:c r="C154" s="3" t="str">
        <x:v>EUR</x:v>
      </x:c>
      <x:c r="D154" s="3" t="str">
        <x:v>MAX</x:v>
      </x:c>
      <x:c r="E154" s="19" t="n">
        <x:f>MAX(H154:BO154)</x:f>
        <x:v>16003389.629933989</x:v>
      </x:c>
      <x:c r="F154" s="3" t="str"/>
      <x:c r="G154" s="2"/>
      <x:c r="H154" s="19" t="n">
        <x:v>1064878.8955783367</x:v>
      </x:c>
      <x:c r="I154" s="19" t="n">
        <x:v>1084512.9855783368</x:v>
      </x:c>
      <x:c r="J154" s="19" t="n">
        <x:v>1126120.4755783367</x:v>
      </x:c>
      <x:c r="K154" s="19" t="n">
        <x:v>1211083.4155783367</x:v>
      </x:c>
      <x:c r="L154" s="19" t="n">
        <x:v>1304895.1155783366</x:v>
      </x:c>
      <x:c r="M154" s="19" t="n">
        <x:v>1421483.6255783367</x:v>
      </x:c>
      <x:c r="N154" s="19" t="n">
        <x:v>1531536.6955783367</x:v>
      </x:c>
      <x:c r="O154" s="19" t="n">
        <x:v>1642334.4170863733</x:v>
      </x:c>
      <x:c r="P154" s="19" t="n">
        <x:v>1770255.729802245</x:v>
      </x:c>
      <x:c r="Q154" s="19" t="n">
        <x:v>1931863.0063402937</x:v>
      </x:c>
      <x:c r="R154" s="19" t="n">
        <x:v>2140108.4145857138</x:v>
      </x:c>
      <x:c r="S154" s="19" t="n">
        <x:v>2343180.1358819716</x:v>
      </x:c>
      <x:c r="T154" s="19" t="n">
        <x:v>2550858.0659943605</x:v>
      </x:c>
      <x:c r="U154" s="19" t="n">
        <x:v>2792400.364811275</x:v>
      </x:c>
      <x:c r="V154" s="19" t="n">
        <x:v>3025477.806477034</x:v>
      </x:c>
      <x:c r="W154" s="19" t="n">
        <x:v>3258273.614297807</x:v>
      </x:c>
      <x:c r="X154" s="19" t="n">
        <x:v>3490789.319805924</x:v>
      </x:c>
      <x:c r="Y154" s="19" t="n">
        <x:v>3723027.0321983052</x:v>
      </x:c>
      <x:c r="Z154" s="19" t="n">
        <x:v>3954989.456061567</x:v>
      </x:c>
      <x:c r="AA154" s="19" t="n">
        <x:v>3733447.498189116</x:v>
      </x:c>
      <x:c r="AB154" s="19" t="n">
        <x:v>4046305.1825127355</x:v>
      </x:c>
      <x:c r="AC154" s="19" t="n">
        <x:v>4369665.551381253</x:v>
      </x:c>
      <x:c r="AD154" s="19" t="n">
        <x:v>4737198.862691961</x:v>
      </x:c>
      <x:c r="AE154" s="19" t="n">
        <x:v>5108251.757314902</x:v>
      </x:c>
      <x:c r="AF154" s="19" t="n">
        <x:v>5435910.668239912</x:v>
      </x:c>
      <x:c r="AG154" s="19" t="n">
        <x:v>5733307.711102747</x:v>
      </x:c>
      <x:c r="AH154" s="19" t="n">
        <x:v>6027780.227729346</x:v>
      </x:c>
      <x:c r="AI154" s="19" t="n">
        <x:v>6356535.56490952</x:v>
      </x:c>
      <x:c r="AJ154" s="19" t="n">
        <x:v>6667712.595353276</x:v>
      </x:c>
      <x:c r="AK154" s="19" t="n">
        <x:v>6977987.479814978</x:v>
      </x:c>
      <x:c r="AL154" s="19" t="n">
        <x:v>7286952.7846422</x:v>
      </x:c>
      <x:c r="AM154" s="19" t="n">
        <x:v>7594533.243548232</x:v>
      </x:c>
      <x:c r="AN154" s="19" t="n">
        <x:v>7899224.991274932</x:v>
      </x:c>
      <x:c r="AO154" s="19" t="n">
        <x:v>8211247.703129678</x:v>
      </x:c>
      <x:c r="AP154" s="19" t="n">
        <x:v>8586650.749137703</x:v>
      </x:c>
      <x:c r="AQ154" s="19" t="n">
        <x:v>8978109.241554758</x:v>
      </x:c>
      <x:c r="AR154" s="19" t="n">
        <x:v>9332965.825308638</x:v>
      </x:c>
      <x:c r="AS154" s="19" t="n">
        <x:v>9627902.257758053</x:v>
      </x:c>
      <x:c r="AT154" s="19" t="n">
        <x:v>9930224.131183997</x:v>
      </x:c>
      <x:c r="AU154" s="19" t="n">
        <x:v>10266006.725206587</x:v>
      </x:c>
      <x:c r="AV154" s="19" t="n">
        <x:v>10584365.665284133</x:v>
      </x:c>
      <x:c r="AW154" s="19" t="n">
        <x:v>10899586.324913241</x:v>
      </x:c>
      <x:c r="AX154" s="19" t="n">
        <x:v>11212761.83803313</x:v>
      </x:c>
      <x:c r="AY154" s="19" t="n">
        <x:v>11524777.781237606</x:v>
      </x:c>
      <x:c r="AZ154" s="19" t="n">
        <x:v>11831611.023255369</x:v>
      </x:c>
      <x:c r="BA154" s="19" t="n">
        <x:v>12146692.972148685</x:v>
      </x:c>
      <x:c r="BB154" s="19" t="n">
        <x:v>12453380.897586012</x:v>
      </x:c>
      <x:c r="BC154" s="19" t="n">
        <x:v>12777056.87540004</x:v>
      </x:c>
      <x:c r="BD154" s="19" t="n">
        <x:v>13060149.058057891</x:v>
      </x:c>
      <x:c r="BE154" s="19" t="n">
        <x:v>13357391.32613387</x:v>
      </x:c>
      <x:c r="BF154" s="19" t="n">
        <x:v>13630649.078653574</x:v>
      </x:c>
      <x:c r="BG154" s="19" t="n">
        <x:v>13931197.397502713</x:v>
      </x:c>
      <x:c r="BH154" s="19" t="n">
        <x:v>14221197.641216554</x:v>
      </x:c>
      <x:c r="BI154" s="19" t="n">
        <x:v>14504023.071529571</x:v>
      </x:c>
      <x:c r="BJ154" s="19" t="n">
        <x:v>14780823.213353904</x:v>
      </x:c>
      <x:c r="BK154" s="19" t="n">
        <x:v>15057453.566779131</x:v>
      </x:c>
      <x:c r="BL154" s="19" t="n">
        <x:v>15326175.894010488</x:v>
      </x:c>
      <x:c r="BM154" s="19" t="n">
        <x:v>15595884.184896432</x:v>
      </x:c>
      <x:c r="BN154" s="19" t="n">
        <x:v>15877876.786474174</x:v>
      </x:c>
      <x:c r="BO154" s="19" t="n">
        <x:v>16003389.629933989</x:v>
      </x:c>
    </x:row>
    <x:row r="155" ht="42" customHeight="1">
      <x:c r="A155" s="3" t="str">
        <x:v>EVENT.OPEN.CASH</x:v>
      </x:c>
      <x:c r="B155" s="3" t="str">
        <x:v>Event checkpoint: opening cash</x:v>
      </x:c>
      <x:c r="C155" s="3" t="str">
        <x:v>EUR</x:v>
      </x:c>
      <x:c r="D155" s="3" t="str">
        <x:v>END</x:v>
      </x:c>
      <x:c r="E155" s="19" t="n">
        <x:f>BO155</x:f>
        <x:v>6444983.995433731</x:v>
      </x:c>
      <x:c r="F155" s="3" t="str">
        <x:v>D10 Liquidity_RegCap row 39; latest estimate</x:v>
      </x:c>
      <x:c r="G155" s="2"/>
      <x:c r="H155" s="20" t="n">
        <x:f>INDEX(H156:H158,'Cover'!$C$28,1)</x:f>
        <x:v>0</x:v>
      </x:c>
      <x:c r="I155" s="20" t="n">
        <x:f>INDEX(I156:I158,'Cover'!$C$28,1)</x:f>
        <x:v>1004604.1399999999</x:v>
      </x:c>
      <x:c r="J155" s="20" t="n">
        <x:f>INDEX(J156:J158,'Cover'!$C$28,1)</x:f>
        <x:v>958098.6999999998</x:v>
      </x:c>
      <x:c r="K155" s="20" t="n">
        <x:f>INDEX(K156:K158,'Cover'!$C$28,1)</x:f>
        <x:v>902797.1499999998</x:v>
      </x:c>
      <x:c r="L155" s="20" t="n">
        <x:f>INDEX(L156:L158,'Cover'!$C$28,1)</x:f>
        <x:v>800282.2899999998</x:v>
      </x:c>
      <x:c r="M155" s="20" t="n">
        <x:f>INDEX(M156:M158,'Cover'!$C$28,1)</x:f>
        <x:v>697476.4399999998</x:v>
      </x:c>
      <x:c r="N155" s="20" t="n">
        <x:f>INDEX(N156:N158,'Cover'!$C$28,1)</x:f>
        <x:v>576550.43</x:v>
      </x:c>
      <x:c r="O155" s="20" t="n">
        <x:f>INDEX(O156:O158,'Cover'!$C$28,1)</x:f>
        <x:v>468673.01928750006</x:v>
      </x:c>
      <x:c r="P155" s="20" t="n">
        <x:f>INDEX(P156:P158,'Cover'!$C$28,1)</x:f>
        <x:v>4307564.27265702</x:v>
      </x:c>
      <x:c r="Q155" s="20" t="n">
        <x:f>INDEX(Q156:Q158,'Cover'!$C$28,1)</x:f>
        <x:v>4170188.738593252</x:v>
      </x:c>
      <x:c r="R155" s="20" t="n">
        <x:f>INDEX(R156:R158,'Cover'!$C$28,1)</x:f>
        <x:v>4007453.5376407783</x:v>
      </x:c>
      <x:c r="S155" s="20" t="n">
        <x:f>INDEX(S156:S158,'Cover'!$C$28,1)</x:f>
        <x:v>3806259.3059398597</x:v>
      </x:c>
      <x:c r="T155" s="20" t="n">
        <x:f>INDEX(T156:T158,'Cover'!$C$28,1)</x:f>
        <x:v>3612900.6962790797</x:v>
      </x:c>
      <x:c r="U155" s="20" t="n">
        <x:f>INDEX(U156:U158,'Cover'!$C$28,1)</x:f>
        <x:v>3385829.904497584</x:v>
      </x:c>
      <x:c r="V155" s="20" t="n">
        <x:f>INDEX(V156:V158,'Cover'!$C$28,1)</x:f>
        <x:v>3130925.5721130725</x:v>
      </x:c>
      <x:c r="W155" s="20" t="n">
        <x:f>INDEX(W156:W158,'Cover'!$C$28,1)</x:f>
        <x:v>2883024.984674343</x:v>
      </x:c>
      <x:c r="X155" s="20" t="n">
        <x:f>INDEX(X156:X158,'Cover'!$C$28,1)</x:f>
        <x:v>2642579.7684223447</x:v>
      </x:c>
      <x:c r="Y155" s="20" t="n">
        <x:f>INDEX(Y156:Y158,'Cover'!$C$28,1)</x:f>
        <x:v>2403480.946493165</x:v>
      </x:c>
      <x:c r="Z155" s="20" t="n">
        <x:f>INDEX(Z156:Z158,'Cover'!$C$28,1)</x:f>
        <x:v>2166148.4846548047</x:v>
      </x:c>
      <x:c r="AA155" s="20" t="n">
        <x:f>INDEX(AA156:AA158,'Cover'!$C$28,1)</x:f>
        <x:v>13779389.26634444</x:v>
      </x:c>
      <x:c r="AB155" s="20" t="n">
        <x:f>INDEX(AB156:AB158,'Cover'!$C$28,1)</x:f>
        <x:v>13542865.694368586</x:v>
      </x:c>
      <x:c r="AC155" s="20" t="n">
        <x:f>INDEX(AC156:AC158,'Cover'!$C$28,1)</x:f>
        <x:v>13305724.809884492</x:v>
      </x:c>
      <x:c r="AD155" s="20" t="n">
        <x:f>INDEX(AD156:AD158,'Cover'!$C$28,1)</x:f>
        <x:v>13069553.535502233</x:v>
      </x:c>
      <x:c r="AE155" s="20" t="n">
        <x:f>INDEX(AE156:AE158,'Cover'!$C$28,1)</x:f>
        <x:v>12837124.229667583</x:v>
      </x:c>
      <x:c r="AF155" s="20" t="n">
        <x:f>INDEX(AF156:AF158,'Cover'!$C$28,1)</x:f>
        <x:v>12599405.265568541</x:v>
      </x:c>
      <x:c r="AG155" s="20" t="n">
        <x:f>INDEX(AG156:AG158,'Cover'!$C$28,1)</x:f>
        <x:v>12349401.911451416</x:v>
      </x:c>
      <x:c r="AH155" s="20" t="n">
        <x:f>INDEX(AH156:AH158,'Cover'!$C$28,1)</x:f>
        <x:v>12070410.035322515</x:v>
      </x:c>
      <x:c r="AI155" s="20" t="n">
        <x:f>INDEX(AI156:AI158,'Cover'!$C$28,1)</x:f>
        <x:v>11786503.31119292</x:v>
      </x:c>
      <x:c r="AJ155" s="20" t="n">
        <x:f>INDEX(AJ156:AJ158,'Cover'!$C$28,1)</x:f>
        <x:v>11517677.428945983</x:v>
      </x:c>
      <x:c r="AK155" s="20" t="n">
        <x:f>INDEX(AK156:AK158,'Cover'!$C$28,1)</x:f>
        <x:v>11256517.384436542</x:v>
      </x:c>
      <x:c r="AL155" s="20" t="n">
        <x:f>INDEX(AL156:AL158,'Cover'!$C$28,1)</x:f>
        <x:v>11001500.809093233</x:v>
      </x:c>
      <x:c r="AM155" s="20" t="n">
        <x:f>INDEX(AM156:AM158,'Cover'!$C$28,1)</x:f>
        <x:v>10748262.206774222</x:v>
      </x:c>
      <x:c r="AN155" s="20" t="n">
        <x:f>INDEX(AN156:AN158,'Cover'!$C$28,1)</x:f>
        <x:v>10505763.149727058</x:v>
      </x:c>
      <x:c r="AO155" s="20" t="n">
        <x:f>INDEX(AO156:AO158,'Cover'!$C$28,1)</x:f>
        <x:v>10269595.557070944</x:v>
      </x:c>
      <x:c r="AP155" s="20" t="n">
        <x:f>INDEX(AP156:AP158,'Cover'!$C$28,1)</x:f>
        <x:v>10034361.165530069</x:v>
      </x:c>
      <x:c r="AQ155" s="20" t="n">
        <x:f>INDEX(AQ156:AQ158,'Cover'!$C$28,1)</x:f>
        <x:v>9811310.343226956</x:v>
      </x:c>
      <x:c r="AR155" s="20" t="n">
        <x:f>INDEX(AR156:AR158,'Cover'!$C$28,1)</x:f>
        <x:v>9594732.98842977</x:v>
      </x:c>
      <x:c r="AS155" s="20" t="n">
        <x:f>INDEX(AS156:AS158,'Cover'!$C$28,1)</x:f>
        <x:v>9375204.043880716</x:v>
      </x:c>
      <x:c r="AT155" s="20" t="n">
        <x:f>INDEX(AT156:AT158,'Cover'!$C$28,1)</x:f>
        <x:v>9140534.596223682</x:v>
      </x:c>
      <x:c r="AU155" s="20" t="n">
        <x:f>INDEX(AU156:AU158,'Cover'!$C$28,1)</x:f>
        <x:v>8904832.442796756</x:v>
      </x:c>
      <x:c r="AV155" s="20" t="n">
        <x:f>INDEX(AV156:AV158,'Cover'!$C$28,1)</x:f>
        <x:v>8682671.718498252</x:v>
      </x:c>
      <x:c r="AW155" s="20" t="n">
        <x:f>INDEX(AW156:AW158,'Cover'!$C$28,1)</x:f>
        <x:v>8477218.44660883</x:v>
      </x:c>
      <x:c r="AX155" s="20" t="n">
        <x:f>INDEX(AX156:AX158,'Cover'!$C$28,1)</x:f>
        <x:v>8281597.141503382</x:v>
      </x:c>
      <x:c r="AY155" s="20" t="n">
        <x:f>INDEX(AY156:AY158,'Cover'!$C$28,1)</x:f>
        <x:v>8085534.815027276</x:v>
      </x:c>
      <x:c r="AZ155" s="20" t="n">
        <x:f>INDEX(AZ156:AZ158,'Cover'!$C$28,1)</x:f>
        <x:v>7909670.93216834</x:v>
      </x:c>
      <x:c r="BA155" s="20" t="n">
        <x:f>INDEX(BA156:BA158,'Cover'!$C$28,1)</x:f>
        <x:v>7743720.012411222</x:v>
      </x:c>
      <x:c r="BB155" s="20" t="n">
        <x:f>INDEX(BB156:BB158,'Cover'!$C$28,1)</x:f>
        <x:v>7575700.438108443</x:v>
      </x:c>
      <x:c r="BC155" s="20" t="n">
        <x:f>INDEX(BC156:BC158,'Cover'!$C$28,1)</x:f>
        <x:v>7429739.726346482</x:v>
      </x:c>
      <x:c r="BD155" s="20" t="n">
        <x:f>INDEX(BD156:BD158,'Cover'!$C$28,1)</x:f>
        <x:v>7293765.578225888</x:v>
      </x:c>
      <x:c r="BE155" s="20" t="n">
        <x:f>INDEX(BE156:BE158,'Cover'!$C$28,1)</x:f>
        <x:v>7148902.228505451</x:v>
      </x:c>
      <x:c r="BF155" s="20" t="n">
        <x:f>INDEX(BF156:BF158,'Cover'!$C$28,1)</x:f>
        <x:v>7025486.399830108</x:v>
      </x:c>
      <x:c r="BG155" s="20" t="n">
        <x:f>INDEX(BG156:BG158,'Cover'!$C$28,1)</x:f>
        <x:v>6911154.864915251</x:v>
      </x:c>
      <x:c r="BH155" s="20" t="n">
        <x:f>INDEX(BH156:BH158,'Cover'!$C$28,1)</x:f>
        <x:v>6800598.897952879</x:v>
      </x:c>
      <x:c r="BI155" s="20" t="n">
        <x:f>INDEX(BI156:BI158,'Cover'!$C$28,1)</x:f>
        <x:v>6716453.765772469</x:v>
      </x:c>
      <x:c r="BJ155" s="20" t="n">
        <x:f>INDEX(BJ156:BJ158,'Cover'!$C$28,1)</x:f>
        <x:v>6647036.871898298</x:v>
      </x:c>
      <x:c r="BK155" s="20" t="n">
        <x:f>INDEX(BK156:BK158,'Cover'!$C$28,1)</x:f>
        <x:v>6571944.736726712</x:v>
      </x:c>
      <x:c r="BL155" s="20" t="n">
        <x:f>INDEX(BL156:BL158,'Cover'!$C$28,1)</x:f>
        <x:v>6529415.5402144</x:v>
      </x:c>
      <x:c r="BM155" s="20" t="n">
        <x:f>INDEX(BM156:BM158,'Cover'!$C$28,1)</x:f>
        <x:v>6496570.355778951</x:v>
      </x:c>
      <x:c r="BN155" s="20" t="n">
        <x:f>INDEX(BN156:BN158,'Cover'!$C$28,1)</x:f>
        <x:v>6453499.294333233</x:v>
      </x:c>
      <x:c r="BO155" s="20" t="n">
        <x:f>INDEX(BO156:BO158,'Cover'!$C$28,1)</x:f>
        <x:v>6444983.995433731</x:v>
      </x:c>
    </x:row>
    <x:row r="156" ht="42" customHeight="1">
      <x:c r="A156" s="3" t="str">
        <x:v>EVENT.OPEN.CASH.1</x:v>
      </x:c>
      <x:c r="B156" s="3" t="str">
        <x:v>Event checkpoint: opening cash / Base</x:v>
      </x:c>
      <x:c r="C156" s="3" t="str">
        <x:v>EUR</x:v>
      </x:c>
      <x:c r="D156" s="3" t="str">
        <x:v>END</x:v>
      </x:c>
      <x:c r="E156" s="19" t="n">
        <x:f>BO156</x:f>
        <x:v>6444983.995433731</x:v>
      </x:c>
      <x:c r="F156" s="3" t="str"/>
      <x:c r="G156" s="2"/>
      <x:c r="H156" s="19" t="n">
        <x:v>0</x:v>
      </x:c>
      <x:c r="I156" s="19" t="n">
        <x:v>1004604.1399999999</x:v>
      </x:c>
      <x:c r="J156" s="19" t="n">
        <x:v>958098.6999999998</x:v>
      </x:c>
      <x:c r="K156" s="19" t="n">
        <x:v>902797.1499999998</x:v>
      </x:c>
      <x:c r="L156" s="19" t="n">
        <x:v>800282.2899999998</x:v>
      </x:c>
      <x:c r="M156" s="19" t="n">
        <x:v>697476.4399999998</x:v>
      </x:c>
      <x:c r="N156" s="19" t="n">
        <x:v>576550.43</x:v>
      </x:c>
      <x:c r="O156" s="19" t="n">
        <x:v>468673.01928750006</x:v>
      </x:c>
      <x:c r="P156" s="19" t="n">
        <x:v>4307564.27265702</x:v>
      </x:c>
      <x:c r="Q156" s="19" t="n">
        <x:v>4170188.738593252</x:v>
      </x:c>
      <x:c r="R156" s="19" t="n">
        <x:v>4007453.5376407783</x:v>
      </x:c>
      <x:c r="S156" s="19" t="n">
        <x:v>3806259.3059398597</x:v>
      </x:c>
      <x:c r="T156" s="19" t="n">
        <x:v>3612900.6962790797</x:v>
      </x:c>
      <x:c r="U156" s="19" t="n">
        <x:v>3385829.904497584</x:v>
      </x:c>
      <x:c r="V156" s="19" t="n">
        <x:v>3130925.5721130725</x:v>
      </x:c>
      <x:c r="W156" s="19" t="n">
        <x:v>2883024.984674343</x:v>
      </x:c>
      <x:c r="X156" s="19" t="n">
        <x:v>2642579.7684223447</x:v>
      </x:c>
      <x:c r="Y156" s="19" t="n">
        <x:v>2403480.946493165</x:v>
      </x:c>
      <x:c r="Z156" s="19" t="n">
        <x:v>2166148.4846548047</x:v>
      </x:c>
      <x:c r="AA156" s="19" t="n">
        <x:v>13779389.26634444</x:v>
      </x:c>
      <x:c r="AB156" s="19" t="n">
        <x:v>13542865.694368586</x:v>
      </x:c>
      <x:c r="AC156" s="19" t="n">
        <x:v>13305724.809884492</x:v>
      </x:c>
      <x:c r="AD156" s="19" t="n">
        <x:v>13069553.535502233</x:v>
      </x:c>
      <x:c r="AE156" s="19" t="n">
        <x:v>12837124.229667583</x:v>
      </x:c>
      <x:c r="AF156" s="19" t="n">
        <x:v>12599405.265568541</x:v>
      </x:c>
      <x:c r="AG156" s="19" t="n">
        <x:v>12349401.911451416</x:v>
      </x:c>
      <x:c r="AH156" s="19" t="n">
        <x:v>12070410.035322515</x:v>
      </x:c>
      <x:c r="AI156" s="19" t="n">
        <x:v>11786503.31119292</x:v>
      </x:c>
      <x:c r="AJ156" s="19" t="n">
        <x:v>11517677.428945983</x:v>
      </x:c>
      <x:c r="AK156" s="19" t="n">
        <x:v>11256517.384436542</x:v>
      </x:c>
      <x:c r="AL156" s="19" t="n">
        <x:v>11001500.809093233</x:v>
      </x:c>
      <x:c r="AM156" s="19" t="n">
        <x:v>10748262.206774222</x:v>
      </x:c>
      <x:c r="AN156" s="19" t="n">
        <x:v>10505763.149727058</x:v>
      </x:c>
      <x:c r="AO156" s="19" t="n">
        <x:v>10269595.557070944</x:v>
      </x:c>
      <x:c r="AP156" s="19" t="n">
        <x:v>10034361.165530069</x:v>
      </x:c>
      <x:c r="AQ156" s="19" t="n">
        <x:v>9811310.343226956</x:v>
      </x:c>
      <x:c r="AR156" s="19" t="n">
        <x:v>9594732.98842977</x:v>
      </x:c>
      <x:c r="AS156" s="19" t="n">
        <x:v>9375204.043880716</x:v>
      </x:c>
      <x:c r="AT156" s="19" t="n">
        <x:v>9140534.596223682</x:v>
      </x:c>
      <x:c r="AU156" s="19" t="n">
        <x:v>8904832.442796756</x:v>
      </x:c>
      <x:c r="AV156" s="19" t="n">
        <x:v>8682671.718498252</x:v>
      </x:c>
      <x:c r="AW156" s="19" t="n">
        <x:v>8477218.44660883</x:v>
      </x:c>
      <x:c r="AX156" s="19" t="n">
        <x:v>8281597.141503382</x:v>
      </x:c>
      <x:c r="AY156" s="19" t="n">
        <x:v>8085534.815027276</x:v>
      </x:c>
      <x:c r="AZ156" s="19" t="n">
        <x:v>7909670.93216834</x:v>
      </x:c>
      <x:c r="BA156" s="19" t="n">
        <x:v>7743720.012411222</x:v>
      </x:c>
      <x:c r="BB156" s="19" t="n">
        <x:v>7575700.438108443</x:v>
      </x:c>
      <x:c r="BC156" s="19" t="n">
        <x:v>7429739.726346482</x:v>
      </x:c>
      <x:c r="BD156" s="19" t="n">
        <x:v>7293765.578225888</x:v>
      </x:c>
      <x:c r="BE156" s="19" t="n">
        <x:v>7148902.228505451</x:v>
      </x:c>
      <x:c r="BF156" s="19" t="n">
        <x:v>7025486.399830108</x:v>
      </x:c>
      <x:c r="BG156" s="19" t="n">
        <x:v>6911154.864915251</x:v>
      </x:c>
      <x:c r="BH156" s="19" t="n">
        <x:v>6800598.897952879</x:v>
      </x:c>
      <x:c r="BI156" s="19" t="n">
        <x:v>6716453.765772469</x:v>
      </x:c>
      <x:c r="BJ156" s="19" t="n">
        <x:v>6647036.871898298</x:v>
      </x:c>
      <x:c r="BK156" s="19" t="n">
        <x:v>6571944.736726712</x:v>
      </x:c>
      <x:c r="BL156" s="19" t="n">
        <x:v>6529415.5402144</x:v>
      </x:c>
      <x:c r="BM156" s="19" t="n">
        <x:v>6496570.355778951</x:v>
      </x:c>
      <x:c r="BN156" s="19" t="n">
        <x:v>6453499.294333233</x:v>
      </x:c>
      <x:c r="BO156" s="19" t="n">
        <x:v>6444983.995433731</x:v>
      </x:c>
    </x:row>
    <x:row r="157" ht="42" customHeight="1">
      <x:c r="A157" s="3" t="str">
        <x:v>EVENT.OPEN.CASH.2</x:v>
      </x:c>
      <x:c r="B157" s="3" t="str">
        <x:v>Event checkpoint: opening cash / Upside</x:v>
      </x:c>
      <x:c r="C157" s="3" t="str">
        <x:v>EUR</x:v>
      </x:c>
      <x:c r="D157" s="3" t="str">
        <x:v>END</x:v>
      </x:c>
      <x:c r="E157" s="19" t="n">
        <x:f>BO157</x:f>
        <x:v>16645587.490701906</x:v>
      </x:c>
      <x:c r="F157" s="3" t="str"/>
      <x:c r="G157" s="2"/>
      <x:c r="H157" s="19" t="n">
        <x:v>0</x:v>
      </x:c>
      <x:c r="I157" s="19" t="n">
        <x:v>1004604.1399999999</x:v>
      </x:c>
      <x:c r="J157" s="19" t="n">
        <x:v>958098.6999999998</x:v>
      </x:c>
      <x:c r="K157" s="19" t="n">
        <x:v>902797.1499999998</x:v>
      </x:c>
      <x:c r="L157" s="19" t="n">
        <x:v>800282.2899999998</x:v>
      </x:c>
      <x:c r="M157" s="19" t="n">
        <x:v>697476.4399999998</x:v>
      </x:c>
      <x:c r="N157" s="19" t="n">
        <x:v>576550.43</x:v>
      </x:c>
      <x:c r="O157" s="19" t="n">
        <x:v>468673.01928750006</x:v>
      </x:c>
      <x:c r="P157" s="19" t="n">
        <x:v>4307564.27265702</x:v>
      </x:c>
      <x:c r="Q157" s="19" t="n">
        <x:v>4170188.738593252</x:v>
      </x:c>
      <x:c r="R157" s="19" t="n">
        <x:v>4010615.7891936577</x:v>
      </x:c>
      <x:c r="S157" s="19" t="n">
        <x:v>3813868.9048093962</x:v>
      </x:c>
      <x:c r="T157" s="19" t="n">
        <x:v>3625535.9891873263</x:v>
      </x:c>
      <x:c r="U157" s="19" t="n">
        <x:v>3423677.7381131854</x:v>
      </x:c>
      <x:c r="V157" s="19" t="n">
        <x:v>3186239.043321768</x:v>
      </x:c>
      <x:c r="W157" s="19" t="n">
        <x:v>2959219.2102045296</x:v>
      </x:c>
      <x:c r="X157" s="19" t="n">
        <x:v>2742553.282747994</x:v>
      </x:c>
      <x:c r="Y157" s="19" t="n">
        <x:v>2531517.2116344552</x:v>
      </x:c>
      <x:c r="Z157" s="19" t="n">
        <x:v>2326035.475273301</x:v>
      </x:c>
      <x:c r="AA157" s="19" t="n">
        <x:v>13973447.976116484</x:v>
      </x:c>
      <x:c r="AB157" s="19" t="n">
        <x:v>13776760.51718116</x:v>
      </x:c>
      <x:c r="AC157" s="19" t="n">
        <x:v>13583628.157707516</x:v>
      </x:c>
      <x:c r="AD157" s="19" t="n">
        <x:v>13394180.544116797</x:v>
      </x:c>
      <x:c r="AE157" s="19" t="n">
        <x:v>13215879.406993568</x:v>
      </x:c>
      <x:c r="AF157" s="19" t="n">
        <x:v>13036899.861853287</x:v>
      </x:c>
      <x:c r="AG157" s="19" t="n">
        <x:v>12851953.849574815</x:v>
      </x:c>
      <x:c r="AH157" s="19" t="n">
        <x:v>12651830.008885844</x:v>
      </x:c>
      <x:c r="AI157" s="19" t="n">
        <x:v>12455333.41195045</x:v>
      </x:c>
      <x:c r="AJ157" s="19" t="n">
        <x:v>12277197.244173935</x:v>
      </x:c>
      <x:c r="AK157" s="19" t="n">
        <x:v>12121584.772514418</x:v>
      </x:c>
      <x:c r="AL157" s="19" t="n">
        <x:v>11981610.370380923</x:v>
      </x:c>
      <x:c r="AM157" s="19" t="n">
        <x:v>11845426.630692836</x:v>
      </x:c>
      <x:c r="AN157" s="19" t="n">
        <x:v>11737784.533415781</x:v>
      </x:c>
      <x:c r="AO157" s="19" t="n">
        <x:v>11646722.299580572</x:v>
      </x:c>
      <x:c r="AP157" s="19" t="n">
        <x:v>11557339.034304854</x:v>
      </x:c>
      <x:c r="AQ157" s="19" t="n">
        <x:v>11501127.781236392</x:v>
      </x:c>
      <x:c r="AR157" s="19" t="n">
        <x:v>11462302.889551468</x:v>
      </x:c>
      <x:c r="AS157" s="19" t="n">
        <x:v>11422959.418382913</x:v>
      </x:c>
      <x:c r="AT157" s="19" t="n">
        <x:v>11396538.048454784</x:v>
      </x:c>
      <x:c r="AU157" s="19" t="n">
        <x:v>11383149.291322466</x:v>
      </x:c>
      <x:c r="AV157" s="19" t="n">
        <x:v>11381685.641049981</x:v>
      </x:c>
      <x:c r="AW157" s="19" t="n">
        <x:v>11427618.389173431</x:v>
      </x:c>
      <x:c r="AX157" s="19" t="n">
        <x:v>11498361.512463566</x:v>
      </x:c>
      <x:c r="AY157" s="19" t="n">
        <x:v>11564444.185008384</x:v>
      </x:c>
      <x:c r="AZ157" s="19" t="n">
        <x:v>11685739.510454927</x:v>
      </x:c>
      <x:c r="BA157" s="19" t="n">
        <x:v>11832744.809892453</x:v>
      </x:c>
      <x:c r="BB157" s="19" t="n">
        <x:v>11970668.335077392</x:v>
      </x:c>
      <x:c r="BC157" s="19" t="n">
        <x:v>12170269.489363104</x:v>
      </x:c>
      <x:c r="BD157" s="19" t="n">
        <x:v>12396453.464325108</x:v>
      </x:c>
      <x:c r="BE157" s="19" t="n">
        <x:v>12604658.687268546</x:v>
      </x:c>
      <x:c r="BF157" s="19" t="n">
        <x:v>12880721.45334484</x:v>
      </x:c>
      <x:c r="BG157" s="19" t="n">
        <x:v>13184338.281918474</x:v>
      </x:c>
      <x:c r="BH157" s="19" t="n">
        <x:v>13478725.796615036</x:v>
      </x:c>
      <x:c r="BI157" s="19" t="n">
        <x:v>13850099.586040676</x:v>
      </x:c>
      <x:c r="BJ157" s="19" t="n">
        <x:v>14255378.75170449</x:v>
      </x:c>
      <x:c r="BK157" s="19" t="n">
        <x:v>14638120.548037153</x:v>
      </x:c>
      <x:c r="BL157" s="19" t="n">
        <x:v>15109325.01729019</x:v>
      </x:c>
      <x:c r="BM157" s="19" t="n">
        <x:v>15610123.703154417</x:v>
      </x:c>
      <x:c r="BN157" s="19" t="n">
        <x:v>16079835.566760814</x:v>
      </x:c>
      <x:c r="BO157" s="19" t="n">
        <x:v>16645587.490701906</x:v>
      </x:c>
    </x:row>
    <x:row r="158" ht="42" customHeight="1">
      <x:c r="A158" s="3" t="str">
        <x:v>EVENT.OPEN.CASH.3</x:v>
      </x:c>
      <x:c r="B158" s="3" t="str">
        <x:v>Event checkpoint: opening cash / Downside</x:v>
      </x:c>
      <x:c r="C158" s="3" t="str">
        <x:v>EUR</x:v>
      </x:c>
      <x:c r="D158" s="3" t="str">
        <x:v>END</x:v>
      </x:c>
      <x:c r="E158" s="19" t="n">
        <x:f>BO158</x:f>
        <x:v>1138741.9525456398</x:v>
      </x:c>
      <x:c r="F158" s="3" t="str"/>
      <x:c r="G158" s="2"/>
      <x:c r="H158" s="19" t="n">
        <x:v>0</x:v>
      </x:c>
      <x:c r="I158" s="19" t="n">
        <x:v>1004604.1399999999</x:v>
      </x:c>
      <x:c r="J158" s="19" t="n">
        <x:v>958098.6999999998</x:v>
      </x:c>
      <x:c r="K158" s="19" t="n">
        <x:v>902797.1499999998</x:v>
      </x:c>
      <x:c r="L158" s="19" t="n">
        <x:v>800282.2899999998</x:v>
      </x:c>
      <x:c r="M158" s="19" t="n">
        <x:v>697476.4399999998</x:v>
      </x:c>
      <x:c r="N158" s="19" t="n">
        <x:v>576550.43</x:v>
      </x:c>
      <x:c r="O158" s="19" t="n">
        <x:v>468673.01928750006</x:v>
      </x:c>
      <x:c r="P158" s="19" t="n">
        <x:v>4307564.27265702</x:v>
      </x:c>
      <x:c r="Q158" s="19" t="n">
        <x:v>4170188.738593252</x:v>
      </x:c>
      <x:c r="R158" s="19" t="n">
        <x:v>4005576.488058432</x:v>
      </x:c>
      <x:c r="S158" s="19" t="n">
        <x:v>3801819.618337515</x:v>
      </x:c>
      <x:c r="T158" s="19" t="n">
        <x:v>3605612.867452196</x:v>
      </x:c>
      <x:c r="U158" s="19" t="n">
        <x:v>3397555.2906655064</x:v>
      </x:c>
      <x:c r="V158" s="19" t="n">
        <x:v>3160344.126134492</x:v>
      </x:c>
      <x:c r="W158" s="19" t="n">
        <x:v>2928380.480529192</x:v>
      </x:c>
      <x:c r="X158" s="19" t="n">
        <x:v>2702444.515329754</x:v>
      </x:c>
      <x:c r="Y158" s="19" t="n">
        <x:v>2475664.8804883473</x:v>
      </x:c>
      <x:c r="Z158" s="19" t="n">
        <x:v>2248787.486260286</x:v>
      </x:c>
      <x:c r="AA158" s="19" t="n">
        <x:v>13812654.729675442</x:v>
      </x:c>
      <x:c r="AB158" s="19" t="n">
        <x:v>13529827.423443701</x:v>
      </x:c>
      <x:c r="AC158" s="19" t="n">
        <x:v>13244790.746865237</x:v>
      </x:c>
      <x:c r="AD158" s="19" t="n">
        <x:v>12959898.368527044</x:v>
      </x:c>
      <x:c r="AE158" s="19" t="n">
        <x:v>12675493.890699925</x:v>
      </x:c>
      <x:c r="AF158" s="19" t="n">
        <x:v>12384045.11204689</x:v>
      </x:c>
      <x:c r="AG158" s="19" t="n">
        <x:v>12077247.967642736</x:v>
      </x:c>
      <x:c r="AH158" s="19" t="n">
        <x:v>11751549.574527983</x:v>
      </x:c>
      <x:c r="AI158" s="19" t="n">
        <x:v>11416573.463545088</x:v>
      </x:c>
      <x:c r="AJ158" s="19" t="n">
        <x:v>11094697.191807257</x:v>
      </x:c>
      <x:c r="AK158" s="19" t="n">
        <x:v>10773305.671520492</x:v>
      </x:c>
      <x:c r="AL158" s="19" t="n">
        <x:v>10453362.956214786</x:v>
      </x:c>
      <x:c r="AM158" s="19" t="n">
        <x:v>10133832.759060325</x:v>
      </x:c>
      <x:c r="AN158" s="19" t="n">
        <x:v>9816820.119626474</x:v>
      </x:c>
      <x:c r="AO158" s="19" t="n">
        <x:v>9501269.283370404</x:v>
      </x:c>
      <x:c r="AP158" s="19" t="n">
        <x:v>9185865.972740924</x:v>
      </x:c>
      <x:c r="AQ158" s="19" t="n">
        <x:v>8873271.578128116</x:v>
      </x:c>
      <x:c r="AR158" s="19" t="n">
        <x:v>8562130.379855257</x:v>
      </x:c>
      <x:c r="AS158" s="19" t="n">
        <x:v>8246043.664488113</x:v>
      </x:c>
      <x:c r="AT158" s="19" t="n">
        <x:v>7900803.861719121</x:v>
      </x:c>
      <x:c r="AU158" s="19" t="n">
        <x:v>7547347.140247891</x:v>
      </x:c>
      <x:c r="AV158" s="19" t="n">
        <x:v>7206775.03015915</x:v>
      </x:c>
      <x:c r="AW158" s="19" t="n">
        <x:v>6869005.577767719</x:v>
      </x:c>
      <x:c r="AX158" s="19" t="n">
        <x:v>6533714.813627574</x:v>
      </x:c>
      <x:c r="AY158" s="19" t="n">
        <x:v>6198493.692492651</x:v>
      </x:c>
      <x:c r="AZ158" s="19" t="n">
        <x:v>5868130.528621585</x:v>
      </x:c>
      <x:c r="BA158" s="19" t="n">
        <x:v>5540210.264669215</x:v>
      </x:c>
      <x:c r="BB158" s="19" t="n">
        <x:v>5211940.980068523</x:v>
      </x:c>
      <x:c r="BC158" s="19" t="n">
        <x:v>4888873.749254866</x:v>
      </x:c>
      <x:c r="BD158" s="19" t="n">
        <x:v>4568211.397036944</x:v>
      </x:c>
      <x:c r="BE158" s="19" t="n">
        <x:v>4241134.309153317</x:v>
      </x:c>
      <x:c r="BF158" s="19" t="n">
        <x:v>3914502.337189804</x:v>
      </x:c>
      <x:c r="BG158" s="19" t="n">
        <x:v>3587895.566510848</x:v>
      </x:c>
      <x:c r="BH158" s="19" t="n">
        <x:v>3268326.67793658</x:v>
      </x:c>
      <x:c r="BI158" s="19" t="n">
        <x:v>2953807.948168961</x:v>
      </x:c>
      <x:c r="BJ158" s="19" t="n">
        <x:v>2644944.8378767967</x:v>
      </x:c>
      <x:c r="BK158" s="19" t="n">
        <x:v>2335229.760475333</x:v>
      </x:c>
      <x:c r="BL158" s="19" t="n">
        <x:v>2035103.126428113</x:v>
      </x:c>
      <x:c r="BM158" s="19" t="n">
        <x:v>1735562.6987177278</x:v>
      </x:c>
      <x:c r="BN158" s="19" t="n">
        <x:v>1432195.217551779</x:v>
      </x:c>
      <x:c r="BO158" s="19" t="n">
        <x:v>1138741.9525456398</x:v>
      </x:c>
    </x:row>
    <x:row r="159" ht="42" customHeight="1">
      <x:c r="A159" s="3" t="str">
        <x:v>EVENT.OPEN.FUNDS</x:v>
      </x:c>
      <x:c r="B159" s="3" t="str">
        <x:v>Event checkpoint: opening funds</x:v>
      </x:c>
      <x:c r="C159" s="3" t="str">
        <x:v>EUR</x:v>
      </x:c>
      <x:c r="D159" s="3" t="str">
        <x:v>END</x:v>
      </x:c>
      <x:c r="E159" s="19" t="n">
        <x:f>BO159</x:f>
        <x:v>5915757.534586522</x:v>
      </x:c>
      <x:c r="F159" s="3" t="str">
        <x:v>D10 Liquidity_RegCap row 42; latest estimate</x:v>
      </x:c>
      <x:c r="G159" s="2"/>
      <x:c r="H159" s="20" t="n">
        <x:f>INDEX(H160:H162,'Cover'!$C$28,1)</x:f>
        <x:v>0</x:v>
      </x:c>
      <x:c r="I159" s="20" t="n">
        <x:f>INDEX(I160:I162,'Cover'!$C$28,1)</x:f>
        <x:v>-19634.08999999999</x:v>
      </x:c>
      <x:c r="J159" s="20" t="n">
        <x:f>INDEX(J160:J162,'Cover'!$C$28,1)</x:f>
        <x:v>-61241.57999999999</x:v>
      </x:c>
      <x:c r="K159" s="20" t="n">
        <x:f>INDEX(K160:K162,'Cover'!$C$28,1)</x:f>
        <x:v>-146204.51999999996</x:v>
      </x:c>
      <x:c r="L159" s="20" t="n">
        <x:f>INDEX(L160:L162,'Cover'!$C$28,1)</x:f>
        <x:v>-240016.21999999997</x:v>
      </x:c>
      <x:c r="M159" s="20" t="n">
        <x:f>INDEX(M160:M162,'Cover'!$C$28,1)</x:f>
        <x:v>-356604.73</x:v>
      </x:c>
      <x:c r="N159" s="20" t="n">
        <x:f>INDEX(N160:N162,'Cover'!$C$28,1)</x:f>
        <x:v>-466657.8</x:v>
      </x:c>
      <x:c r="O159" s="20" t="n">
        <x:f>INDEX(O160:O162,'Cover'!$C$28,1)</x:f>
        <x:v>-577455.5215080366</x:v>
      </x:c>
      <x:c r="P159" s="20" t="n">
        <x:f>INDEX(P160:P162,'Cover'!$C$28,1)</x:f>
        <x:v>4283736.519109425</x:v>
      </x:c>
      <x:c r="Q159" s="20" t="n">
        <x:f>INDEX(Q160:Q162,'Cover'!$C$28,1)</x:f>
        <x:v>4127438.8967380426</x:v>
      </x:c>
      <x:c r="R159" s="20" t="n">
        <x:f>INDEX(R160:R162,'Cover'!$C$28,1)</x:f>
        <x:v>3924897.6427895967</x:v>
      </x:c>
      <x:c r="S159" s="20" t="n">
        <x:f>INDEX(S160:S162,'Cover'!$C$28,1)</x:f>
        <x:v>3727975.0245981384</x:v>
      </x:c>
      <x:c r="T159" s="20" t="n">
        <x:f>INDEX(T160:T162,'Cover'!$C$28,1)</x:f>
        <x:v>3526714.2940471848</x:v>
      </x:c>
      <x:c r="U159" s="20" t="n">
        <x:f>INDEX(U160:U162,'Cover'!$C$28,1)</x:f>
        <x:v>3241845.392879866</x:v>
      </x:c>
      <x:c r="V159" s="20" t="n">
        <x:f>INDEX(V160:V162,'Cover'!$C$28,1)</x:f>
        <x:v>2991722.3492987915</x:v>
      </x:c>
      <x:c r="W159" s="20" t="n">
        <x:f>INDEX(W160:W162,'Cover'!$C$28,1)</x:f>
        <x:v>2743227.269517876</x:v>
      </x:c>
      <x:c r="X159" s="20" t="n">
        <x:f>INDEX(X160:X162,'Cover'!$C$28,1)</x:f>
        <x:v>2496458.324548125</x:v>
      </x:c>
      <x:c r="Y159" s="20" t="n">
        <x:f>INDEX(Y160:Y162,'Cover'!$C$28,1)</x:f>
        <x:v>2251499.3620028137</x:v>
      </x:c>
      <x:c r="Z159" s="20" t="n">
        <x:f>INDEX(Z160:Z162,'Cover'!$C$28,1)</x:f>
        <x:v>2008419.5220709604</x:v>
      </x:c>
      <x:c r="AA159" s="20" t="n">
        <x:f>INDEX(AA160:AA162,'Cover'!$C$28,1)</x:f>
        <x:v>13621178.610291824</x:v>
      </x:c>
      <x:c r="AB159" s="20" t="n">
        <x:f>INDEX(AB160:AB162,'Cover'!$C$28,1)</x:f>
        <x:v>13376687.695060207</x:v>
      </x:c>
      <x:c r="AC159" s="20" t="n">
        <x:f>INDEX(AC160:AC162,'Cover'!$C$28,1)</x:f>
        <x:v>13134244.43682681</x:v>
      </x:c>
      <x:c r="AD159" s="20" t="n">
        <x:f>INDEX(AD160:AD162,'Cover'!$C$28,1)</x:f>
        <x:v>12893632.713911237</x:v>
      </x:c>
      <x:c r="AE159" s="20" t="n">
        <x:f>INDEX(AE160:AE162,'Cover'!$C$28,1)</x:f>
        <x:v>12655022.786150655</x:v>
      </x:c>
      <x:c r="AF159" s="20" t="n">
        <x:f>INDEX(AF160:AF162,'Cover'!$C$28,1)</x:f>
        <x:v>12393244.985432047</x:v>
      </x:c>
      <x:c r="AG159" s="20" t="n">
        <x:f>INDEX(AG160:AG162,'Cover'!$C$28,1)</x:f>
        <x:v>12098232.550528372</x:v>
      </x:c>
      <x:c r="AH159" s="20" t="n">
        <x:f>INDEX(AH160:AH162,'Cover'!$C$28,1)</x:f>
        <x:v>11808820.751579933</x:v>
      </x:c>
      <x:c r="AI159" s="20" t="n">
        <x:f>INDEX(AI160:AI162,'Cover'!$C$28,1)</x:f>
        <x:v>11525206.598406544</x:v>
      </x:c>
      <x:c r="AJ159" s="20" t="n">
        <x:f>INDEX(AJ160:AJ162,'Cover'!$C$28,1)</x:f>
        <x:v>11247569.73085075</x:v>
      </x:c>
      <x:c r="AK159" s="20" t="n">
        <x:f>INDEX(AK160:AK162,'Cover'!$C$28,1)</x:f>
        <x:v>10976065.021138985</x:v>
      </x:c>
      <x:c r="AL159" s="20" t="n">
        <x:f>INDEX(AL160:AL162,'Cover'!$C$28,1)</x:f>
        <x:v>10710829.856351402</x:v>
      </x:c>
      <x:c r="AM159" s="20" t="n">
        <x:f>INDEX(AM160:AM162,'Cover'!$C$28,1)</x:f>
        <x:v>10451989.505339747</x:v>
      </x:c>
      <x:c r="AN159" s="20" t="n">
        <x:f>INDEX(AN160:AN162,'Cover'!$C$28,1)</x:f>
        <x:v>10199646.67274049</x:v>
      </x:c>
      <x:c r="AO159" s="20" t="n">
        <x:f>INDEX(AO160:AO162,'Cover'!$C$28,1)</x:f>
        <x:v>9953901.78772347</x:v>
      </x:c>
      <x:c r="AP159" s="20" t="n">
        <x:f>INDEX(AP160:AP162,'Cover'!$C$28,1)</x:f>
        <x:v>9714747.79666863</x:v>
      </x:c>
      <x:c r="AQ159" s="20" t="n">
        <x:f>INDEX(AQ160:AQ162,'Cover'!$C$28,1)</x:f>
        <x:v>9482301.766644496</x:v>
      </x:c>
      <x:c r="AR159" s="20" t="n">
        <x:f>INDEX(AR160:AR162,'Cover'!$C$28,1)</x:f>
        <x:v>9247190.984495569</x:v>
      </x:c>
      <x:c r="AS159" s="20" t="n">
        <x:f>INDEX(AS160:AS162,'Cover'!$C$28,1)</x:f>
        <x:v>8990743.82831606</x:v>
      </x:c>
      <x:c r="AT159" s="20" t="n">
        <x:f>INDEX(AT160:AT162,'Cover'!$C$28,1)</x:f>
        <x:v>8743757.960625561</x:v>
      </x:c>
      <x:c r="AU159" s="20" t="n">
        <x:f>INDEX(AU160:AU162,'Cover'!$C$28,1)</x:f>
        <x:v>8506464.169815404</x:v>
      </x:c>
      <x:c r="AV159" s="20" t="n">
        <x:f>INDEX(AV160:AV162,'Cover'!$C$28,1)</x:f>
        <x:v>8278950.026958625</x:v>
      </x:c>
      <x:c r="AW159" s="20" t="n">
        <x:f>INDEX(AW160:AW162,'Cover'!$C$28,1)</x:f>
        <x:v>8061224.908492778</x:v>
      </x:c>
      <x:c r="AX159" s="20" t="n">
        <x:f>INDEX(AX160:AX162,'Cover'!$C$28,1)</x:f>
        <x:v>7853370.472337195</x:v>
      </x:c>
      <x:c r="AY159" s="20" t="n">
        <x:f>INDEX(AY160:AY162,'Cover'!$C$28,1)</x:f>
        <x:v>7655385.013078559</x:v>
      </x:c>
      <x:c r="AZ159" s="20" t="n">
        <x:f>INDEX(AZ160:AZ162,'Cover'!$C$28,1)</x:f>
        <x:v>7467383.863476066</x:v>
      </x:c>
      <x:c r="BA159" s="20" t="n">
        <x:f>INDEX(BA160:BA162,'Cover'!$C$28,1)</x:f>
        <x:v>7289501.14282633</x:v>
      </x:c>
      <x:c r="BB159" s="20" t="n">
        <x:f>INDEX(BB160:BB162,'Cover'!$C$28,1)</x:f>
        <x:v>7121681.55386892</x:v>
      </x:c>
      <x:c r="BC159" s="20" t="n">
        <x:f>INDEX(BC160:BC162,'Cover'!$C$28,1)</x:f>
        <x:v>6963905.520415613</x:v>
      </x:c>
      <x:c r="BD159" s="20" t="n">
        <x:f>INDEX(BD160:BD162,'Cover'!$C$28,1)</x:f>
        <x:v>6806782.497155229</x:v>
      </x:c>
      <x:c r="BE159" s="20" t="n">
        <x:f>INDEX(BE160:BE162,'Cover'!$C$28,1)</x:f>
        <x:v>6665702.207217038</x:v>
      </x:c>
      <x:c r="BF159" s="20" t="n">
        <x:f>INDEX(BF160:BF162,'Cover'!$C$28,1)</x:f>
        <x:v>6536740.008777122</x:v>
      </x:c>
      <x:c r="BG159" s="20" t="n">
        <x:f>INDEX(BG160:BG162,'Cover'!$C$28,1)</x:f>
        <x:v>6419749.19319558</x:v>
      </x:c>
      <x:c r="BH159" s="20" t="n">
        <x:f>INDEX(BH160:BH162,'Cover'!$C$28,1)</x:f>
        <x:v>6314710.394759112</x:v>
      </x:c>
      <x:c r="BI159" s="20" t="n">
        <x:f>INDEX(BI160:BI162,'Cover'!$C$28,1)</x:f>
        <x:v>6221666.936851462</x:v>
      </x:c>
      <x:c r="BJ159" s="20" t="n">
        <x:f>INDEX(BJ160:BJ162,'Cover'!$C$28,1)</x:f>
        <x:v>6140629.271278291</x:v>
      </x:c>
      <x:c r="BK159" s="20" t="n">
        <x:f>INDEX(BK160:BK162,'Cover'!$C$28,1)</x:f>
        <x:v>6071732.04672001</x:v>
      </x:c>
      <x:c r="BL159" s="20" t="n">
        <x:f>INDEX(BL160:BL162,'Cover'!$C$28,1)</x:f>
        <x:v>6014807.240554612</x:v>
      </x:c>
      <x:c r="BM159" s="20" t="n">
        <x:f>INDEX(BM160:BM162,'Cover'!$C$28,1)</x:f>
        <x:v>5969804.71885483</x:v>
      </x:c>
      <x:c r="BN159" s="20" t="n">
        <x:f>INDEX(BN160:BN162,'Cover'!$C$28,1)</x:f>
        <x:v>5936774.385937732</x:v>
      </x:c>
      <x:c r="BO159" s="20" t="n">
        <x:f>INDEX(BO160:BO162,'Cover'!$C$28,1)</x:f>
        <x:v>5915757.534586522</x:v>
      </x:c>
    </x:row>
    <x:row r="160" ht="42" customHeight="1">
      <x:c r="A160" s="3" t="str">
        <x:v>EVENT.OPEN.FUNDS.1</x:v>
      </x:c>
      <x:c r="B160" s="3" t="str">
        <x:v>Event checkpoint: opening funds / Base</x:v>
      </x:c>
      <x:c r="C160" s="3" t="str">
        <x:v>EUR</x:v>
      </x:c>
      <x:c r="D160" s="3" t="str">
        <x:v>END</x:v>
      </x:c>
      <x:c r="E160" s="19" t="n">
        <x:f>BO160</x:f>
        <x:v>5915757.534586522</x:v>
      </x:c>
      <x:c r="F160" s="3" t="str"/>
      <x:c r="G160" s="2"/>
      <x:c r="H160" s="19" t="n">
        <x:v>0</x:v>
      </x:c>
      <x:c r="I160" s="19" t="n">
        <x:v>-19634.08999999999</x:v>
      </x:c>
      <x:c r="J160" s="19" t="n">
        <x:v>-61241.57999999999</x:v>
      </x:c>
      <x:c r="K160" s="19" t="n">
        <x:v>-146204.51999999996</x:v>
      </x:c>
      <x:c r="L160" s="19" t="n">
        <x:v>-240016.21999999997</x:v>
      </x:c>
      <x:c r="M160" s="19" t="n">
        <x:v>-356604.73</x:v>
      </x:c>
      <x:c r="N160" s="19" t="n">
        <x:v>-466657.8</x:v>
      </x:c>
      <x:c r="O160" s="19" t="n">
        <x:v>-577455.5215080366</x:v>
      </x:c>
      <x:c r="P160" s="19" t="n">
        <x:v>4283736.519109425</x:v>
      </x:c>
      <x:c r="Q160" s="19" t="n">
        <x:v>4127438.8967380426</x:v>
      </x:c>
      <x:c r="R160" s="19" t="n">
        <x:v>3924897.6427895967</x:v>
      </x:c>
      <x:c r="S160" s="19" t="n">
        <x:v>3727975.0245981384</x:v>
      </x:c>
      <x:c r="T160" s="19" t="n">
        <x:v>3526714.2940471848</x:v>
      </x:c>
      <x:c r="U160" s="19" t="n">
        <x:v>3241845.392879866</x:v>
      </x:c>
      <x:c r="V160" s="19" t="n">
        <x:v>2991722.3492987915</x:v>
      </x:c>
      <x:c r="W160" s="19" t="n">
        <x:v>2743227.269517876</x:v>
      </x:c>
      <x:c r="X160" s="19" t="n">
        <x:v>2496458.324548125</x:v>
      </x:c>
      <x:c r="Y160" s="19" t="n">
        <x:v>2251499.3620028137</x:v>
      </x:c>
      <x:c r="Z160" s="19" t="n">
        <x:v>2008419.5220709604</x:v>
      </x:c>
      <x:c r="AA160" s="19" t="n">
        <x:v>13621178.610291824</x:v>
      </x:c>
      <x:c r="AB160" s="19" t="n">
        <x:v>13376687.695060207</x:v>
      </x:c>
      <x:c r="AC160" s="19" t="n">
        <x:v>13134244.43682681</x:v>
      </x:c>
      <x:c r="AD160" s="19" t="n">
        <x:v>12893632.713911237</x:v>
      </x:c>
      <x:c r="AE160" s="19" t="n">
        <x:v>12655022.786150655</x:v>
      </x:c>
      <x:c r="AF160" s="19" t="n">
        <x:v>12393244.985432047</x:v>
      </x:c>
      <x:c r="AG160" s="19" t="n">
        <x:v>12098232.550528372</x:v>
      </x:c>
      <x:c r="AH160" s="19" t="n">
        <x:v>11808820.751579933</x:v>
      </x:c>
      <x:c r="AI160" s="19" t="n">
        <x:v>11525206.598406544</x:v>
      </x:c>
      <x:c r="AJ160" s="19" t="n">
        <x:v>11247569.73085075</x:v>
      </x:c>
      <x:c r="AK160" s="19" t="n">
        <x:v>10976065.021138985</x:v>
      </x:c>
      <x:c r="AL160" s="19" t="n">
        <x:v>10710829.856351402</x:v>
      </x:c>
      <x:c r="AM160" s="19" t="n">
        <x:v>10451989.505339747</x:v>
      </x:c>
      <x:c r="AN160" s="19" t="n">
        <x:v>10199646.67274049</x:v>
      </x:c>
      <x:c r="AO160" s="19" t="n">
        <x:v>9953901.78772347</x:v>
      </x:c>
      <x:c r="AP160" s="19" t="n">
        <x:v>9714747.79666863</x:v>
      </x:c>
      <x:c r="AQ160" s="19" t="n">
        <x:v>9482301.766644496</x:v>
      </x:c>
      <x:c r="AR160" s="19" t="n">
        <x:v>9247190.984495569</x:v>
      </x:c>
      <x:c r="AS160" s="19" t="n">
        <x:v>8990743.82831606</x:v>
      </x:c>
      <x:c r="AT160" s="19" t="n">
        <x:v>8743757.960625561</x:v>
      </x:c>
      <x:c r="AU160" s="19" t="n">
        <x:v>8506464.169815404</x:v>
      </x:c>
      <x:c r="AV160" s="19" t="n">
        <x:v>8278950.026958625</x:v>
      </x:c>
      <x:c r="AW160" s="19" t="n">
        <x:v>8061224.908492778</x:v>
      </x:c>
      <x:c r="AX160" s="19" t="n">
        <x:v>7853370.472337195</x:v>
      </x:c>
      <x:c r="AY160" s="19" t="n">
        <x:v>7655385.013078559</x:v>
      </x:c>
      <x:c r="AZ160" s="19" t="n">
        <x:v>7467383.863476066</x:v>
      </x:c>
      <x:c r="BA160" s="19" t="n">
        <x:v>7289501.14282633</x:v>
      </x:c>
      <x:c r="BB160" s="19" t="n">
        <x:v>7121681.55386892</x:v>
      </x:c>
      <x:c r="BC160" s="19" t="n">
        <x:v>6963905.520415613</x:v>
      </x:c>
      <x:c r="BD160" s="19" t="n">
        <x:v>6806782.497155229</x:v>
      </x:c>
      <x:c r="BE160" s="19" t="n">
        <x:v>6665702.207217038</x:v>
      </x:c>
      <x:c r="BF160" s="19" t="n">
        <x:v>6536740.008777122</x:v>
      </x:c>
      <x:c r="BG160" s="19" t="n">
        <x:v>6419749.19319558</x:v>
      </x:c>
      <x:c r="BH160" s="19" t="n">
        <x:v>6314710.394759112</x:v>
      </x:c>
      <x:c r="BI160" s="19" t="n">
        <x:v>6221666.936851462</x:v>
      </x:c>
      <x:c r="BJ160" s="19" t="n">
        <x:v>6140629.271278291</x:v>
      </x:c>
      <x:c r="BK160" s="19" t="n">
        <x:v>6071732.04672001</x:v>
      </x:c>
      <x:c r="BL160" s="19" t="n">
        <x:v>6014807.240554612</x:v>
      </x:c>
      <x:c r="BM160" s="19" t="n">
        <x:v>5969804.71885483</x:v>
      </x:c>
      <x:c r="BN160" s="19" t="n">
        <x:v>5936774.385937732</x:v>
      </x:c>
      <x:c r="BO160" s="19" t="n">
        <x:v>5915757.534586522</x:v>
      </x:c>
    </x:row>
    <x:row r="161" ht="42" customHeight="1">
      <x:c r="A161" s="3" t="str">
        <x:v>EVENT.OPEN.FUNDS.2</x:v>
      </x:c>
      <x:c r="B161" s="3" t="str">
        <x:v>Event checkpoint: opening funds / Upside</x:v>
      </x:c>
      <x:c r="C161" s="3" t="str">
        <x:v>EUR</x:v>
      </x:c>
      <x:c r="D161" s="3" t="str">
        <x:v>END</x:v>
      </x:c>
      <x:c r="E161" s="19" t="n">
        <x:f>BO161</x:f>
        <x:v>11404712.417409396</x:v>
      </x:c>
      <x:c r="F161" s="3" t="str"/>
      <x:c r="G161" s="2"/>
      <x:c r="H161" s="19" t="n">
        <x:v>0</x:v>
      </x:c>
      <x:c r="I161" s="19" t="n">
        <x:v>-19634.08999999999</x:v>
      </x:c>
      <x:c r="J161" s="19" t="n">
        <x:v>-61241.57999999999</x:v>
      </x:c>
      <x:c r="K161" s="19" t="n">
        <x:v>-146204.51999999996</x:v>
      </x:c>
      <x:c r="L161" s="19" t="n">
        <x:v>-240016.21999999997</x:v>
      </x:c>
      <x:c r="M161" s="19" t="n">
        <x:v>-356604.73</x:v>
      </x:c>
      <x:c r="N161" s="19" t="n">
        <x:v>-466657.8</x:v>
      </x:c>
      <x:c r="O161" s="19" t="n">
        <x:v>-577455.5215080366</x:v>
      </x:c>
      <x:c r="P161" s="19" t="n">
        <x:v>4283736.519109425</x:v>
      </x:c>
      <x:c r="Q161" s="19" t="n">
        <x:v>4127438.8967380426</x:v>
      </x:c>
      <x:c r="R161" s="19" t="n">
        <x:v>3925622.42757887</x:v>
      </x:c>
      <x:c r="S161" s="19" t="n">
        <x:v>3730215.9551267894</x:v>
      </x:c>
      <x:c r="T161" s="19" t="n">
        <x:v>3531312.5652898005</x:v>
      </x:c>
      <x:c r="U161" s="19" t="n">
        <x:v>3269420.9241675334</x:v>
      </x:c>
      <x:c r="V161" s="19" t="n">
        <x:v>3030201.451125785</x:v>
      </x:c>
      <x:c r="W161" s="19" t="n">
        <x:v>2795734.4619572684</x:v>
      </x:c>
      <x:c r="X161" s="19" t="n">
        <x:v>2566341.158390649</x:v>
      </x:c>
      <x:c r="Y161" s="19" t="n">
        <x:v>2342306.61045038</x:v>
      </x:c>
      <x:c r="Z161" s="19" t="n">
        <x:v>2123891.4796848698</x:v>
      </x:c>
      <x:c r="AA161" s="19" t="n">
        <x:v>13765230.919094188</x:v>
      </x:c>
      <x:c r="AB161" s="19" t="n">
        <x:v>13553412.466486452</x:v>
      </x:c>
      <x:c r="AC161" s="19" t="n">
        <x:v>13347893.04490424</x:v>
      </x:c>
      <x:c r="AD161" s="19" t="n">
        <x:v>13148303.702091169</x:v>
      </x:c>
      <x:c r="AE161" s="19" t="n">
        <x:v>12955137.776764076</x:v>
      </x:c>
      <x:c r="AF161" s="19" t="n">
        <x:v>12743363.401050854</x:v>
      </x:c>
      <x:c r="AG161" s="19" t="n">
        <x:v>12505104.78015667</x:v>
      </x:c>
      <x:c r="AH161" s="19" t="n">
        <x:v>12279914.400308639</x:v>
      </x:c>
      <x:c r="AI161" s="19" t="n">
        <x:v>12068475.38209478</x:v>
      </x:c>
      <x:c r="AJ161" s="19" t="n">
        <x:v>11871412.60571761</x:v>
      </x:c>
      <x:c r="AK161" s="19" t="n">
        <x:v>11689241.955533143</x:v>
      </x:c>
      <x:c r="AL161" s="19" t="n">
        <x:v>11522468.350182675</x:v>
      </x:c>
      <x:c r="AM161" s="19" t="n">
        <x:v>11371562.958971474</x:v>
      </x:c>
      <x:c r="AN161" s="19" t="n">
        <x:v>11236935.134076914</x:v>
      </x:c>
      <x:c r="AO161" s="19" t="n">
        <x:v>11118987.37506022</x:v>
      </x:c>
      <x:c r="AP161" s="19" t="n">
        <x:v>11017851.400029972</x:v>
      </x:c>
      <x:c r="AQ161" s="19" t="n">
        <x:v>10933972.832634833</x:v>
      </x:c>
      <x:c r="AR161" s="19" t="n">
        <x:v>10858240.24423415</x:v>
      </x:c>
      <x:c r="AS161" s="19" t="n">
        <x:v>10773384.610447679</x:v>
      </x:c>
      <x:c r="AT161" s="19" t="n">
        <x:v>10710853.553805532</x:v>
      </x:c>
      <x:c r="AU161" s="19" t="n">
        <x:v>10671292.117307676</x:v>
      </x:c>
      <x:c r="AV161" s="19" t="n">
        <x:v>10655169.965024052</x:v>
      </x:c>
      <x:c r="AW161" s="19" t="n">
        <x:v>10662815.60339692</x:v>
      </x:c>
      <x:c r="AX161" s="19" t="n">
        <x:v>10694670.839742146</x:v>
      </x:c>
      <x:c r="AY161" s="19" t="n">
        <x:v>10751066.210701609</x:v>
      </x:c>
      <x:c r="AZ161" s="19" t="n">
        <x:v>10832408.721294815</x:v>
      </x:c>
      <x:c r="BA161" s="19" t="n">
        <x:v>10858240.24423415</x:v>
      </x:c>
      <x:c r="BB161" s="19" t="n">
        <x:v>10858240.24423415</x:v>
      </x:c>
      <x:c r="BC161" s="19" t="n">
        <x:v>10858240.24423415</x:v>
      </x:c>
      <x:c r="BD161" s="19" t="n">
        <x:v>11404712.417409396</x:v>
      </x:c>
      <x:c r="BE161" s="19" t="n">
        <x:v>11404712.417409396</x:v>
      </x:c>
      <x:c r="BF161" s="19" t="n">
        <x:v>11404712.417409396</x:v>
      </x:c>
      <x:c r="BG161" s="19" t="n">
        <x:v>11404712.417409396</x:v>
      </x:c>
      <x:c r="BH161" s="19" t="n">
        <x:v>11404712.417409396</x:v>
      </x:c>
      <x:c r="BI161" s="19" t="n">
        <x:v>11404712.417409396</x:v>
      </x:c>
      <x:c r="BJ161" s="19" t="n">
        <x:v>11404712.417409396</x:v>
      </x:c>
      <x:c r="BK161" s="19" t="n">
        <x:v>11404712.417409396</x:v>
      </x:c>
      <x:c r="BL161" s="19" t="n">
        <x:v>11404712.417409396</x:v>
      </x:c>
      <x:c r="BM161" s="19" t="n">
        <x:v>11404712.417409396</x:v>
      </x:c>
      <x:c r="BN161" s="19" t="n">
        <x:v>11404712.417409396</x:v>
      </x:c>
      <x:c r="BO161" s="19" t="n">
        <x:v>11404712.417409396</x:v>
      </x:c>
    </x:row>
    <x:row r="162" ht="42" customHeight="1">
      <x:c r="A162" s="3" t="str">
        <x:v>EVENT.OPEN.FUNDS.3</x:v>
      </x:c>
      <x:c r="B162" s="3" t="str">
        <x:v>Event checkpoint: opening funds / Downside</x:v>
      </x:c>
      <x:c r="C162" s="3" t="str">
        <x:v>EUR</x:v>
      </x:c>
      <x:c r="D162" s="3" t="str">
        <x:v>END</x:v>
      </x:c>
      <x:c r="E162" s="19" t="n">
        <x:f>BO162</x:f>
        <x:v>862173.3816833608</x:v>
      </x:c>
      <x:c r="F162" s="3" t="str"/>
      <x:c r="G162" s="2"/>
      <x:c r="H162" s="19" t="n">
        <x:v>0</x:v>
      </x:c>
      <x:c r="I162" s="19" t="n">
        <x:v>-19634.08999999999</x:v>
      </x:c>
      <x:c r="J162" s="19" t="n">
        <x:v>-61241.57999999999</x:v>
      </x:c>
      <x:c r="K162" s="19" t="n">
        <x:v>-146204.51999999996</x:v>
      </x:c>
      <x:c r="L162" s="19" t="n">
        <x:v>-240016.21999999997</x:v>
      </x:c>
      <x:c r="M162" s="19" t="n">
        <x:v>-356604.73</x:v>
      </x:c>
      <x:c r="N162" s="19" t="n">
        <x:v>-466657.8</x:v>
      </x:c>
      <x:c r="O162" s="19" t="n">
        <x:v>-577455.5215080366</x:v>
      </x:c>
      <x:c r="P162" s="19" t="n">
        <x:v>4283736.519109425</x:v>
      </x:c>
      <x:c r="Q162" s="19" t="n">
        <x:v>4127438.8967380426</x:v>
      </x:c>
      <x:c r="R162" s="19" t="n">
        <x:v>3924511.3088936643</x:v>
      </x:c>
      <x:c r="S162" s="19" t="n">
        <x:v>3726758.846940616</x:v>
      </x:c>
      <x:c r="T162" s="19" t="n">
        <x:v>3524204.8580178153</x:v>
      </x:c>
      <x:c r="U162" s="19" t="n">
        <x:v>3287408.4169518827</x:v>
      </x:c>
      <x:c r="V162" s="19" t="n">
        <x:v>3058816.7610661224</x:v>
      </x:c>
      <x:c r="W162" s="19" t="n">
        <x:v>2830210.225069684</x:v>
      </x:c>
      <x:c r="X162" s="19" t="n">
        <x:v>2601593.8368288954</x:v>
      </x:c>
      <x:c r="Y162" s="19" t="n">
        <x:v>2372973.0217473432</x:v>
      </x:c>
      <x:c r="Z162" s="19" t="n">
        <x:v>2144344.020651358</x:v>
      </x:c>
      <x:c r="AA162" s="19" t="n">
        <x:v>13655592.828895485</x:v>
      </x:c>
      <x:c r="AB162" s="19" t="n">
        <x:v>13367875.951173998</x:v>
      </x:c>
      <x:c r="AC162" s="19" t="n">
        <x:v>13080512.857103676</x:v>
      </x:c>
      <x:c r="AD162" s="19" t="n">
        <x:v>12793400.416317672</x:v>
      </x:c>
      <x:c r="AE162" s="19" t="n">
        <x:v>12506554.450745158</x:v>
      </x:c>
      <x:c r="AF162" s="19" t="n">
        <x:v>12194756.830738865</x:v>
      </x:c>
      <x:c r="AG162" s="19" t="n">
        <x:v>11863796.870770438</x:v>
      </x:c>
      <x:c r="AH162" s="19" t="n">
        <x:v>11534344.69248415</x:v>
      </x:c>
      <x:c r="AI162" s="19" t="n">
        <x:v>11206385.08274279</x:v>
      </x:c>
      <x:c r="AJ162" s="19" t="n">
        <x:v>10879936.556735145</x:v>
      </x:c>
      <x:c r="AK162" s="19" t="n">
        <x:v>10555034.965301886</x:v>
      </x:c>
      <x:c r="AL162" s="19" t="n">
        <x:v>10231698.605811708</x:v>
      </x:c>
      <x:c r="AM162" s="19" t="n">
        <x:v>9909944.701414868</x:v>
      </x:c>
      <x:c r="AN162" s="19" t="n">
        <x:v>9589776.022131264</x:v>
      </x:c>
      <x:c r="AO162" s="19" t="n">
        <x:v>9271206.051108964</x:v>
      </x:c>
      <x:c r="AP162" s="19" t="n">
        <x:v>8954222.46232501</x:v>
      </x:c>
      <x:c r="AQ162" s="19" t="n">
        <x:v>8638839.169568304</x:v>
      </x:c>
      <x:c r="AR162" s="19" t="n">
        <x:v>8315613.795984464</x:v>
      </x:c>
      <x:c r="AS162" s="19" t="n">
        <x:v>7964392.911932245</x:v>
      </x:c>
      <x:c r="AT162" s="19" t="n">
        <x:v>7615734.066488308</x:v>
      </x:c>
      <x:c r="AU162" s="19" t="n">
        <x:v>7269748.595462607</x:v>
      </x:c>
      <x:c r="AV162" s="19" t="n">
        <x:v>6926429.151794989</x:v>
      </x:c>
      <x:c r="AW162" s="19" t="n">
        <x:v>6585718.654473869</x:v>
      </x:c>
      <x:c r="AX162" s="19" t="n">
        <x:v>6247616.373555212</x:v>
      </x:c>
      <x:c r="AY162" s="19" t="n">
        <x:v>5912050.542810395</x:v>
      </x:c>
      <x:c r="AZ162" s="19" t="n">
        <x:v>5579081.092736194</x:v>
      </x:c>
      <x:c r="BA162" s="19" t="n">
        <x:v>5248775.0941776745</x:v>
      </x:c>
      <x:c r="BB162" s="19" t="n">
        <x:v>4921051.136943012</x:v>
      </x:c>
      <x:c r="BC162" s="19" t="n">
        <x:v>4595832.584123073</x:v>
      </x:c>
      <x:c r="BD162" s="19" t="n">
        <x:v>4263666.432853568</x:v>
      </x:c>
      <x:c r="BE162" s="19" t="n">
        <x:v>3938774.219732025</x:v>
      </x:c>
      <x:c r="BF162" s="19" t="n">
        <x:v>3617161.990114274</x:v>
      </x:c>
      <x:c r="BG162" s="19" t="n">
        <x:v>3298659.8017717064</x:v>
      </x:c>
      <x:c r="BH162" s="19" t="n">
        <x:v>2983237.1683426783</x:v>
      </x:c>
      <x:c r="BI162" s="19" t="n">
        <x:v>2670942.3295312375</x:v>
      </x:c>
      <x:c r="BJ162" s="19" t="n">
        <x:v>2361753.797834793</x:v>
      </x:c>
      <x:c r="BK162" s="19" t="n">
        <x:v>2055790.0825084434</x:v>
      </x:c>
      <x:c r="BL162" s="19" t="n">
        <x:v>1752883.679629926</x:v>
      </x:c>
      <x:c r="BM162" s="19" t="n">
        <x:v>1452950.730515508</x:v>
      </x:c>
      <x:c r="BN162" s="19" t="n">
        <x:v>1156034.1351047535</x:v>
      </x:c>
      <x:c r="BO162" s="19" t="n">
        <x:v>862173.3816833608</x:v>
      </x:c>
    </x:row>
    <x:row r="163" ht="42" customHeight="1">
      <x:c r="A163" s="3" t="str">
        <x:v>EVENT.INITIAL_P01.CASH</x:v>
      </x:c>
      <x:c r="B163" s="3" t="str">
        <x:v>Event checkpoint: initial p01 cash</x:v>
      </x:c>
      <x:c r="C163" s="3" t="str">
        <x:v>EUR</x:v>
      </x:c>
      <x:c r="D163" s="3" t="str">
        <x:v>END</x:v>
      </x:c>
      <x:c r="E163" s="19" t="n">
        <x:f>BO163</x:f>
        <x:v>6444983.995433731</x:v>
      </x:c>
      <x:c r="F163" s="3" t="str">
        <x:v>D10 Liquidity_RegCap row 45; latest estimate</x:v>
      </x:c>
      <x:c r="G163" s="2"/>
      <x:c r="H163" s="20" t="n">
        <x:f>INDEX(H164:H166,'Cover'!$C$28,1)</x:f>
        <x:v>12500</x:v>
      </x:c>
      <x:c r="I163" s="20" t="n">
        <x:f>INDEX(I164:I166,'Cover'!$C$28,1)</x:f>
        <x:v>1004604.1399999999</x:v>
      </x:c>
      <x:c r="J163" s="20" t="n">
        <x:f>INDEX(J164:J166,'Cover'!$C$28,1)</x:f>
        <x:v>958098.6999999998</x:v>
      </x:c>
      <x:c r="K163" s="20" t="n">
        <x:f>INDEX(K164:K166,'Cover'!$C$28,1)</x:f>
        <x:v>902797.1499999998</x:v>
      </x:c>
      <x:c r="L163" s="20" t="n">
        <x:f>INDEX(L164:L166,'Cover'!$C$28,1)</x:f>
        <x:v>800282.2899999998</x:v>
      </x:c>
      <x:c r="M163" s="20" t="n">
        <x:f>INDEX(M164:M166,'Cover'!$C$28,1)</x:f>
        <x:v>697476.4399999998</x:v>
      </x:c>
      <x:c r="N163" s="20" t="n">
        <x:f>INDEX(N164:N166,'Cover'!$C$28,1)</x:f>
        <x:v>576550.43</x:v>
      </x:c>
      <x:c r="O163" s="20" t="n">
        <x:f>INDEX(O164:O166,'Cover'!$C$28,1)</x:f>
        <x:v>468673.01928750006</x:v>
      </x:c>
      <x:c r="P163" s="20" t="n">
        <x:f>INDEX(P164:P166,'Cover'!$C$28,1)</x:f>
        <x:v>4307564.27265702</x:v>
      </x:c>
      <x:c r="Q163" s="20" t="n">
        <x:f>INDEX(Q164:Q166,'Cover'!$C$28,1)</x:f>
        <x:v>4170188.738593252</x:v>
      </x:c>
      <x:c r="R163" s="20" t="n">
        <x:f>INDEX(R164:R166,'Cover'!$C$28,1)</x:f>
        <x:v>4007453.5376407783</x:v>
      </x:c>
      <x:c r="S163" s="20" t="n">
        <x:f>INDEX(S164:S166,'Cover'!$C$28,1)</x:f>
        <x:v>3806259.3059398597</x:v>
      </x:c>
      <x:c r="T163" s="20" t="n">
        <x:f>INDEX(T164:T166,'Cover'!$C$28,1)</x:f>
        <x:v>3612900.6962790797</x:v>
      </x:c>
      <x:c r="U163" s="20" t="n">
        <x:f>INDEX(U164:U166,'Cover'!$C$28,1)</x:f>
        <x:v>3385829.904497584</x:v>
      </x:c>
      <x:c r="V163" s="20" t="n">
        <x:f>INDEX(V164:V166,'Cover'!$C$28,1)</x:f>
        <x:v>3130925.5721130725</x:v>
      </x:c>
      <x:c r="W163" s="20" t="n">
        <x:f>INDEX(W164:W166,'Cover'!$C$28,1)</x:f>
        <x:v>2883024.984674343</x:v>
      </x:c>
      <x:c r="X163" s="20" t="n">
        <x:f>INDEX(X164:X166,'Cover'!$C$28,1)</x:f>
        <x:v>2642579.7684223447</x:v>
      </x:c>
      <x:c r="Y163" s="20" t="n">
        <x:f>INDEX(Y164:Y166,'Cover'!$C$28,1)</x:f>
        <x:v>2403480.946493165</x:v>
      </x:c>
      <x:c r="Z163" s="20" t="n">
        <x:f>INDEX(Z164:Z166,'Cover'!$C$28,1)</x:f>
        <x:v>2166148.4846548047</x:v>
      </x:c>
      <x:c r="AA163" s="20" t="n">
        <x:f>INDEX(AA164:AA166,'Cover'!$C$28,1)</x:f>
        <x:v>13779389.26634444</x:v>
      </x:c>
      <x:c r="AB163" s="20" t="n">
        <x:f>INDEX(AB164:AB166,'Cover'!$C$28,1)</x:f>
        <x:v>13542865.694368586</x:v>
      </x:c>
      <x:c r="AC163" s="20" t="n">
        <x:f>INDEX(AC164:AC166,'Cover'!$C$28,1)</x:f>
        <x:v>13305724.809884492</x:v>
      </x:c>
      <x:c r="AD163" s="20" t="n">
        <x:f>INDEX(AD164:AD166,'Cover'!$C$28,1)</x:f>
        <x:v>13069553.535502233</x:v>
      </x:c>
      <x:c r="AE163" s="20" t="n">
        <x:f>INDEX(AE164:AE166,'Cover'!$C$28,1)</x:f>
        <x:v>12837124.229667583</x:v>
      </x:c>
      <x:c r="AF163" s="20" t="n">
        <x:f>INDEX(AF164:AF166,'Cover'!$C$28,1)</x:f>
        <x:v>12599405.265568541</x:v>
      </x:c>
      <x:c r="AG163" s="20" t="n">
        <x:f>INDEX(AG164:AG166,'Cover'!$C$28,1)</x:f>
        <x:v>12349401.911451416</x:v>
      </x:c>
      <x:c r="AH163" s="20" t="n">
        <x:f>INDEX(AH164:AH166,'Cover'!$C$28,1)</x:f>
        <x:v>12070410.035322515</x:v>
      </x:c>
      <x:c r="AI163" s="20" t="n">
        <x:f>INDEX(AI164:AI166,'Cover'!$C$28,1)</x:f>
        <x:v>11786503.31119292</x:v>
      </x:c>
      <x:c r="AJ163" s="20" t="n">
        <x:f>INDEX(AJ164:AJ166,'Cover'!$C$28,1)</x:f>
        <x:v>11517677.428945983</x:v>
      </x:c>
      <x:c r="AK163" s="20" t="n">
        <x:f>INDEX(AK164:AK166,'Cover'!$C$28,1)</x:f>
        <x:v>11256517.384436542</x:v>
      </x:c>
      <x:c r="AL163" s="20" t="n">
        <x:f>INDEX(AL164:AL166,'Cover'!$C$28,1)</x:f>
        <x:v>11001500.809093233</x:v>
      </x:c>
      <x:c r="AM163" s="20" t="n">
        <x:f>INDEX(AM164:AM166,'Cover'!$C$28,1)</x:f>
        <x:v>10748262.206774222</x:v>
      </x:c>
      <x:c r="AN163" s="20" t="n">
        <x:f>INDEX(AN164:AN166,'Cover'!$C$28,1)</x:f>
        <x:v>10505763.149727058</x:v>
      </x:c>
      <x:c r="AO163" s="20" t="n">
        <x:f>INDEX(AO164:AO166,'Cover'!$C$28,1)</x:f>
        <x:v>10269595.557070944</x:v>
      </x:c>
      <x:c r="AP163" s="20" t="n">
        <x:f>INDEX(AP164:AP166,'Cover'!$C$28,1)</x:f>
        <x:v>10034361.165530069</x:v>
      </x:c>
      <x:c r="AQ163" s="20" t="n">
        <x:f>INDEX(AQ164:AQ166,'Cover'!$C$28,1)</x:f>
        <x:v>9811310.343226956</x:v>
      </x:c>
      <x:c r="AR163" s="20" t="n">
        <x:f>INDEX(AR164:AR166,'Cover'!$C$28,1)</x:f>
        <x:v>9594732.98842977</x:v>
      </x:c>
      <x:c r="AS163" s="20" t="n">
        <x:f>INDEX(AS164:AS166,'Cover'!$C$28,1)</x:f>
        <x:v>9375204.043880716</x:v>
      </x:c>
      <x:c r="AT163" s="20" t="n">
        <x:f>INDEX(AT164:AT166,'Cover'!$C$28,1)</x:f>
        <x:v>9140534.596223682</x:v>
      </x:c>
      <x:c r="AU163" s="20" t="n">
        <x:f>INDEX(AU164:AU166,'Cover'!$C$28,1)</x:f>
        <x:v>8904832.442796756</x:v>
      </x:c>
      <x:c r="AV163" s="20" t="n">
        <x:f>INDEX(AV164:AV166,'Cover'!$C$28,1)</x:f>
        <x:v>8682671.718498252</x:v>
      </x:c>
      <x:c r="AW163" s="20" t="n">
        <x:f>INDEX(AW164:AW166,'Cover'!$C$28,1)</x:f>
        <x:v>8477218.44660883</x:v>
      </x:c>
      <x:c r="AX163" s="20" t="n">
        <x:f>INDEX(AX164:AX166,'Cover'!$C$28,1)</x:f>
        <x:v>8281597.141503382</x:v>
      </x:c>
      <x:c r="AY163" s="20" t="n">
        <x:f>INDEX(AY164:AY166,'Cover'!$C$28,1)</x:f>
        <x:v>8085534.815027276</x:v>
      </x:c>
      <x:c r="AZ163" s="20" t="n">
        <x:f>INDEX(AZ164:AZ166,'Cover'!$C$28,1)</x:f>
        <x:v>7909670.93216834</x:v>
      </x:c>
      <x:c r="BA163" s="20" t="n">
        <x:f>INDEX(BA164:BA166,'Cover'!$C$28,1)</x:f>
        <x:v>7743720.012411222</x:v>
      </x:c>
      <x:c r="BB163" s="20" t="n">
        <x:f>INDEX(BB164:BB166,'Cover'!$C$28,1)</x:f>
        <x:v>7575700.438108443</x:v>
      </x:c>
      <x:c r="BC163" s="20" t="n">
        <x:f>INDEX(BC164:BC166,'Cover'!$C$28,1)</x:f>
        <x:v>7429739.726346482</x:v>
      </x:c>
      <x:c r="BD163" s="20" t="n">
        <x:f>INDEX(BD164:BD166,'Cover'!$C$28,1)</x:f>
        <x:v>7293765.578225888</x:v>
      </x:c>
      <x:c r="BE163" s="20" t="n">
        <x:f>INDEX(BE164:BE166,'Cover'!$C$28,1)</x:f>
        <x:v>7148902.228505451</x:v>
      </x:c>
      <x:c r="BF163" s="20" t="n">
        <x:f>INDEX(BF164:BF166,'Cover'!$C$28,1)</x:f>
        <x:v>7025486.399830108</x:v>
      </x:c>
      <x:c r="BG163" s="20" t="n">
        <x:f>INDEX(BG164:BG166,'Cover'!$C$28,1)</x:f>
        <x:v>6911154.864915251</x:v>
      </x:c>
      <x:c r="BH163" s="20" t="n">
        <x:f>INDEX(BH164:BH166,'Cover'!$C$28,1)</x:f>
        <x:v>6800598.897952879</x:v>
      </x:c>
      <x:c r="BI163" s="20" t="n">
        <x:f>INDEX(BI164:BI166,'Cover'!$C$28,1)</x:f>
        <x:v>6716453.765772469</x:v>
      </x:c>
      <x:c r="BJ163" s="20" t="n">
        <x:f>INDEX(BJ164:BJ166,'Cover'!$C$28,1)</x:f>
        <x:v>6647036.871898298</x:v>
      </x:c>
      <x:c r="BK163" s="20" t="n">
        <x:f>INDEX(BK164:BK166,'Cover'!$C$28,1)</x:f>
        <x:v>6571944.736726712</x:v>
      </x:c>
      <x:c r="BL163" s="20" t="n">
        <x:f>INDEX(BL164:BL166,'Cover'!$C$28,1)</x:f>
        <x:v>6529415.5402144</x:v>
      </x:c>
      <x:c r="BM163" s="20" t="n">
        <x:f>INDEX(BM164:BM166,'Cover'!$C$28,1)</x:f>
        <x:v>6496570.355778951</x:v>
      </x:c>
      <x:c r="BN163" s="20" t="n">
        <x:f>INDEX(BN164:BN166,'Cover'!$C$28,1)</x:f>
        <x:v>6453499.294333233</x:v>
      </x:c>
      <x:c r="BO163" s="20" t="n">
        <x:f>INDEX(BO164:BO166,'Cover'!$C$28,1)</x:f>
        <x:v>6444983.995433731</x:v>
      </x:c>
    </x:row>
    <x:row r="164" ht="42" customHeight="1">
      <x:c r="A164" s="3" t="str">
        <x:v>EVENT.INITIAL_P01.CASH.1</x:v>
      </x:c>
      <x:c r="B164" s="3" t="str">
        <x:v>Event checkpoint: initial p01 cash / Base</x:v>
      </x:c>
      <x:c r="C164" s="3" t="str">
        <x:v>EUR</x:v>
      </x:c>
      <x:c r="D164" s="3" t="str">
        <x:v>END</x:v>
      </x:c>
      <x:c r="E164" s="19" t="n">
        <x:f>BO164</x:f>
        <x:v>6444983.995433731</x:v>
      </x:c>
      <x:c r="F164" s="3" t="str"/>
      <x:c r="G164" s="2"/>
      <x:c r="H164" s="19" t="n">
        <x:v>12500</x:v>
      </x:c>
      <x:c r="I164" s="19" t="n">
        <x:v>1004604.1399999999</x:v>
      </x:c>
      <x:c r="J164" s="19" t="n">
        <x:v>958098.6999999998</x:v>
      </x:c>
      <x:c r="K164" s="19" t="n">
        <x:v>902797.1499999998</x:v>
      </x:c>
      <x:c r="L164" s="19" t="n">
        <x:v>800282.2899999998</x:v>
      </x:c>
      <x:c r="M164" s="19" t="n">
        <x:v>697476.4399999998</x:v>
      </x:c>
      <x:c r="N164" s="19" t="n">
        <x:v>576550.43</x:v>
      </x:c>
      <x:c r="O164" s="19" t="n">
        <x:v>468673.01928750006</x:v>
      </x:c>
      <x:c r="P164" s="19" t="n">
        <x:v>4307564.27265702</x:v>
      </x:c>
      <x:c r="Q164" s="19" t="n">
        <x:v>4170188.738593252</x:v>
      </x:c>
      <x:c r="R164" s="19" t="n">
        <x:v>4007453.5376407783</x:v>
      </x:c>
      <x:c r="S164" s="19" t="n">
        <x:v>3806259.3059398597</x:v>
      </x:c>
      <x:c r="T164" s="19" t="n">
        <x:v>3612900.6962790797</x:v>
      </x:c>
      <x:c r="U164" s="19" t="n">
        <x:v>3385829.904497584</x:v>
      </x:c>
      <x:c r="V164" s="19" t="n">
        <x:v>3130925.5721130725</x:v>
      </x:c>
      <x:c r="W164" s="19" t="n">
        <x:v>2883024.984674343</x:v>
      </x:c>
      <x:c r="X164" s="19" t="n">
        <x:v>2642579.7684223447</x:v>
      </x:c>
      <x:c r="Y164" s="19" t="n">
        <x:v>2403480.946493165</x:v>
      </x:c>
      <x:c r="Z164" s="19" t="n">
        <x:v>2166148.4846548047</x:v>
      </x:c>
      <x:c r="AA164" s="19" t="n">
        <x:v>13779389.26634444</x:v>
      </x:c>
      <x:c r="AB164" s="19" t="n">
        <x:v>13542865.694368586</x:v>
      </x:c>
      <x:c r="AC164" s="19" t="n">
        <x:v>13305724.809884492</x:v>
      </x:c>
      <x:c r="AD164" s="19" t="n">
        <x:v>13069553.535502233</x:v>
      </x:c>
      <x:c r="AE164" s="19" t="n">
        <x:v>12837124.229667583</x:v>
      </x:c>
      <x:c r="AF164" s="19" t="n">
        <x:v>12599405.265568541</x:v>
      </x:c>
      <x:c r="AG164" s="19" t="n">
        <x:v>12349401.911451416</x:v>
      </x:c>
      <x:c r="AH164" s="19" t="n">
        <x:v>12070410.035322515</x:v>
      </x:c>
      <x:c r="AI164" s="19" t="n">
        <x:v>11786503.31119292</x:v>
      </x:c>
      <x:c r="AJ164" s="19" t="n">
        <x:v>11517677.428945983</x:v>
      </x:c>
      <x:c r="AK164" s="19" t="n">
        <x:v>11256517.384436542</x:v>
      </x:c>
      <x:c r="AL164" s="19" t="n">
        <x:v>11001500.809093233</x:v>
      </x:c>
      <x:c r="AM164" s="19" t="n">
        <x:v>10748262.206774222</x:v>
      </x:c>
      <x:c r="AN164" s="19" t="n">
        <x:v>10505763.149727058</x:v>
      </x:c>
      <x:c r="AO164" s="19" t="n">
        <x:v>10269595.557070944</x:v>
      </x:c>
      <x:c r="AP164" s="19" t="n">
        <x:v>10034361.165530069</x:v>
      </x:c>
      <x:c r="AQ164" s="19" t="n">
        <x:v>9811310.343226956</x:v>
      </x:c>
      <x:c r="AR164" s="19" t="n">
        <x:v>9594732.98842977</x:v>
      </x:c>
      <x:c r="AS164" s="19" t="n">
        <x:v>9375204.043880716</x:v>
      </x:c>
      <x:c r="AT164" s="19" t="n">
        <x:v>9140534.596223682</x:v>
      </x:c>
      <x:c r="AU164" s="19" t="n">
        <x:v>8904832.442796756</x:v>
      </x:c>
      <x:c r="AV164" s="19" t="n">
        <x:v>8682671.718498252</x:v>
      </x:c>
      <x:c r="AW164" s="19" t="n">
        <x:v>8477218.44660883</x:v>
      </x:c>
      <x:c r="AX164" s="19" t="n">
        <x:v>8281597.141503382</x:v>
      </x:c>
      <x:c r="AY164" s="19" t="n">
        <x:v>8085534.815027276</x:v>
      </x:c>
      <x:c r="AZ164" s="19" t="n">
        <x:v>7909670.93216834</x:v>
      </x:c>
      <x:c r="BA164" s="19" t="n">
        <x:v>7743720.012411222</x:v>
      </x:c>
      <x:c r="BB164" s="19" t="n">
        <x:v>7575700.438108443</x:v>
      </x:c>
      <x:c r="BC164" s="19" t="n">
        <x:v>7429739.726346482</x:v>
      </x:c>
      <x:c r="BD164" s="19" t="n">
        <x:v>7293765.578225888</x:v>
      </x:c>
      <x:c r="BE164" s="19" t="n">
        <x:v>7148902.228505451</x:v>
      </x:c>
      <x:c r="BF164" s="19" t="n">
        <x:v>7025486.399830108</x:v>
      </x:c>
      <x:c r="BG164" s="19" t="n">
        <x:v>6911154.864915251</x:v>
      </x:c>
      <x:c r="BH164" s="19" t="n">
        <x:v>6800598.897952879</x:v>
      </x:c>
      <x:c r="BI164" s="19" t="n">
        <x:v>6716453.765772469</x:v>
      </x:c>
      <x:c r="BJ164" s="19" t="n">
        <x:v>6647036.871898298</x:v>
      </x:c>
      <x:c r="BK164" s="19" t="n">
        <x:v>6571944.736726712</x:v>
      </x:c>
      <x:c r="BL164" s="19" t="n">
        <x:v>6529415.5402144</x:v>
      </x:c>
      <x:c r="BM164" s="19" t="n">
        <x:v>6496570.355778951</x:v>
      </x:c>
      <x:c r="BN164" s="19" t="n">
        <x:v>6453499.294333233</x:v>
      </x:c>
      <x:c r="BO164" s="19" t="n">
        <x:v>6444983.995433731</x:v>
      </x:c>
    </x:row>
    <x:row r="165" ht="42" customHeight="1">
      <x:c r="A165" s="3" t="str">
        <x:v>EVENT.INITIAL_P01.CASH.2</x:v>
      </x:c>
      <x:c r="B165" s="3" t="str">
        <x:v>Event checkpoint: initial p01 cash / Upside</x:v>
      </x:c>
      <x:c r="C165" s="3" t="str">
        <x:v>EUR</x:v>
      </x:c>
      <x:c r="D165" s="3" t="str">
        <x:v>END</x:v>
      </x:c>
      <x:c r="E165" s="19" t="n">
        <x:f>BO165</x:f>
        <x:v>16645587.490701906</x:v>
      </x:c>
      <x:c r="F165" s="3" t="str"/>
      <x:c r="G165" s="2"/>
      <x:c r="H165" s="19" t="n">
        <x:v>12500</x:v>
      </x:c>
      <x:c r="I165" s="19" t="n">
        <x:v>1004604.1399999999</x:v>
      </x:c>
      <x:c r="J165" s="19" t="n">
        <x:v>958098.6999999998</x:v>
      </x:c>
      <x:c r="K165" s="19" t="n">
        <x:v>902797.1499999998</x:v>
      </x:c>
      <x:c r="L165" s="19" t="n">
        <x:v>800282.2899999998</x:v>
      </x:c>
      <x:c r="M165" s="19" t="n">
        <x:v>697476.4399999998</x:v>
      </x:c>
      <x:c r="N165" s="19" t="n">
        <x:v>576550.43</x:v>
      </x:c>
      <x:c r="O165" s="19" t="n">
        <x:v>468673.01928750006</x:v>
      </x:c>
      <x:c r="P165" s="19" t="n">
        <x:v>4307564.27265702</x:v>
      </x:c>
      <x:c r="Q165" s="19" t="n">
        <x:v>4170188.738593252</x:v>
      </x:c>
      <x:c r="R165" s="19" t="n">
        <x:v>4010615.7891936577</x:v>
      </x:c>
      <x:c r="S165" s="19" t="n">
        <x:v>3813868.9048093962</x:v>
      </x:c>
      <x:c r="T165" s="19" t="n">
        <x:v>3625535.9891873263</x:v>
      </x:c>
      <x:c r="U165" s="19" t="n">
        <x:v>3423677.7381131854</x:v>
      </x:c>
      <x:c r="V165" s="19" t="n">
        <x:v>3186239.043321768</x:v>
      </x:c>
      <x:c r="W165" s="19" t="n">
        <x:v>2959219.2102045296</x:v>
      </x:c>
      <x:c r="X165" s="19" t="n">
        <x:v>2742553.282747994</x:v>
      </x:c>
      <x:c r="Y165" s="19" t="n">
        <x:v>2531517.2116344552</x:v>
      </x:c>
      <x:c r="Z165" s="19" t="n">
        <x:v>2326035.475273301</x:v>
      </x:c>
      <x:c r="AA165" s="19" t="n">
        <x:v>13973447.976116484</x:v>
      </x:c>
      <x:c r="AB165" s="19" t="n">
        <x:v>13776760.51718116</x:v>
      </x:c>
      <x:c r="AC165" s="19" t="n">
        <x:v>13583628.157707516</x:v>
      </x:c>
      <x:c r="AD165" s="19" t="n">
        <x:v>13394180.544116797</x:v>
      </x:c>
      <x:c r="AE165" s="19" t="n">
        <x:v>13215879.406993568</x:v>
      </x:c>
      <x:c r="AF165" s="19" t="n">
        <x:v>13036899.861853287</x:v>
      </x:c>
      <x:c r="AG165" s="19" t="n">
        <x:v>12851953.849574815</x:v>
      </x:c>
      <x:c r="AH165" s="19" t="n">
        <x:v>12651830.008885844</x:v>
      </x:c>
      <x:c r="AI165" s="19" t="n">
        <x:v>12455333.41195045</x:v>
      </x:c>
      <x:c r="AJ165" s="19" t="n">
        <x:v>12277197.244173935</x:v>
      </x:c>
      <x:c r="AK165" s="19" t="n">
        <x:v>12121584.772514418</x:v>
      </x:c>
      <x:c r="AL165" s="19" t="n">
        <x:v>11981610.370380923</x:v>
      </x:c>
      <x:c r="AM165" s="19" t="n">
        <x:v>11845426.630692836</x:v>
      </x:c>
      <x:c r="AN165" s="19" t="n">
        <x:v>11737784.533415781</x:v>
      </x:c>
      <x:c r="AO165" s="19" t="n">
        <x:v>11646722.299580572</x:v>
      </x:c>
      <x:c r="AP165" s="19" t="n">
        <x:v>11557339.034304854</x:v>
      </x:c>
      <x:c r="AQ165" s="19" t="n">
        <x:v>11501127.781236392</x:v>
      </x:c>
      <x:c r="AR165" s="19" t="n">
        <x:v>11462302.889551468</x:v>
      </x:c>
      <x:c r="AS165" s="19" t="n">
        <x:v>11422959.418382913</x:v>
      </x:c>
      <x:c r="AT165" s="19" t="n">
        <x:v>11396538.048454784</x:v>
      </x:c>
      <x:c r="AU165" s="19" t="n">
        <x:v>11383149.291322466</x:v>
      </x:c>
      <x:c r="AV165" s="19" t="n">
        <x:v>11381685.641049981</x:v>
      </x:c>
      <x:c r="AW165" s="19" t="n">
        <x:v>11427618.389173431</x:v>
      </x:c>
      <x:c r="AX165" s="19" t="n">
        <x:v>11498361.512463566</x:v>
      </x:c>
      <x:c r="AY165" s="19" t="n">
        <x:v>11564444.185008384</x:v>
      </x:c>
      <x:c r="AZ165" s="19" t="n">
        <x:v>11685739.510454927</x:v>
      </x:c>
      <x:c r="BA165" s="19" t="n">
        <x:v>11832744.809892453</x:v>
      </x:c>
      <x:c r="BB165" s="19" t="n">
        <x:v>11970668.335077392</x:v>
      </x:c>
      <x:c r="BC165" s="19" t="n">
        <x:v>12170269.489363104</x:v>
      </x:c>
      <x:c r="BD165" s="19" t="n">
        <x:v>12396453.464325108</x:v>
      </x:c>
      <x:c r="BE165" s="19" t="n">
        <x:v>12604658.687268546</x:v>
      </x:c>
      <x:c r="BF165" s="19" t="n">
        <x:v>12880721.45334484</x:v>
      </x:c>
      <x:c r="BG165" s="19" t="n">
        <x:v>13184338.281918474</x:v>
      </x:c>
      <x:c r="BH165" s="19" t="n">
        <x:v>13478725.796615036</x:v>
      </x:c>
      <x:c r="BI165" s="19" t="n">
        <x:v>13850099.586040676</x:v>
      </x:c>
      <x:c r="BJ165" s="19" t="n">
        <x:v>14255378.75170449</x:v>
      </x:c>
      <x:c r="BK165" s="19" t="n">
        <x:v>14638120.548037153</x:v>
      </x:c>
      <x:c r="BL165" s="19" t="n">
        <x:v>15109325.01729019</x:v>
      </x:c>
      <x:c r="BM165" s="19" t="n">
        <x:v>15610123.703154417</x:v>
      </x:c>
      <x:c r="BN165" s="19" t="n">
        <x:v>16079835.566760814</x:v>
      </x:c>
      <x:c r="BO165" s="19" t="n">
        <x:v>16645587.490701906</x:v>
      </x:c>
    </x:row>
    <x:row r="166" ht="42" customHeight="1">
      <x:c r="A166" s="3" t="str">
        <x:v>EVENT.INITIAL_P01.CASH.3</x:v>
      </x:c>
      <x:c r="B166" s="3" t="str">
        <x:v>Event checkpoint: initial p01 cash / Downside</x:v>
      </x:c>
      <x:c r="C166" s="3" t="str">
        <x:v>EUR</x:v>
      </x:c>
      <x:c r="D166" s="3" t="str">
        <x:v>END</x:v>
      </x:c>
      <x:c r="E166" s="19" t="n">
        <x:f>BO166</x:f>
        <x:v>1138741.9525456398</x:v>
      </x:c>
      <x:c r="F166" s="3" t="str"/>
      <x:c r="G166" s="2"/>
      <x:c r="H166" s="19" t="n">
        <x:v>12500</x:v>
      </x:c>
      <x:c r="I166" s="19" t="n">
        <x:v>1004604.1399999999</x:v>
      </x:c>
      <x:c r="J166" s="19" t="n">
        <x:v>958098.6999999998</x:v>
      </x:c>
      <x:c r="K166" s="19" t="n">
        <x:v>902797.1499999998</x:v>
      </x:c>
      <x:c r="L166" s="19" t="n">
        <x:v>800282.2899999998</x:v>
      </x:c>
      <x:c r="M166" s="19" t="n">
        <x:v>697476.4399999998</x:v>
      </x:c>
      <x:c r="N166" s="19" t="n">
        <x:v>576550.43</x:v>
      </x:c>
      <x:c r="O166" s="19" t="n">
        <x:v>468673.01928750006</x:v>
      </x:c>
      <x:c r="P166" s="19" t="n">
        <x:v>4307564.27265702</x:v>
      </x:c>
      <x:c r="Q166" s="19" t="n">
        <x:v>4170188.738593252</x:v>
      </x:c>
      <x:c r="R166" s="19" t="n">
        <x:v>4005576.488058432</x:v>
      </x:c>
      <x:c r="S166" s="19" t="n">
        <x:v>3801819.618337515</x:v>
      </x:c>
      <x:c r="T166" s="19" t="n">
        <x:v>3605612.867452196</x:v>
      </x:c>
      <x:c r="U166" s="19" t="n">
        <x:v>3397555.2906655064</x:v>
      </x:c>
      <x:c r="V166" s="19" t="n">
        <x:v>3160344.126134492</x:v>
      </x:c>
      <x:c r="W166" s="19" t="n">
        <x:v>2928380.480529192</x:v>
      </x:c>
      <x:c r="X166" s="19" t="n">
        <x:v>2702444.515329754</x:v>
      </x:c>
      <x:c r="Y166" s="19" t="n">
        <x:v>2475664.8804883473</x:v>
      </x:c>
      <x:c r="Z166" s="19" t="n">
        <x:v>2248787.486260286</x:v>
      </x:c>
      <x:c r="AA166" s="19" t="n">
        <x:v>13812654.729675442</x:v>
      </x:c>
      <x:c r="AB166" s="19" t="n">
        <x:v>13529827.423443701</x:v>
      </x:c>
      <x:c r="AC166" s="19" t="n">
        <x:v>13244790.746865237</x:v>
      </x:c>
      <x:c r="AD166" s="19" t="n">
        <x:v>12959898.368527044</x:v>
      </x:c>
      <x:c r="AE166" s="19" t="n">
        <x:v>12675493.890699925</x:v>
      </x:c>
      <x:c r="AF166" s="19" t="n">
        <x:v>12384045.11204689</x:v>
      </x:c>
      <x:c r="AG166" s="19" t="n">
        <x:v>12077247.967642736</x:v>
      </x:c>
      <x:c r="AH166" s="19" t="n">
        <x:v>11751549.574527983</x:v>
      </x:c>
      <x:c r="AI166" s="19" t="n">
        <x:v>11416573.463545088</x:v>
      </x:c>
      <x:c r="AJ166" s="19" t="n">
        <x:v>11094697.191807257</x:v>
      </x:c>
      <x:c r="AK166" s="19" t="n">
        <x:v>10773305.671520492</x:v>
      </x:c>
      <x:c r="AL166" s="19" t="n">
        <x:v>10453362.956214786</x:v>
      </x:c>
      <x:c r="AM166" s="19" t="n">
        <x:v>10133832.759060325</x:v>
      </x:c>
      <x:c r="AN166" s="19" t="n">
        <x:v>9816820.119626474</x:v>
      </x:c>
      <x:c r="AO166" s="19" t="n">
        <x:v>9501269.283370404</x:v>
      </x:c>
      <x:c r="AP166" s="19" t="n">
        <x:v>9185865.972740924</x:v>
      </x:c>
      <x:c r="AQ166" s="19" t="n">
        <x:v>8873271.578128116</x:v>
      </x:c>
      <x:c r="AR166" s="19" t="n">
        <x:v>8562130.379855257</x:v>
      </x:c>
      <x:c r="AS166" s="19" t="n">
        <x:v>8246043.664488113</x:v>
      </x:c>
      <x:c r="AT166" s="19" t="n">
        <x:v>7900803.861719121</x:v>
      </x:c>
      <x:c r="AU166" s="19" t="n">
        <x:v>7547347.140247891</x:v>
      </x:c>
      <x:c r="AV166" s="19" t="n">
        <x:v>7206775.03015915</x:v>
      </x:c>
      <x:c r="AW166" s="19" t="n">
        <x:v>6869005.577767719</x:v>
      </x:c>
      <x:c r="AX166" s="19" t="n">
        <x:v>6533714.813627574</x:v>
      </x:c>
      <x:c r="AY166" s="19" t="n">
        <x:v>6198493.692492651</x:v>
      </x:c>
      <x:c r="AZ166" s="19" t="n">
        <x:v>5868130.528621585</x:v>
      </x:c>
      <x:c r="BA166" s="19" t="n">
        <x:v>5540210.264669215</x:v>
      </x:c>
      <x:c r="BB166" s="19" t="n">
        <x:v>5211940.980068523</x:v>
      </x:c>
      <x:c r="BC166" s="19" t="n">
        <x:v>4888873.749254866</x:v>
      </x:c>
      <x:c r="BD166" s="19" t="n">
        <x:v>4568211.397036944</x:v>
      </x:c>
      <x:c r="BE166" s="19" t="n">
        <x:v>4241134.309153317</x:v>
      </x:c>
      <x:c r="BF166" s="19" t="n">
        <x:v>3914502.337189804</x:v>
      </x:c>
      <x:c r="BG166" s="19" t="n">
        <x:v>3587895.566510848</x:v>
      </x:c>
      <x:c r="BH166" s="19" t="n">
        <x:v>3268326.67793658</x:v>
      </x:c>
      <x:c r="BI166" s="19" t="n">
        <x:v>2953807.948168961</x:v>
      </x:c>
      <x:c r="BJ166" s="19" t="n">
        <x:v>2644944.8378767967</x:v>
      </x:c>
      <x:c r="BK166" s="19" t="n">
        <x:v>2335229.760475333</x:v>
      </x:c>
      <x:c r="BL166" s="19" t="n">
        <x:v>2035103.126428113</x:v>
      </x:c>
      <x:c r="BM166" s="19" t="n">
        <x:v>1735562.6987177278</x:v>
      </x:c>
      <x:c r="BN166" s="19" t="n">
        <x:v>1432195.217551779</x:v>
      </x:c>
      <x:c r="BO166" s="19" t="n">
        <x:v>1138741.9525456398</x:v>
      </x:c>
    </x:row>
    <x:row r="167" ht="42" customHeight="1">
      <x:c r="A167" s="3" t="str">
        <x:v>EVENT.INITIAL_P01.FUNDS</x:v>
      </x:c>
      <x:c r="B167" s="3" t="str">
        <x:v>Event checkpoint: initial p01 funds</x:v>
      </x:c>
      <x:c r="C167" s="3" t="str">
        <x:v>EUR</x:v>
      </x:c>
      <x:c r="D167" s="3" t="str">
        <x:v>END</x:v>
      </x:c>
      <x:c r="E167" s="19" t="n">
        <x:f>BO167</x:f>
        <x:v>5915757.534586522</x:v>
      </x:c>
      <x:c r="F167" s="3" t="str">
        <x:v>D10 Liquidity_RegCap row 48; latest estimate</x:v>
      </x:c>
      <x:c r="G167" s="2"/>
      <x:c r="H167" s="20" t="n">
        <x:f>INDEX(H168:H170,'Cover'!$C$28,1)</x:f>
        <x:v>12500</x:v>
      </x:c>
      <x:c r="I167" s="20" t="n">
        <x:f>INDEX(I168:I170,'Cover'!$C$28,1)</x:f>
        <x:v>-19634.08999999999</x:v>
      </x:c>
      <x:c r="J167" s="20" t="n">
        <x:f>INDEX(J168:J170,'Cover'!$C$28,1)</x:f>
        <x:v>-61241.57999999999</x:v>
      </x:c>
      <x:c r="K167" s="20" t="n">
        <x:f>INDEX(K168:K170,'Cover'!$C$28,1)</x:f>
        <x:v>-146204.51999999996</x:v>
      </x:c>
      <x:c r="L167" s="20" t="n">
        <x:f>INDEX(L168:L170,'Cover'!$C$28,1)</x:f>
        <x:v>-240016.21999999997</x:v>
      </x:c>
      <x:c r="M167" s="20" t="n">
        <x:f>INDEX(M168:M170,'Cover'!$C$28,1)</x:f>
        <x:v>-356604.73</x:v>
      </x:c>
      <x:c r="N167" s="20" t="n">
        <x:f>INDEX(N168:N170,'Cover'!$C$28,1)</x:f>
        <x:v>-466657.8</x:v>
      </x:c>
      <x:c r="O167" s="20" t="n">
        <x:f>INDEX(O168:O170,'Cover'!$C$28,1)</x:f>
        <x:v>-577455.5215080366</x:v>
      </x:c>
      <x:c r="P167" s="20" t="n">
        <x:f>INDEX(P168:P170,'Cover'!$C$28,1)</x:f>
        <x:v>4283736.519109425</x:v>
      </x:c>
      <x:c r="Q167" s="20" t="n">
        <x:f>INDEX(Q168:Q170,'Cover'!$C$28,1)</x:f>
        <x:v>4127438.8967380426</x:v>
      </x:c>
      <x:c r="R167" s="20" t="n">
        <x:f>INDEX(R168:R170,'Cover'!$C$28,1)</x:f>
        <x:v>3924897.6427895967</x:v>
      </x:c>
      <x:c r="S167" s="20" t="n">
        <x:f>INDEX(S168:S170,'Cover'!$C$28,1)</x:f>
        <x:v>3727975.0245981384</x:v>
      </x:c>
      <x:c r="T167" s="20" t="n">
        <x:f>INDEX(T168:T170,'Cover'!$C$28,1)</x:f>
        <x:v>3526714.2940471848</x:v>
      </x:c>
      <x:c r="U167" s="20" t="n">
        <x:f>INDEX(U168:U170,'Cover'!$C$28,1)</x:f>
        <x:v>3241845.392879866</x:v>
      </x:c>
      <x:c r="V167" s="20" t="n">
        <x:f>INDEX(V168:V170,'Cover'!$C$28,1)</x:f>
        <x:v>2991722.3492987915</x:v>
      </x:c>
      <x:c r="W167" s="20" t="n">
        <x:f>INDEX(W168:W170,'Cover'!$C$28,1)</x:f>
        <x:v>2743227.269517876</x:v>
      </x:c>
      <x:c r="X167" s="20" t="n">
        <x:f>INDEX(X168:X170,'Cover'!$C$28,1)</x:f>
        <x:v>2496458.324548125</x:v>
      </x:c>
      <x:c r="Y167" s="20" t="n">
        <x:f>INDEX(Y168:Y170,'Cover'!$C$28,1)</x:f>
        <x:v>2251499.3620028137</x:v>
      </x:c>
      <x:c r="Z167" s="20" t="n">
        <x:f>INDEX(Z168:Z170,'Cover'!$C$28,1)</x:f>
        <x:v>2008419.5220709604</x:v>
      </x:c>
      <x:c r="AA167" s="20" t="n">
        <x:f>INDEX(AA168:AA170,'Cover'!$C$28,1)</x:f>
        <x:v>13621178.610291824</x:v>
      </x:c>
      <x:c r="AB167" s="20" t="n">
        <x:f>INDEX(AB168:AB170,'Cover'!$C$28,1)</x:f>
        <x:v>13376687.695060207</x:v>
      </x:c>
      <x:c r="AC167" s="20" t="n">
        <x:f>INDEX(AC168:AC170,'Cover'!$C$28,1)</x:f>
        <x:v>13134244.43682681</x:v>
      </x:c>
      <x:c r="AD167" s="20" t="n">
        <x:f>INDEX(AD168:AD170,'Cover'!$C$28,1)</x:f>
        <x:v>12893632.713911237</x:v>
      </x:c>
      <x:c r="AE167" s="20" t="n">
        <x:f>INDEX(AE168:AE170,'Cover'!$C$28,1)</x:f>
        <x:v>12655022.786150655</x:v>
      </x:c>
      <x:c r="AF167" s="20" t="n">
        <x:f>INDEX(AF168:AF170,'Cover'!$C$28,1)</x:f>
        <x:v>12393244.985432047</x:v>
      </x:c>
      <x:c r="AG167" s="20" t="n">
        <x:f>INDEX(AG168:AG170,'Cover'!$C$28,1)</x:f>
        <x:v>12098232.550528372</x:v>
      </x:c>
      <x:c r="AH167" s="20" t="n">
        <x:f>INDEX(AH168:AH170,'Cover'!$C$28,1)</x:f>
        <x:v>11808820.751579933</x:v>
      </x:c>
      <x:c r="AI167" s="20" t="n">
        <x:f>INDEX(AI168:AI170,'Cover'!$C$28,1)</x:f>
        <x:v>11525206.598406544</x:v>
      </x:c>
      <x:c r="AJ167" s="20" t="n">
        <x:f>INDEX(AJ168:AJ170,'Cover'!$C$28,1)</x:f>
        <x:v>11247569.73085075</x:v>
      </x:c>
      <x:c r="AK167" s="20" t="n">
        <x:f>INDEX(AK168:AK170,'Cover'!$C$28,1)</x:f>
        <x:v>10976065.021138985</x:v>
      </x:c>
      <x:c r="AL167" s="20" t="n">
        <x:f>INDEX(AL168:AL170,'Cover'!$C$28,1)</x:f>
        <x:v>10710829.856351402</x:v>
      </x:c>
      <x:c r="AM167" s="20" t="n">
        <x:f>INDEX(AM168:AM170,'Cover'!$C$28,1)</x:f>
        <x:v>10451989.505339747</x:v>
      </x:c>
      <x:c r="AN167" s="20" t="n">
        <x:f>INDEX(AN168:AN170,'Cover'!$C$28,1)</x:f>
        <x:v>10199646.67274049</x:v>
      </x:c>
      <x:c r="AO167" s="20" t="n">
        <x:f>INDEX(AO168:AO170,'Cover'!$C$28,1)</x:f>
        <x:v>9953901.78772347</x:v>
      </x:c>
      <x:c r="AP167" s="20" t="n">
        <x:f>INDEX(AP168:AP170,'Cover'!$C$28,1)</x:f>
        <x:v>9714747.79666863</x:v>
      </x:c>
      <x:c r="AQ167" s="20" t="n">
        <x:f>INDEX(AQ168:AQ170,'Cover'!$C$28,1)</x:f>
        <x:v>9482301.766644496</x:v>
      </x:c>
      <x:c r="AR167" s="20" t="n">
        <x:f>INDEX(AR168:AR170,'Cover'!$C$28,1)</x:f>
        <x:v>9247190.984495569</x:v>
      </x:c>
      <x:c r="AS167" s="20" t="n">
        <x:f>INDEX(AS168:AS170,'Cover'!$C$28,1)</x:f>
        <x:v>8990743.82831606</x:v>
      </x:c>
      <x:c r="AT167" s="20" t="n">
        <x:f>INDEX(AT168:AT170,'Cover'!$C$28,1)</x:f>
        <x:v>8743757.960625561</x:v>
      </x:c>
      <x:c r="AU167" s="20" t="n">
        <x:f>INDEX(AU168:AU170,'Cover'!$C$28,1)</x:f>
        <x:v>8506464.169815404</x:v>
      </x:c>
      <x:c r="AV167" s="20" t="n">
        <x:f>INDEX(AV168:AV170,'Cover'!$C$28,1)</x:f>
        <x:v>8278950.026958625</x:v>
      </x:c>
      <x:c r="AW167" s="20" t="n">
        <x:f>INDEX(AW168:AW170,'Cover'!$C$28,1)</x:f>
        <x:v>8061224.908492778</x:v>
      </x:c>
      <x:c r="AX167" s="20" t="n">
        <x:f>INDEX(AX168:AX170,'Cover'!$C$28,1)</x:f>
        <x:v>7853370.472337195</x:v>
      </x:c>
      <x:c r="AY167" s="20" t="n">
        <x:f>INDEX(AY168:AY170,'Cover'!$C$28,1)</x:f>
        <x:v>7655385.013078559</x:v>
      </x:c>
      <x:c r="AZ167" s="20" t="n">
        <x:f>INDEX(AZ168:AZ170,'Cover'!$C$28,1)</x:f>
        <x:v>7467383.863476066</x:v>
      </x:c>
      <x:c r="BA167" s="20" t="n">
        <x:f>INDEX(BA168:BA170,'Cover'!$C$28,1)</x:f>
        <x:v>7289501.14282633</x:v>
      </x:c>
      <x:c r="BB167" s="20" t="n">
        <x:f>INDEX(BB168:BB170,'Cover'!$C$28,1)</x:f>
        <x:v>7121681.55386892</x:v>
      </x:c>
      <x:c r="BC167" s="20" t="n">
        <x:f>INDEX(BC168:BC170,'Cover'!$C$28,1)</x:f>
        <x:v>6963905.520415613</x:v>
      </x:c>
      <x:c r="BD167" s="20" t="n">
        <x:f>INDEX(BD168:BD170,'Cover'!$C$28,1)</x:f>
        <x:v>6806782.497155229</x:v>
      </x:c>
      <x:c r="BE167" s="20" t="n">
        <x:f>INDEX(BE168:BE170,'Cover'!$C$28,1)</x:f>
        <x:v>6665702.207217038</x:v>
      </x:c>
      <x:c r="BF167" s="20" t="n">
        <x:f>INDEX(BF168:BF170,'Cover'!$C$28,1)</x:f>
        <x:v>6536740.008777122</x:v>
      </x:c>
      <x:c r="BG167" s="20" t="n">
        <x:f>INDEX(BG168:BG170,'Cover'!$C$28,1)</x:f>
        <x:v>6419749.19319558</x:v>
      </x:c>
      <x:c r="BH167" s="20" t="n">
        <x:f>INDEX(BH168:BH170,'Cover'!$C$28,1)</x:f>
        <x:v>6314710.394759112</x:v>
      </x:c>
      <x:c r="BI167" s="20" t="n">
        <x:f>INDEX(BI168:BI170,'Cover'!$C$28,1)</x:f>
        <x:v>6221666.936851462</x:v>
      </x:c>
      <x:c r="BJ167" s="20" t="n">
        <x:f>INDEX(BJ168:BJ170,'Cover'!$C$28,1)</x:f>
        <x:v>6140629.271278291</x:v>
      </x:c>
      <x:c r="BK167" s="20" t="n">
        <x:f>INDEX(BK168:BK170,'Cover'!$C$28,1)</x:f>
        <x:v>6071732.04672001</x:v>
      </x:c>
      <x:c r="BL167" s="20" t="n">
        <x:f>INDEX(BL168:BL170,'Cover'!$C$28,1)</x:f>
        <x:v>6014807.240554612</x:v>
      </x:c>
      <x:c r="BM167" s="20" t="n">
        <x:f>INDEX(BM168:BM170,'Cover'!$C$28,1)</x:f>
        <x:v>5969804.71885483</x:v>
      </x:c>
      <x:c r="BN167" s="20" t="n">
        <x:f>INDEX(BN168:BN170,'Cover'!$C$28,1)</x:f>
        <x:v>5936774.385937732</x:v>
      </x:c>
      <x:c r="BO167" s="20" t="n">
        <x:f>INDEX(BO168:BO170,'Cover'!$C$28,1)</x:f>
        <x:v>5915757.534586522</x:v>
      </x:c>
    </x:row>
    <x:row r="168" ht="42" customHeight="1">
      <x:c r="A168" s="3" t="str">
        <x:v>EVENT.INITIAL_P01.FUNDS.1</x:v>
      </x:c>
      <x:c r="B168" s="3" t="str">
        <x:v>Event checkpoint: initial p01 funds / Base</x:v>
      </x:c>
      <x:c r="C168" s="3" t="str">
        <x:v>EUR</x:v>
      </x:c>
      <x:c r="D168" s="3" t="str">
        <x:v>END</x:v>
      </x:c>
      <x:c r="E168" s="19" t="n">
        <x:f>BO168</x:f>
        <x:v>5915757.534586522</x:v>
      </x:c>
      <x:c r="F168" s="3" t="str"/>
      <x:c r="G168" s="2"/>
      <x:c r="H168" s="19" t="n">
        <x:v>12500</x:v>
      </x:c>
      <x:c r="I168" s="19" t="n">
        <x:v>-19634.08999999999</x:v>
      </x:c>
      <x:c r="J168" s="19" t="n">
        <x:v>-61241.57999999999</x:v>
      </x:c>
      <x:c r="K168" s="19" t="n">
        <x:v>-146204.51999999996</x:v>
      </x:c>
      <x:c r="L168" s="19" t="n">
        <x:v>-240016.21999999997</x:v>
      </x:c>
      <x:c r="M168" s="19" t="n">
        <x:v>-356604.73</x:v>
      </x:c>
      <x:c r="N168" s="19" t="n">
        <x:v>-466657.8</x:v>
      </x:c>
      <x:c r="O168" s="19" t="n">
        <x:v>-577455.5215080366</x:v>
      </x:c>
      <x:c r="P168" s="19" t="n">
        <x:v>4283736.519109425</x:v>
      </x:c>
      <x:c r="Q168" s="19" t="n">
        <x:v>4127438.8967380426</x:v>
      </x:c>
      <x:c r="R168" s="19" t="n">
        <x:v>3924897.6427895967</x:v>
      </x:c>
      <x:c r="S168" s="19" t="n">
        <x:v>3727975.0245981384</x:v>
      </x:c>
      <x:c r="T168" s="19" t="n">
        <x:v>3526714.2940471848</x:v>
      </x:c>
      <x:c r="U168" s="19" t="n">
        <x:v>3241845.392879866</x:v>
      </x:c>
      <x:c r="V168" s="19" t="n">
        <x:v>2991722.3492987915</x:v>
      </x:c>
      <x:c r="W168" s="19" t="n">
        <x:v>2743227.269517876</x:v>
      </x:c>
      <x:c r="X168" s="19" t="n">
        <x:v>2496458.324548125</x:v>
      </x:c>
      <x:c r="Y168" s="19" t="n">
        <x:v>2251499.3620028137</x:v>
      </x:c>
      <x:c r="Z168" s="19" t="n">
        <x:v>2008419.5220709604</x:v>
      </x:c>
      <x:c r="AA168" s="19" t="n">
        <x:v>13621178.610291824</x:v>
      </x:c>
      <x:c r="AB168" s="19" t="n">
        <x:v>13376687.695060207</x:v>
      </x:c>
      <x:c r="AC168" s="19" t="n">
        <x:v>13134244.43682681</x:v>
      </x:c>
      <x:c r="AD168" s="19" t="n">
        <x:v>12893632.713911237</x:v>
      </x:c>
      <x:c r="AE168" s="19" t="n">
        <x:v>12655022.786150655</x:v>
      </x:c>
      <x:c r="AF168" s="19" t="n">
        <x:v>12393244.985432047</x:v>
      </x:c>
      <x:c r="AG168" s="19" t="n">
        <x:v>12098232.550528372</x:v>
      </x:c>
      <x:c r="AH168" s="19" t="n">
        <x:v>11808820.751579933</x:v>
      </x:c>
      <x:c r="AI168" s="19" t="n">
        <x:v>11525206.598406544</x:v>
      </x:c>
      <x:c r="AJ168" s="19" t="n">
        <x:v>11247569.73085075</x:v>
      </x:c>
      <x:c r="AK168" s="19" t="n">
        <x:v>10976065.021138985</x:v>
      </x:c>
      <x:c r="AL168" s="19" t="n">
        <x:v>10710829.856351402</x:v>
      </x:c>
      <x:c r="AM168" s="19" t="n">
        <x:v>10451989.505339747</x:v>
      </x:c>
      <x:c r="AN168" s="19" t="n">
        <x:v>10199646.67274049</x:v>
      </x:c>
      <x:c r="AO168" s="19" t="n">
        <x:v>9953901.78772347</x:v>
      </x:c>
      <x:c r="AP168" s="19" t="n">
        <x:v>9714747.79666863</x:v>
      </x:c>
      <x:c r="AQ168" s="19" t="n">
        <x:v>9482301.766644496</x:v>
      </x:c>
      <x:c r="AR168" s="19" t="n">
        <x:v>9247190.984495569</x:v>
      </x:c>
      <x:c r="AS168" s="19" t="n">
        <x:v>8990743.82831606</x:v>
      </x:c>
      <x:c r="AT168" s="19" t="n">
        <x:v>8743757.960625561</x:v>
      </x:c>
      <x:c r="AU168" s="19" t="n">
        <x:v>8506464.169815404</x:v>
      </x:c>
      <x:c r="AV168" s="19" t="n">
        <x:v>8278950.026958625</x:v>
      </x:c>
      <x:c r="AW168" s="19" t="n">
        <x:v>8061224.908492778</x:v>
      </x:c>
      <x:c r="AX168" s="19" t="n">
        <x:v>7853370.472337195</x:v>
      </x:c>
      <x:c r="AY168" s="19" t="n">
        <x:v>7655385.013078559</x:v>
      </x:c>
      <x:c r="AZ168" s="19" t="n">
        <x:v>7467383.863476066</x:v>
      </x:c>
      <x:c r="BA168" s="19" t="n">
        <x:v>7289501.14282633</x:v>
      </x:c>
      <x:c r="BB168" s="19" t="n">
        <x:v>7121681.55386892</x:v>
      </x:c>
      <x:c r="BC168" s="19" t="n">
        <x:v>6963905.520415613</x:v>
      </x:c>
      <x:c r="BD168" s="19" t="n">
        <x:v>6806782.497155229</x:v>
      </x:c>
      <x:c r="BE168" s="19" t="n">
        <x:v>6665702.207217038</x:v>
      </x:c>
      <x:c r="BF168" s="19" t="n">
        <x:v>6536740.008777122</x:v>
      </x:c>
      <x:c r="BG168" s="19" t="n">
        <x:v>6419749.19319558</x:v>
      </x:c>
      <x:c r="BH168" s="19" t="n">
        <x:v>6314710.394759112</x:v>
      </x:c>
      <x:c r="BI168" s="19" t="n">
        <x:v>6221666.936851462</x:v>
      </x:c>
      <x:c r="BJ168" s="19" t="n">
        <x:v>6140629.271278291</x:v>
      </x:c>
      <x:c r="BK168" s="19" t="n">
        <x:v>6071732.04672001</x:v>
      </x:c>
      <x:c r="BL168" s="19" t="n">
        <x:v>6014807.240554612</x:v>
      </x:c>
      <x:c r="BM168" s="19" t="n">
        <x:v>5969804.71885483</x:v>
      </x:c>
      <x:c r="BN168" s="19" t="n">
        <x:v>5936774.385937732</x:v>
      </x:c>
      <x:c r="BO168" s="19" t="n">
        <x:v>5915757.534586522</x:v>
      </x:c>
    </x:row>
    <x:row r="169" ht="42" customHeight="1">
      <x:c r="A169" s="3" t="str">
        <x:v>EVENT.INITIAL_P01.FUNDS.2</x:v>
      </x:c>
      <x:c r="B169" s="3" t="str">
        <x:v>Event checkpoint: initial p01 funds / Upside</x:v>
      </x:c>
      <x:c r="C169" s="3" t="str">
        <x:v>EUR</x:v>
      </x:c>
      <x:c r="D169" s="3" t="str">
        <x:v>END</x:v>
      </x:c>
      <x:c r="E169" s="19" t="n">
        <x:f>BO169</x:f>
        <x:v>11404712.417409396</x:v>
      </x:c>
      <x:c r="F169" s="3" t="str"/>
      <x:c r="G169" s="2"/>
      <x:c r="H169" s="19" t="n">
        <x:v>12500</x:v>
      </x:c>
      <x:c r="I169" s="19" t="n">
        <x:v>-19634.08999999999</x:v>
      </x:c>
      <x:c r="J169" s="19" t="n">
        <x:v>-61241.57999999999</x:v>
      </x:c>
      <x:c r="K169" s="19" t="n">
        <x:v>-146204.51999999996</x:v>
      </x:c>
      <x:c r="L169" s="19" t="n">
        <x:v>-240016.21999999997</x:v>
      </x:c>
      <x:c r="M169" s="19" t="n">
        <x:v>-356604.73</x:v>
      </x:c>
      <x:c r="N169" s="19" t="n">
        <x:v>-466657.8</x:v>
      </x:c>
      <x:c r="O169" s="19" t="n">
        <x:v>-577455.5215080366</x:v>
      </x:c>
      <x:c r="P169" s="19" t="n">
        <x:v>4283736.519109425</x:v>
      </x:c>
      <x:c r="Q169" s="19" t="n">
        <x:v>4127438.8967380426</x:v>
      </x:c>
      <x:c r="R169" s="19" t="n">
        <x:v>3925622.42757887</x:v>
      </x:c>
      <x:c r="S169" s="19" t="n">
        <x:v>3730215.9551267894</x:v>
      </x:c>
      <x:c r="T169" s="19" t="n">
        <x:v>3531312.5652898005</x:v>
      </x:c>
      <x:c r="U169" s="19" t="n">
        <x:v>3269420.9241675334</x:v>
      </x:c>
      <x:c r="V169" s="19" t="n">
        <x:v>3030201.451125785</x:v>
      </x:c>
      <x:c r="W169" s="19" t="n">
        <x:v>2795734.4619572684</x:v>
      </x:c>
      <x:c r="X169" s="19" t="n">
        <x:v>2566341.158390649</x:v>
      </x:c>
      <x:c r="Y169" s="19" t="n">
        <x:v>2342306.61045038</x:v>
      </x:c>
      <x:c r="Z169" s="19" t="n">
        <x:v>2123891.4796848698</x:v>
      </x:c>
      <x:c r="AA169" s="19" t="n">
        <x:v>13765230.919094188</x:v>
      </x:c>
      <x:c r="AB169" s="19" t="n">
        <x:v>13553412.466486452</x:v>
      </x:c>
      <x:c r="AC169" s="19" t="n">
        <x:v>13347893.04490424</x:v>
      </x:c>
      <x:c r="AD169" s="19" t="n">
        <x:v>13148303.702091169</x:v>
      </x:c>
      <x:c r="AE169" s="19" t="n">
        <x:v>12955137.776764076</x:v>
      </x:c>
      <x:c r="AF169" s="19" t="n">
        <x:v>12743363.401050854</x:v>
      </x:c>
      <x:c r="AG169" s="19" t="n">
        <x:v>12505104.78015667</x:v>
      </x:c>
      <x:c r="AH169" s="19" t="n">
        <x:v>12279914.400308639</x:v>
      </x:c>
      <x:c r="AI169" s="19" t="n">
        <x:v>12068475.38209478</x:v>
      </x:c>
      <x:c r="AJ169" s="19" t="n">
        <x:v>11871412.60571761</x:v>
      </x:c>
      <x:c r="AK169" s="19" t="n">
        <x:v>11689241.955533143</x:v>
      </x:c>
      <x:c r="AL169" s="19" t="n">
        <x:v>11522468.350182675</x:v>
      </x:c>
      <x:c r="AM169" s="19" t="n">
        <x:v>11371562.958971474</x:v>
      </x:c>
      <x:c r="AN169" s="19" t="n">
        <x:v>11236935.134076914</x:v>
      </x:c>
      <x:c r="AO169" s="19" t="n">
        <x:v>11118987.37506022</x:v>
      </x:c>
      <x:c r="AP169" s="19" t="n">
        <x:v>11017851.400029972</x:v>
      </x:c>
      <x:c r="AQ169" s="19" t="n">
        <x:v>10933972.832634833</x:v>
      </x:c>
      <x:c r="AR169" s="19" t="n">
        <x:v>10858240.24423415</x:v>
      </x:c>
      <x:c r="AS169" s="19" t="n">
        <x:v>10773384.610447679</x:v>
      </x:c>
      <x:c r="AT169" s="19" t="n">
        <x:v>10710853.553805532</x:v>
      </x:c>
      <x:c r="AU169" s="19" t="n">
        <x:v>10671292.117307676</x:v>
      </x:c>
      <x:c r="AV169" s="19" t="n">
        <x:v>10655169.965024052</x:v>
      </x:c>
      <x:c r="AW169" s="19" t="n">
        <x:v>10662815.60339692</x:v>
      </x:c>
      <x:c r="AX169" s="19" t="n">
        <x:v>10694670.839742146</x:v>
      </x:c>
      <x:c r="AY169" s="19" t="n">
        <x:v>10751066.210701609</x:v>
      </x:c>
      <x:c r="AZ169" s="19" t="n">
        <x:v>10832408.721294815</x:v>
      </x:c>
      <x:c r="BA169" s="19" t="n">
        <x:v>10858240.24423415</x:v>
      </x:c>
      <x:c r="BB169" s="19" t="n">
        <x:v>10858240.24423415</x:v>
      </x:c>
      <x:c r="BC169" s="19" t="n">
        <x:v>10858240.24423415</x:v>
      </x:c>
      <x:c r="BD169" s="19" t="n">
        <x:v>11404712.417409396</x:v>
      </x:c>
      <x:c r="BE169" s="19" t="n">
        <x:v>11404712.417409396</x:v>
      </x:c>
      <x:c r="BF169" s="19" t="n">
        <x:v>11404712.417409396</x:v>
      </x:c>
      <x:c r="BG169" s="19" t="n">
        <x:v>11404712.417409396</x:v>
      </x:c>
      <x:c r="BH169" s="19" t="n">
        <x:v>11404712.417409396</x:v>
      </x:c>
      <x:c r="BI169" s="19" t="n">
        <x:v>11404712.417409396</x:v>
      </x:c>
      <x:c r="BJ169" s="19" t="n">
        <x:v>11404712.417409396</x:v>
      </x:c>
      <x:c r="BK169" s="19" t="n">
        <x:v>11404712.417409396</x:v>
      </x:c>
      <x:c r="BL169" s="19" t="n">
        <x:v>11404712.417409396</x:v>
      </x:c>
      <x:c r="BM169" s="19" t="n">
        <x:v>11404712.417409396</x:v>
      </x:c>
      <x:c r="BN169" s="19" t="n">
        <x:v>11404712.417409396</x:v>
      </x:c>
      <x:c r="BO169" s="19" t="n">
        <x:v>11404712.417409396</x:v>
      </x:c>
    </x:row>
    <x:row r="170" ht="42" customHeight="1">
      <x:c r="A170" s="3" t="str">
        <x:v>EVENT.INITIAL_P01.FUNDS.3</x:v>
      </x:c>
      <x:c r="B170" s="3" t="str">
        <x:v>Event checkpoint: initial p01 funds / Downside</x:v>
      </x:c>
      <x:c r="C170" s="3" t="str">
        <x:v>EUR</x:v>
      </x:c>
      <x:c r="D170" s="3" t="str">
        <x:v>END</x:v>
      </x:c>
      <x:c r="E170" s="19" t="n">
        <x:f>BO170</x:f>
        <x:v>862173.3816833608</x:v>
      </x:c>
      <x:c r="F170" s="3" t="str"/>
      <x:c r="G170" s="2"/>
      <x:c r="H170" s="19" t="n">
        <x:v>12500</x:v>
      </x:c>
      <x:c r="I170" s="19" t="n">
        <x:v>-19634.08999999999</x:v>
      </x:c>
      <x:c r="J170" s="19" t="n">
        <x:v>-61241.57999999999</x:v>
      </x:c>
      <x:c r="K170" s="19" t="n">
        <x:v>-146204.51999999996</x:v>
      </x:c>
      <x:c r="L170" s="19" t="n">
        <x:v>-240016.21999999997</x:v>
      </x:c>
      <x:c r="M170" s="19" t="n">
        <x:v>-356604.73</x:v>
      </x:c>
      <x:c r="N170" s="19" t="n">
        <x:v>-466657.8</x:v>
      </x:c>
      <x:c r="O170" s="19" t="n">
        <x:v>-577455.5215080366</x:v>
      </x:c>
      <x:c r="P170" s="19" t="n">
        <x:v>4283736.519109425</x:v>
      </x:c>
      <x:c r="Q170" s="19" t="n">
        <x:v>4127438.8967380426</x:v>
      </x:c>
      <x:c r="R170" s="19" t="n">
        <x:v>3924511.3088936643</x:v>
      </x:c>
      <x:c r="S170" s="19" t="n">
        <x:v>3726758.846940616</x:v>
      </x:c>
      <x:c r="T170" s="19" t="n">
        <x:v>3524204.8580178153</x:v>
      </x:c>
      <x:c r="U170" s="19" t="n">
        <x:v>3287408.4169518827</x:v>
      </x:c>
      <x:c r="V170" s="19" t="n">
        <x:v>3058816.7610661224</x:v>
      </x:c>
      <x:c r="W170" s="19" t="n">
        <x:v>2830210.225069684</x:v>
      </x:c>
      <x:c r="X170" s="19" t="n">
        <x:v>2601593.8368288954</x:v>
      </x:c>
      <x:c r="Y170" s="19" t="n">
        <x:v>2372973.0217473432</x:v>
      </x:c>
      <x:c r="Z170" s="19" t="n">
        <x:v>2144344.020651358</x:v>
      </x:c>
      <x:c r="AA170" s="19" t="n">
        <x:v>13655592.828895485</x:v>
      </x:c>
      <x:c r="AB170" s="19" t="n">
        <x:v>13367875.951173998</x:v>
      </x:c>
      <x:c r="AC170" s="19" t="n">
        <x:v>13080512.857103676</x:v>
      </x:c>
      <x:c r="AD170" s="19" t="n">
        <x:v>12793400.416317672</x:v>
      </x:c>
      <x:c r="AE170" s="19" t="n">
        <x:v>12506554.450745158</x:v>
      </x:c>
      <x:c r="AF170" s="19" t="n">
        <x:v>12194756.830738865</x:v>
      </x:c>
      <x:c r="AG170" s="19" t="n">
        <x:v>11863796.870770438</x:v>
      </x:c>
      <x:c r="AH170" s="19" t="n">
        <x:v>11534344.69248415</x:v>
      </x:c>
      <x:c r="AI170" s="19" t="n">
        <x:v>11206385.08274279</x:v>
      </x:c>
      <x:c r="AJ170" s="19" t="n">
        <x:v>10879936.556735145</x:v>
      </x:c>
      <x:c r="AK170" s="19" t="n">
        <x:v>10555034.965301886</x:v>
      </x:c>
      <x:c r="AL170" s="19" t="n">
        <x:v>10231698.605811708</x:v>
      </x:c>
      <x:c r="AM170" s="19" t="n">
        <x:v>9909944.701414868</x:v>
      </x:c>
      <x:c r="AN170" s="19" t="n">
        <x:v>9589776.022131264</x:v>
      </x:c>
      <x:c r="AO170" s="19" t="n">
        <x:v>9271206.051108964</x:v>
      </x:c>
      <x:c r="AP170" s="19" t="n">
        <x:v>8954222.46232501</x:v>
      </x:c>
      <x:c r="AQ170" s="19" t="n">
        <x:v>8638839.169568304</x:v>
      </x:c>
      <x:c r="AR170" s="19" t="n">
        <x:v>8315613.795984464</x:v>
      </x:c>
      <x:c r="AS170" s="19" t="n">
        <x:v>7964392.911932245</x:v>
      </x:c>
      <x:c r="AT170" s="19" t="n">
        <x:v>7615734.066488308</x:v>
      </x:c>
      <x:c r="AU170" s="19" t="n">
        <x:v>7269748.595462607</x:v>
      </x:c>
      <x:c r="AV170" s="19" t="n">
        <x:v>6926429.151794989</x:v>
      </x:c>
      <x:c r="AW170" s="19" t="n">
        <x:v>6585718.654473869</x:v>
      </x:c>
      <x:c r="AX170" s="19" t="n">
        <x:v>6247616.373555212</x:v>
      </x:c>
      <x:c r="AY170" s="19" t="n">
        <x:v>5912050.542810395</x:v>
      </x:c>
      <x:c r="AZ170" s="19" t="n">
        <x:v>5579081.092736194</x:v>
      </x:c>
      <x:c r="BA170" s="19" t="n">
        <x:v>5248775.0941776745</x:v>
      </x:c>
      <x:c r="BB170" s="19" t="n">
        <x:v>4921051.136943012</x:v>
      </x:c>
      <x:c r="BC170" s="19" t="n">
        <x:v>4595832.584123073</x:v>
      </x:c>
      <x:c r="BD170" s="19" t="n">
        <x:v>4263666.432853568</x:v>
      </x:c>
      <x:c r="BE170" s="19" t="n">
        <x:v>3938774.219732025</x:v>
      </x:c>
      <x:c r="BF170" s="19" t="n">
        <x:v>3617161.990114274</x:v>
      </x:c>
      <x:c r="BG170" s="19" t="n">
        <x:v>3298659.8017717064</x:v>
      </x:c>
      <x:c r="BH170" s="19" t="n">
        <x:v>2983237.1683426783</x:v>
      </x:c>
      <x:c r="BI170" s="19" t="n">
        <x:v>2670942.3295312375</x:v>
      </x:c>
      <x:c r="BJ170" s="19" t="n">
        <x:v>2361753.797834793</x:v>
      </x:c>
      <x:c r="BK170" s="19" t="n">
        <x:v>2055790.0825084434</x:v>
      </x:c>
      <x:c r="BL170" s="19" t="n">
        <x:v>1752883.679629926</x:v>
      </x:c>
      <x:c r="BM170" s="19" t="n">
        <x:v>1452950.730515508</x:v>
      </x:c>
      <x:c r="BN170" s="19" t="n">
        <x:v>1156034.1351047535</x:v>
      </x:c>
      <x:c r="BO170" s="19" t="n">
        <x:v>862173.3816833608</x:v>
      </x:c>
    </x:row>
    <x:row r="171" ht="42" customHeight="1">
      <x:c r="A171" s="3" t="str">
        <x:v>EVENT.INITIAL_P02.CASH</x:v>
      </x:c>
      <x:c r="B171" s="3" t="str">
        <x:v>Event checkpoint: initial p02 cash</x:v>
      </x:c>
      <x:c r="C171" s="3" t="str">
        <x:v>EUR</x:v>
      </x:c>
      <x:c r="D171" s="3" t="str">
        <x:v>END</x:v>
      </x:c>
      <x:c r="E171" s="19" t="n">
        <x:f>BO171</x:f>
        <x:v>6444983.995433731</x:v>
      </x:c>
      <x:c r="F171" s="3" t="str">
        <x:v>D10 Liquidity_RegCap row 51; latest estimate</x:v>
      </x:c>
      <x:c r="G171" s="2"/>
      <x:c r="H171" s="20" t="n">
        <x:f>INDEX(H172:H174,'Cover'!$C$28,1)</x:f>
        <x:v>25000</x:v>
      </x:c>
      <x:c r="I171" s="20" t="n">
        <x:f>INDEX(I172:I174,'Cover'!$C$28,1)</x:f>
        <x:v>1004604.1399999999</x:v>
      </x:c>
      <x:c r="J171" s="20" t="n">
        <x:f>INDEX(J172:J174,'Cover'!$C$28,1)</x:f>
        <x:v>958098.6999999998</x:v>
      </x:c>
      <x:c r="K171" s="20" t="n">
        <x:f>INDEX(K172:K174,'Cover'!$C$28,1)</x:f>
        <x:v>902797.1499999998</x:v>
      </x:c>
      <x:c r="L171" s="20" t="n">
        <x:f>INDEX(L172:L174,'Cover'!$C$28,1)</x:f>
        <x:v>800282.2899999998</x:v>
      </x:c>
      <x:c r="M171" s="20" t="n">
        <x:f>INDEX(M172:M174,'Cover'!$C$28,1)</x:f>
        <x:v>697476.4399999998</x:v>
      </x:c>
      <x:c r="N171" s="20" t="n">
        <x:f>INDEX(N172:N174,'Cover'!$C$28,1)</x:f>
        <x:v>576550.43</x:v>
      </x:c>
      <x:c r="O171" s="20" t="n">
        <x:f>INDEX(O172:O174,'Cover'!$C$28,1)</x:f>
        <x:v>468673.01928750006</x:v>
      </x:c>
      <x:c r="P171" s="20" t="n">
        <x:f>INDEX(P172:P174,'Cover'!$C$28,1)</x:f>
        <x:v>4307564.27265702</x:v>
      </x:c>
      <x:c r="Q171" s="20" t="n">
        <x:f>INDEX(Q172:Q174,'Cover'!$C$28,1)</x:f>
        <x:v>4170188.738593252</x:v>
      </x:c>
      <x:c r="R171" s="20" t="n">
        <x:f>INDEX(R172:R174,'Cover'!$C$28,1)</x:f>
        <x:v>4007453.5376407783</x:v>
      </x:c>
      <x:c r="S171" s="20" t="n">
        <x:f>INDEX(S172:S174,'Cover'!$C$28,1)</x:f>
        <x:v>3806259.3059398597</x:v>
      </x:c>
      <x:c r="T171" s="20" t="n">
        <x:f>INDEX(T172:T174,'Cover'!$C$28,1)</x:f>
        <x:v>3612900.6962790797</x:v>
      </x:c>
      <x:c r="U171" s="20" t="n">
        <x:f>INDEX(U172:U174,'Cover'!$C$28,1)</x:f>
        <x:v>3385829.904497584</x:v>
      </x:c>
      <x:c r="V171" s="20" t="n">
        <x:f>INDEX(V172:V174,'Cover'!$C$28,1)</x:f>
        <x:v>3130925.5721130725</x:v>
      </x:c>
      <x:c r="W171" s="20" t="n">
        <x:f>INDEX(W172:W174,'Cover'!$C$28,1)</x:f>
        <x:v>2883024.984674343</x:v>
      </x:c>
      <x:c r="X171" s="20" t="n">
        <x:f>INDEX(X172:X174,'Cover'!$C$28,1)</x:f>
        <x:v>2642579.7684223447</x:v>
      </x:c>
      <x:c r="Y171" s="20" t="n">
        <x:f>INDEX(Y172:Y174,'Cover'!$C$28,1)</x:f>
        <x:v>2403480.946493165</x:v>
      </x:c>
      <x:c r="Z171" s="20" t="n">
        <x:f>INDEX(Z172:Z174,'Cover'!$C$28,1)</x:f>
        <x:v>2166148.4846548047</x:v>
      </x:c>
      <x:c r="AA171" s="20" t="n">
        <x:f>INDEX(AA172:AA174,'Cover'!$C$28,1)</x:f>
        <x:v>13779389.26634444</x:v>
      </x:c>
      <x:c r="AB171" s="20" t="n">
        <x:f>INDEX(AB172:AB174,'Cover'!$C$28,1)</x:f>
        <x:v>13542865.694368586</x:v>
      </x:c>
      <x:c r="AC171" s="20" t="n">
        <x:f>INDEX(AC172:AC174,'Cover'!$C$28,1)</x:f>
        <x:v>13305724.809884492</x:v>
      </x:c>
      <x:c r="AD171" s="20" t="n">
        <x:f>INDEX(AD172:AD174,'Cover'!$C$28,1)</x:f>
        <x:v>13069553.535502233</x:v>
      </x:c>
      <x:c r="AE171" s="20" t="n">
        <x:f>INDEX(AE172:AE174,'Cover'!$C$28,1)</x:f>
        <x:v>12837124.229667583</x:v>
      </x:c>
      <x:c r="AF171" s="20" t="n">
        <x:f>INDEX(AF172:AF174,'Cover'!$C$28,1)</x:f>
        <x:v>12599405.265568541</x:v>
      </x:c>
      <x:c r="AG171" s="20" t="n">
        <x:f>INDEX(AG172:AG174,'Cover'!$C$28,1)</x:f>
        <x:v>12349401.911451416</x:v>
      </x:c>
      <x:c r="AH171" s="20" t="n">
        <x:f>INDEX(AH172:AH174,'Cover'!$C$28,1)</x:f>
        <x:v>12070410.035322515</x:v>
      </x:c>
      <x:c r="AI171" s="20" t="n">
        <x:f>INDEX(AI172:AI174,'Cover'!$C$28,1)</x:f>
        <x:v>11786503.31119292</x:v>
      </x:c>
      <x:c r="AJ171" s="20" t="n">
        <x:f>INDEX(AJ172:AJ174,'Cover'!$C$28,1)</x:f>
        <x:v>11517677.428945983</x:v>
      </x:c>
      <x:c r="AK171" s="20" t="n">
        <x:f>INDEX(AK172:AK174,'Cover'!$C$28,1)</x:f>
        <x:v>11256517.384436542</x:v>
      </x:c>
      <x:c r="AL171" s="20" t="n">
        <x:f>INDEX(AL172:AL174,'Cover'!$C$28,1)</x:f>
        <x:v>11001500.809093233</x:v>
      </x:c>
      <x:c r="AM171" s="20" t="n">
        <x:f>INDEX(AM172:AM174,'Cover'!$C$28,1)</x:f>
        <x:v>10748262.206774222</x:v>
      </x:c>
      <x:c r="AN171" s="20" t="n">
        <x:f>INDEX(AN172:AN174,'Cover'!$C$28,1)</x:f>
        <x:v>10505763.149727058</x:v>
      </x:c>
      <x:c r="AO171" s="20" t="n">
        <x:f>INDEX(AO172:AO174,'Cover'!$C$28,1)</x:f>
        <x:v>10269595.557070944</x:v>
      </x:c>
      <x:c r="AP171" s="20" t="n">
        <x:f>INDEX(AP172:AP174,'Cover'!$C$28,1)</x:f>
        <x:v>10034361.165530069</x:v>
      </x:c>
      <x:c r="AQ171" s="20" t="n">
        <x:f>INDEX(AQ172:AQ174,'Cover'!$C$28,1)</x:f>
        <x:v>9811310.343226956</x:v>
      </x:c>
      <x:c r="AR171" s="20" t="n">
        <x:f>INDEX(AR172:AR174,'Cover'!$C$28,1)</x:f>
        <x:v>9594732.98842977</x:v>
      </x:c>
      <x:c r="AS171" s="20" t="n">
        <x:f>INDEX(AS172:AS174,'Cover'!$C$28,1)</x:f>
        <x:v>9375204.043880716</x:v>
      </x:c>
      <x:c r="AT171" s="20" t="n">
        <x:f>INDEX(AT172:AT174,'Cover'!$C$28,1)</x:f>
        <x:v>9140534.596223682</x:v>
      </x:c>
      <x:c r="AU171" s="20" t="n">
        <x:f>INDEX(AU172:AU174,'Cover'!$C$28,1)</x:f>
        <x:v>8904832.442796756</x:v>
      </x:c>
      <x:c r="AV171" s="20" t="n">
        <x:f>INDEX(AV172:AV174,'Cover'!$C$28,1)</x:f>
        <x:v>8682671.718498252</x:v>
      </x:c>
      <x:c r="AW171" s="20" t="n">
        <x:f>INDEX(AW172:AW174,'Cover'!$C$28,1)</x:f>
        <x:v>8477218.44660883</x:v>
      </x:c>
      <x:c r="AX171" s="20" t="n">
        <x:f>INDEX(AX172:AX174,'Cover'!$C$28,1)</x:f>
        <x:v>8281597.141503382</x:v>
      </x:c>
      <x:c r="AY171" s="20" t="n">
        <x:f>INDEX(AY172:AY174,'Cover'!$C$28,1)</x:f>
        <x:v>8085534.815027276</x:v>
      </x:c>
      <x:c r="AZ171" s="20" t="n">
        <x:f>INDEX(AZ172:AZ174,'Cover'!$C$28,1)</x:f>
        <x:v>7909670.93216834</x:v>
      </x:c>
      <x:c r="BA171" s="20" t="n">
        <x:f>INDEX(BA172:BA174,'Cover'!$C$28,1)</x:f>
        <x:v>7743720.012411222</x:v>
      </x:c>
      <x:c r="BB171" s="20" t="n">
        <x:f>INDEX(BB172:BB174,'Cover'!$C$28,1)</x:f>
        <x:v>7575700.438108443</x:v>
      </x:c>
      <x:c r="BC171" s="20" t="n">
        <x:f>INDEX(BC172:BC174,'Cover'!$C$28,1)</x:f>
        <x:v>7429739.726346482</x:v>
      </x:c>
      <x:c r="BD171" s="20" t="n">
        <x:f>INDEX(BD172:BD174,'Cover'!$C$28,1)</x:f>
        <x:v>7293765.578225888</x:v>
      </x:c>
      <x:c r="BE171" s="20" t="n">
        <x:f>INDEX(BE172:BE174,'Cover'!$C$28,1)</x:f>
        <x:v>7148902.228505451</x:v>
      </x:c>
      <x:c r="BF171" s="20" t="n">
        <x:f>INDEX(BF172:BF174,'Cover'!$C$28,1)</x:f>
        <x:v>7025486.399830108</x:v>
      </x:c>
      <x:c r="BG171" s="20" t="n">
        <x:f>INDEX(BG172:BG174,'Cover'!$C$28,1)</x:f>
        <x:v>6911154.864915251</x:v>
      </x:c>
      <x:c r="BH171" s="20" t="n">
        <x:f>INDEX(BH172:BH174,'Cover'!$C$28,1)</x:f>
        <x:v>6800598.897952879</x:v>
      </x:c>
      <x:c r="BI171" s="20" t="n">
        <x:f>INDEX(BI172:BI174,'Cover'!$C$28,1)</x:f>
        <x:v>6716453.765772469</x:v>
      </x:c>
      <x:c r="BJ171" s="20" t="n">
        <x:f>INDEX(BJ172:BJ174,'Cover'!$C$28,1)</x:f>
        <x:v>6647036.871898298</x:v>
      </x:c>
      <x:c r="BK171" s="20" t="n">
        <x:f>INDEX(BK172:BK174,'Cover'!$C$28,1)</x:f>
        <x:v>6571944.736726712</x:v>
      </x:c>
      <x:c r="BL171" s="20" t="n">
        <x:f>INDEX(BL172:BL174,'Cover'!$C$28,1)</x:f>
        <x:v>6529415.5402144</x:v>
      </x:c>
      <x:c r="BM171" s="20" t="n">
        <x:f>INDEX(BM172:BM174,'Cover'!$C$28,1)</x:f>
        <x:v>6496570.355778951</x:v>
      </x:c>
      <x:c r="BN171" s="20" t="n">
        <x:f>INDEX(BN172:BN174,'Cover'!$C$28,1)</x:f>
        <x:v>6453499.294333233</x:v>
      </x:c>
      <x:c r="BO171" s="20" t="n">
        <x:f>INDEX(BO172:BO174,'Cover'!$C$28,1)</x:f>
        <x:v>6444983.995433731</x:v>
      </x:c>
    </x:row>
    <x:row r="172" ht="42" customHeight="1">
      <x:c r="A172" s="3" t="str">
        <x:v>EVENT.INITIAL_P02.CASH.1</x:v>
      </x:c>
      <x:c r="B172" s="3" t="str">
        <x:v>Event checkpoint: initial p02 cash / Base</x:v>
      </x:c>
      <x:c r="C172" s="3" t="str">
        <x:v>EUR</x:v>
      </x:c>
      <x:c r="D172" s="3" t="str">
        <x:v>END</x:v>
      </x:c>
      <x:c r="E172" s="19" t="n">
        <x:f>BO172</x:f>
        <x:v>6444983.995433731</x:v>
      </x:c>
      <x:c r="F172" s="3" t="str"/>
      <x:c r="G172" s="2"/>
      <x:c r="H172" s="19" t="n">
        <x:v>25000</x:v>
      </x:c>
      <x:c r="I172" s="19" t="n">
        <x:v>1004604.1399999999</x:v>
      </x:c>
      <x:c r="J172" s="19" t="n">
        <x:v>958098.6999999998</x:v>
      </x:c>
      <x:c r="K172" s="19" t="n">
        <x:v>902797.1499999998</x:v>
      </x:c>
      <x:c r="L172" s="19" t="n">
        <x:v>800282.2899999998</x:v>
      </x:c>
      <x:c r="M172" s="19" t="n">
        <x:v>697476.4399999998</x:v>
      </x:c>
      <x:c r="N172" s="19" t="n">
        <x:v>576550.43</x:v>
      </x:c>
      <x:c r="O172" s="19" t="n">
        <x:v>468673.01928750006</x:v>
      </x:c>
      <x:c r="P172" s="19" t="n">
        <x:v>4307564.27265702</x:v>
      </x:c>
      <x:c r="Q172" s="19" t="n">
        <x:v>4170188.738593252</x:v>
      </x:c>
      <x:c r="R172" s="19" t="n">
        <x:v>4007453.5376407783</x:v>
      </x:c>
      <x:c r="S172" s="19" t="n">
        <x:v>3806259.3059398597</x:v>
      </x:c>
      <x:c r="T172" s="19" t="n">
        <x:v>3612900.6962790797</x:v>
      </x:c>
      <x:c r="U172" s="19" t="n">
        <x:v>3385829.904497584</x:v>
      </x:c>
      <x:c r="V172" s="19" t="n">
        <x:v>3130925.5721130725</x:v>
      </x:c>
      <x:c r="W172" s="19" t="n">
        <x:v>2883024.984674343</x:v>
      </x:c>
      <x:c r="X172" s="19" t="n">
        <x:v>2642579.7684223447</x:v>
      </x:c>
      <x:c r="Y172" s="19" t="n">
        <x:v>2403480.946493165</x:v>
      </x:c>
      <x:c r="Z172" s="19" t="n">
        <x:v>2166148.4846548047</x:v>
      </x:c>
      <x:c r="AA172" s="19" t="n">
        <x:v>13779389.26634444</x:v>
      </x:c>
      <x:c r="AB172" s="19" t="n">
        <x:v>13542865.694368586</x:v>
      </x:c>
      <x:c r="AC172" s="19" t="n">
        <x:v>13305724.809884492</x:v>
      </x:c>
      <x:c r="AD172" s="19" t="n">
        <x:v>13069553.535502233</x:v>
      </x:c>
      <x:c r="AE172" s="19" t="n">
        <x:v>12837124.229667583</x:v>
      </x:c>
      <x:c r="AF172" s="19" t="n">
        <x:v>12599405.265568541</x:v>
      </x:c>
      <x:c r="AG172" s="19" t="n">
        <x:v>12349401.911451416</x:v>
      </x:c>
      <x:c r="AH172" s="19" t="n">
        <x:v>12070410.035322515</x:v>
      </x:c>
      <x:c r="AI172" s="19" t="n">
        <x:v>11786503.31119292</x:v>
      </x:c>
      <x:c r="AJ172" s="19" t="n">
        <x:v>11517677.428945983</x:v>
      </x:c>
      <x:c r="AK172" s="19" t="n">
        <x:v>11256517.384436542</x:v>
      </x:c>
      <x:c r="AL172" s="19" t="n">
        <x:v>11001500.809093233</x:v>
      </x:c>
      <x:c r="AM172" s="19" t="n">
        <x:v>10748262.206774222</x:v>
      </x:c>
      <x:c r="AN172" s="19" t="n">
        <x:v>10505763.149727058</x:v>
      </x:c>
      <x:c r="AO172" s="19" t="n">
        <x:v>10269595.557070944</x:v>
      </x:c>
      <x:c r="AP172" s="19" t="n">
        <x:v>10034361.165530069</x:v>
      </x:c>
      <x:c r="AQ172" s="19" t="n">
        <x:v>9811310.343226956</x:v>
      </x:c>
      <x:c r="AR172" s="19" t="n">
        <x:v>9594732.98842977</x:v>
      </x:c>
      <x:c r="AS172" s="19" t="n">
        <x:v>9375204.043880716</x:v>
      </x:c>
      <x:c r="AT172" s="19" t="n">
        <x:v>9140534.596223682</x:v>
      </x:c>
      <x:c r="AU172" s="19" t="n">
        <x:v>8904832.442796756</x:v>
      </x:c>
      <x:c r="AV172" s="19" t="n">
        <x:v>8682671.718498252</x:v>
      </x:c>
      <x:c r="AW172" s="19" t="n">
        <x:v>8477218.44660883</x:v>
      </x:c>
      <x:c r="AX172" s="19" t="n">
        <x:v>8281597.141503382</x:v>
      </x:c>
      <x:c r="AY172" s="19" t="n">
        <x:v>8085534.815027276</x:v>
      </x:c>
      <x:c r="AZ172" s="19" t="n">
        <x:v>7909670.93216834</x:v>
      </x:c>
      <x:c r="BA172" s="19" t="n">
        <x:v>7743720.012411222</x:v>
      </x:c>
      <x:c r="BB172" s="19" t="n">
        <x:v>7575700.438108443</x:v>
      </x:c>
      <x:c r="BC172" s="19" t="n">
        <x:v>7429739.726346482</x:v>
      </x:c>
      <x:c r="BD172" s="19" t="n">
        <x:v>7293765.578225888</x:v>
      </x:c>
      <x:c r="BE172" s="19" t="n">
        <x:v>7148902.228505451</x:v>
      </x:c>
      <x:c r="BF172" s="19" t="n">
        <x:v>7025486.399830108</x:v>
      </x:c>
      <x:c r="BG172" s="19" t="n">
        <x:v>6911154.864915251</x:v>
      </x:c>
      <x:c r="BH172" s="19" t="n">
        <x:v>6800598.897952879</x:v>
      </x:c>
      <x:c r="BI172" s="19" t="n">
        <x:v>6716453.765772469</x:v>
      </x:c>
      <x:c r="BJ172" s="19" t="n">
        <x:v>6647036.871898298</x:v>
      </x:c>
      <x:c r="BK172" s="19" t="n">
        <x:v>6571944.736726712</x:v>
      </x:c>
      <x:c r="BL172" s="19" t="n">
        <x:v>6529415.5402144</x:v>
      </x:c>
      <x:c r="BM172" s="19" t="n">
        <x:v>6496570.355778951</x:v>
      </x:c>
      <x:c r="BN172" s="19" t="n">
        <x:v>6453499.294333233</x:v>
      </x:c>
      <x:c r="BO172" s="19" t="n">
        <x:v>6444983.995433731</x:v>
      </x:c>
    </x:row>
    <x:row r="173" ht="42" customHeight="1">
      <x:c r="A173" s="3" t="str">
        <x:v>EVENT.INITIAL_P02.CASH.2</x:v>
      </x:c>
      <x:c r="B173" s="3" t="str">
        <x:v>Event checkpoint: initial p02 cash / Upside</x:v>
      </x:c>
      <x:c r="C173" s="3" t="str">
        <x:v>EUR</x:v>
      </x:c>
      <x:c r="D173" s="3" t="str">
        <x:v>END</x:v>
      </x:c>
      <x:c r="E173" s="19" t="n">
        <x:f>BO173</x:f>
        <x:v>16645587.490701906</x:v>
      </x:c>
      <x:c r="F173" s="3" t="str"/>
      <x:c r="G173" s="2"/>
      <x:c r="H173" s="19" t="n">
        <x:v>25000</x:v>
      </x:c>
      <x:c r="I173" s="19" t="n">
        <x:v>1004604.1399999999</x:v>
      </x:c>
      <x:c r="J173" s="19" t="n">
        <x:v>958098.6999999998</x:v>
      </x:c>
      <x:c r="K173" s="19" t="n">
        <x:v>902797.1499999998</x:v>
      </x:c>
      <x:c r="L173" s="19" t="n">
        <x:v>800282.2899999998</x:v>
      </x:c>
      <x:c r="M173" s="19" t="n">
        <x:v>697476.4399999998</x:v>
      </x:c>
      <x:c r="N173" s="19" t="n">
        <x:v>576550.43</x:v>
      </x:c>
      <x:c r="O173" s="19" t="n">
        <x:v>468673.01928750006</x:v>
      </x:c>
      <x:c r="P173" s="19" t="n">
        <x:v>4307564.27265702</x:v>
      </x:c>
      <x:c r="Q173" s="19" t="n">
        <x:v>4170188.738593252</x:v>
      </x:c>
      <x:c r="R173" s="19" t="n">
        <x:v>4010615.7891936577</x:v>
      </x:c>
      <x:c r="S173" s="19" t="n">
        <x:v>3813868.9048093962</x:v>
      </x:c>
      <x:c r="T173" s="19" t="n">
        <x:v>3625535.9891873263</x:v>
      </x:c>
      <x:c r="U173" s="19" t="n">
        <x:v>3423677.7381131854</x:v>
      </x:c>
      <x:c r="V173" s="19" t="n">
        <x:v>3186239.043321768</x:v>
      </x:c>
      <x:c r="W173" s="19" t="n">
        <x:v>2959219.2102045296</x:v>
      </x:c>
      <x:c r="X173" s="19" t="n">
        <x:v>2742553.282747994</x:v>
      </x:c>
      <x:c r="Y173" s="19" t="n">
        <x:v>2531517.2116344552</x:v>
      </x:c>
      <x:c r="Z173" s="19" t="n">
        <x:v>2326035.475273301</x:v>
      </x:c>
      <x:c r="AA173" s="19" t="n">
        <x:v>13973447.976116484</x:v>
      </x:c>
      <x:c r="AB173" s="19" t="n">
        <x:v>13776760.51718116</x:v>
      </x:c>
      <x:c r="AC173" s="19" t="n">
        <x:v>13583628.157707516</x:v>
      </x:c>
      <x:c r="AD173" s="19" t="n">
        <x:v>13394180.544116797</x:v>
      </x:c>
      <x:c r="AE173" s="19" t="n">
        <x:v>13215879.406993568</x:v>
      </x:c>
      <x:c r="AF173" s="19" t="n">
        <x:v>13036899.861853287</x:v>
      </x:c>
      <x:c r="AG173" s="19" t="n">
        <x:v>12851953.849574815</x:v>
      </x:c>
      <x:c r="AH173" s="19" t="n">
        <x:v>12651830.008885844</x:v>
      </x:c>
      <x:c r="AI173" s="19" t="n">
        <x:v>12455333.41195045</x:v>
      </x:c>
      <x:c r="AJ173" s="19" t="n">
        <x:v>12277197.244173935</x:v>
      </x:c>
      <x:c r="AK173" s="19" t="n">
        <x:v>12121584.772514418</x:v>
      </x:c>
      <x:c r="AL173" s="19" t="n">
        <x:v>11981610.370380923</x:v>
      </x:c>
      <x:c r="AM173" s="19" t="n">
        <x:v>11845426.630692836</x:v>
      </x:c>
      <x:c r="AN173" s="19" t="n">
        <x:v>11737784.533415781</x:v>
      </x:c>
      <x:c r="AO173" s="19" t="n">
        <x:v>11646722.299580572</x:v>
      </x:c>
      <x:c r="AP173" s="19" t="n">
        <x:v>11557339.034304854</x:v>
      </x:c>
      <x:c r="AQ173" s="19" t="n">
        <x:v>11501127.781236392</x:v>
      </x:c>
      <x:c r="AR173" s="19" t="n">
        <x:v>11462302.889551468</x:v>
      </x:c>
      <x:c r="AS173" s="19" t="n">
        <x:v>11422959.418382913</x:v>
      </x:c>
      <x:c r="AT173" s="19" t="n">
        <x:v>11396538.048454784</x:v>
      </x:c>
      <x:c r="AU173" s="19" t="n">
        <x:v>11383149.291322466</x:v>
      </x:c>
      <x:c r="AV173" s="19" t="n">
        <x:v>11381685.641049981</x:v>
      </x:c>
      <x:c r="AW173" s="19" t="n">
        <x:v>11427618.389173431</x:v>
      </x:c>
      <x:c r="AX173" s="19" t="n">
        <x:v>11498361.512463566</x:v>
      </x:c>
      <x:c r="AY173" s="19" t="n">
        <x:v>11564444.185008384</x:v>
      </x:c>
      <x:c r="AZ173" s="19" t="n">
        <x:v>11685739.510454927</x:v>
      </x:c>
      <x:c r="BA173" s="19" t="n">
        <x:v>11832744.809892453</x:v>
      </x:c>
      <x:c r="BB173" s="19" t="n">
        <x:v>11970668.335077392</x:v>
      </x:c>
      <x:c r="BC173" s="19" t="n">
        <x:v>12170269.489363104</x:v>
      </x:c>
      <x:c r="BD173" s="19" t="n">
        <x:v>12396453.464325108</x:v>
      </x:c>
      <x:c r="BE173" s="19" t="n">
        <x:v>12604658.687268546</x:v>
      </x:c>
      <x:c r="BF173" s="19" t="n">
        <x:v>12880721.45334484</x:v>
      </x:c>
      <x:c r="BG173" s="19" t="n">
        <x:v>13184338.281918474</x:v>
      </x:c>
      <x:c r="BH173" s="19" t="n">
        <x:v>13478725.796615036</x:v>
      </x:c>
      <x:c r="BI173" s="19" t="n">
        <x:v>13850099.586040676</x:v>
      </x:c>
      <x:c r="BJ173" s="19" t="n">
        <x:v>14255378.75170449</x:v>
      </x:c>
      <x:c r="BK173" s="19" t="n">
        <x:v>14638120.548037153</x:v>
      </x:c>
      <x:c r="BL173" s="19" t="n">
        <x:v>15109325.01729019</x:v>
      </x:c>
      <x:c r="BM173" s="19" t="n">
        <x:v>15610123.703154417</x:v>
      </x:c>
      <x:c r="BN173" s="19" t="n">
        <x:v>16079835.566760814</x:v>
      </x:c>
      <x:c r="BO173" s="19" t="n">
        <x:v>16645587.490701906</x:v>
      </x:c>
    </x:row>
    <x:row r="174" ht="42" customHeight="1">
      <x:c r="A174" s="3" t="str">
        <x:v>EVENT.INITIAL_P02.CASH.3</x:v>
      </x:c>
      <x:c r="B174" s="3" t="str">
        <x:v>Event checkpoint: initial p02 cash / Downside</x:v>
      </x:c>
      <x:c r="C174" s="3" t="str">
        <x:v>EUR</x:v>
      </x:c>
      <x:c r="D174" s="3" t="str">
        <x:v>END</x:v>
      </x:c>
      <x:c r="E174" s="19" t="n">
        <x:f>BO174</x:f>
        <x:v>1138741.9525456398</x:v>
      </x:c>
      <x:c r="F174" s="3" t="str"/>
      <x:c r="G174" s="2"/>
      <x:c r="H174" s="19" t="n">
        <x:v>25000</x:v>
      </x:c>
      <x:c r="I174" s="19" t="n">
        <x:v>1004604.1399999999</x:v>
      </x:c>
      <x:c r="J174" s="19" t="n">
        <x:v>958098.6999999998</x:v>
      </x:c>
      <x:c r="K174" s="19" t="n">
        <x:v>902797.1499999998</x:v>
      </x:c>
      <x:c r="L174" s="19" t="n">
        <x:v>800282.2899999998</x:v>
      </x:c>
      <x:c r="M174" s="19" t="n">
        <x:v>697476.4399999998</x:v>
      </x:c>
      <x:c r="N174" s="19" t="n">
        <x:v>576550.43</x:v>
      </x:c>
      <x:c r="O174" s="19" t="n">
        <x:v>468673.01928750006</x:v>
      </x:c>
      <x:c r="P174" s="19" t="n">
        <x:v>4307564.27265702</x:v>
      </x:c>
      <x:c r="Q174" s="19" t="n">
        <x:v>4170188.738593252</x:v>
      </x:c>
      <x:c r="R174" s="19" t="n">
        <x:v>4005576.488058432</x:v>
      </x:c>
      <x:c r="S174" s="19" t="n">
        <x:v>3801819.618337515</x:v>
      </x:c>
      <x:c r="T174" s="19" t="n">
        <x:v>3605612.867452196</x:v>
      </x:c>
      <x:c r="U174" s="19" t="n">
        <x:v>3397555.2906655064</x:v>
      </x:c>
      <x:c r="V174" s="19" t="n">
        <x:v>3160344.126134492</x:v>
      </x:c>
      <x:c r="W174" s="19" t="n">
        <x:v>2928380.480529192</x:v>
      </x:c>
      <x:c r="X174" s="19" t="n">
        <x:v>2702444.515329754</x:v>
      </x:c>
      <x:c r="Y174" s="19" t="n">
        <x:v>2475664.8804883473</x:v>
      </x:c>
      <x:c r="Z174" s="19" t="n">
        <x:v>2248787.486260286</x:v>
      </x:c>
      <x:c r="AA174" s="19" t="n">
        <x:v>13812654.729675442</x:v>
      </x:c>
      <x:c r="AB174" s="19" t="n">
        <x:v>13529827.423443701</x:v>
      </x:c>
      <x:c r="AC174" s="19" t="n">
        <x:v>13244790.746865237</x:v>
      </x:c>
      <x:c r="AD174" s="19" t="n">
        <x:v>12959898.368527044</x:v>
      </x:c>
      <x:c r="AE174" s="19" t="n">
        <x:v>12675493.890699925</x:v>
      </x:c>
      <x:c r="AF174" s="19" t="n">
        <x:v>12384045.11204689</x:v>
      </x:c>
      <x:c r="AG174" s="19" t="n">
        <x:v>12077247.967642736</x:v>
      </x:c>
      <x:c r="AH174" s="19" t="n">
        <x:v>11751549.574527983</x:v>
      </x:c>
      <x:c r="AI174" s="19" t="n">
        <x:v>11416573.463545088</x:v>
      </x:c>
      <x:c r="AJ174" s="19" t="n">
        <x:v>11094697.191807257</x:v>
      </x:c>
      <x:c r="AK174" s="19" t="n">
        <x:v>10773305.671520492</x:v>
      </x:c>
      <x:c r="AL174" s="19" t="n">
        <x:v>10453362.956214786</x:v>
      </x:c>
      <x:c r="AM174" s="19" t="n">
        <x:v>10133832.759060325</x:v>
      </x:c>
      <x:c r="AN174" s="19" t="n">
        <x:v>9816820.119626474</x:v>
      </x:c>
      <x:c r="AO174" s="19" t="n">
        <x:v>9501269.283370404</x:v>
      </x:c>
      <x:c r="AP174" s="19" t="n">
        <x:v>9185865.972740924</x:v>
      </x:c>
      <x:c r="AQ174" s="19" t="n">
        <x:v>8873271.578128116</x:v>
      </x:c>
      <x:c r="AR174" s="19" t="n">
        <x:v>8562130.379855257</x:v>
      </x:c>
      <x:c r="AS174" s="19" t="n">
        <x:v>8246043.664488113</x:v>
      </x:c>
      <x:c r="AT174" s="19" t="n">
        <x:v>7900803.861719121</x:v>
      </x:c>
      <x:c r="AU174" s="19" t="n">
        <x:v>7547347.140247891</x:v>
      </x:c>
      <x:c r="AV174" s="19" t="n">
        <x:v>7206775.03015915</x:v>
      </x:c>
      <x:c r="AW174" s="19" t="n">
        <x:v>6869005.577767719</x:v>
      </x:c>
      <x:c r="AX174" s="19" t="n">
        <x:v>6533714.813627574</x:v>
      </x:c>
      <x:c r="AY174" s="19" t="n">
        <x:v>6198493.692492651</x:v>
      </x:c>
      <x:c r="AZ174" s="19" t="n">
        <x:v>5868130.528621585</x:v>
      </x:c>
      <x:c r="BA174" s="19" t="n">
        <x:v>5540210.264669215</x:v>
      </x:c>
      <x:c r="BB174" s="19" t="n">
        <x:v>5211940.980068523</x:v>
      </x:c>
      <x:c r="BC174" s="19" t="n">
        <x:v>4888873.749254866</x:v>
      </x:c>
      <x:c r="BD174" s="19" t="n">
        <x:v>4568211.397036944</x:v>
      </x:c>
      <x:c r="BE174" s="19" t="n">
        <x:v>4241134.309153317</x:v>
      </x:c>
      <x:c r="BF174" s="19" t="n">
        <x:v>3914502.337189804</x:v>
      </x:c>
      <x:c r="BG174" s="19" t="n">
        <x:v>3587895.566510848</x:v>
      </x:c>
      <x:c r="BH174" s="19" t="n">
        <x:v>3268326.67793658</x:v>
      </x:c>
      <x:c r="BI174" s="19" t="n">
        <x:v>2953807.948168961</x:v>
      </x:c>
      <x:c r="BJ174" s="19" t="n">
        <x:v>2644944.8378767967</x:v>
      </x:c>
      <x:c r="BK174" s="19" t="n">
        <x:v>2335229.760475333</x:v>
      </x:c>
      <x:c r="BL174" s="19" t="n">
        <x:v>2035103.126428113</x:v>
      </x:c>
      <x:c r="BM174" s="19" t="n">
        <x:v>1735562.6987177278</x:v>
      </x:c>
      <x:c r="BN174" s="19" t="n">
        <x:v>1432195.217551779</x:v>
      </x:c>
      <x:c r="BO174" s="19" t="n">
        <x:v>1138741.9525456398</x:v>
      </x:c>
    </x:row>
    <x:row r="175" ht="42" customHeight="1">
      <x:c r="A175" s="3" t="str">
        <x:v>EVENT.INITIAL_P02.FUNDS</x:v>
      </x:c>
      <x:c r="B175" s="3" t="str">
        <x:v>Event checkpoint: initial p02 funds</x:v>
      </x:c>
      <x:c r="C175" s="3" t="str">
        <x:v>EUR</x:v>
      </x:c>
      <x:c r="D175" s="3" t="str">
        <x:v>END</x:v>
      </x:c>
      <x:c r="E175" s="19" t="n">
        <x:f>BO175</x:f>
        <x:v>5915757.534586522</x:v>
      </x:c>
      <x:c r="F175" s="3" t="str">
        <x:v>D10 Liquidity_RegCap row 54; latest estimate</x:v>
      </x:c>
      <x:c r="G175" s="2"/>
      <x:c r="H175" s="20" t="n">
        <x:f>INDEX(H176:H178,'Cover'!$C$28,1)</x:f>
        <x:v>25000</x:v>
      </x:c>
      <x:c r="I175" s="20" t="n">
        <x:f>INDEX(I176:I178,'Cover'!$C$28,1)</x:f>
        <x:v>-19634.08999999999</x:v>
      </x:c>
      <x:c r="J175" s="20" t="n">
        <x:f>INDEX(J176:J178,'Cover'!$C$28,1)</x:f>
        <x:v>-61241.57999999999</x:v>
      </x:c>
      <x:c r="K175" s="20" t="n">
        <x:f>INDEX(K176:K178,'Cover'!$C$28,1)</x:f>
        <x:v>-146204.51999999996</x:v>
      </x:c>
      <x:c r="L175" s="20" t="n">
        <x:f>INDEX(L176:L178,'Cover'!$C$28,1)</x:f>
        <x:v>-240016.21999999997</x:v>
      </x:c>
      <x:c r="M175" s="20" t="n">
        <x:f>INDEX(M176:M178,'Cover'!$C$28,1)</x:f>
        <x:v>-356604.73</x:v>
      </x:c>
      <x:c r="N175" s="20" t="n">
        <x:f>INDEX(N176:N178,'Cover'!$C$28,1)</x:f>
        <x:v>-466657.8</x:v>
      </x:c>
      <x:c r="O175" s="20" t="n">
        <x:f>INDEX(O176:O178,'Cover'!$C$28,1)</x:f>
        <x:v>-577455.5215080366</x:v>
      </x:c>
      <x:c r="P175" s="20" t="n">
        <x:f>INDEX(P176:P178,'Cover'!$C$28,1)</x:f>
        <x:v>4283736.519109425</x:v>
      </x:c>
      <x:c r="Q175" s="20" t="n">
        <x:f>INDEX(Q176:Q178,'Cover'!$C$28,1)</x:f>
        <x:v>4127438.8967380426</x:v>
      </x:c>
      <x:c r="R175" s="20" t="n">
        <x:f>INDEX(R176:R178,'Cover'!$C$28,1)</x:f>
        <x:v>3924897.6427895967</x:v>
      </x:c>
      <x:c r="S175" s="20" t="n">
        <x:f>INDEX(S176:S178,'Cover'!$C$28,1)</x:f>
        <x:v>3727975.0245981384</x:v>
      </x:c>
      <x:c r="T175" s="20" t="n">
        <x:f>INDEX(T176:T178,'Cover'!$C$28,1)</x:f>
        <x:v>3526714.2940471848</x:v>
      </x:c>
      <x:c r="U175" s="20" t="n">
        <x:f>INDEX(U176:U178,'Cover'!$C$28,1)</x:f>
        <x:v>3241845.392879866</x:v>
      </x:c>
      <x:c r="V175" s="20" t="n">
        <x:f>INDEX(V176:V178,'Cover'!$C$28,1)</x:f>
        <x:v>2991722.3492987915</x:v>
      </x:c>
      <x:c r="W175" s="20" t="n">
        <x:f>INDEX(W176:W178,'Cover'!$C$28,1)</x:f>
        <x:v>2743227.269517876</x:v>
      </x:c>
      <x:c r="X175" s="20" t="n">
        <x:f>INDEX(X176:X178,'Cover'!$C$28,1)</x:f>
        <x:v>2496458.324548125</x:v>
      </x:c>
      <x:c r="Y175" s="20" t="n">
        <x:f>INDEX(Y176:Y178,'Cover'!$C$28,1)</x:f>
        <x:v>2251499.3620028137</x:v>
      </x:c>
      <x:c r="Z175" s="20" t="n">
        <x:f>INDEX(Z176:Z178,'Cover'!$C$28,1)</x:f>
        <x:v>2008419.5220709604</x:v>
      </x:c>
      <x:c r="AA175" s="20" t="n">
        <x:f>INDEX(AA176:AA178,'Cover'!$C$28,1)</x:f>
        <x:v>13621178.610291824</x:v>
      </x:c>
      <x:c r="AB175" s="20" t="n">
        <x:f>INDEX(AB176:AB178,'Cover'!$C$28,1)</x:f>
        <x:v>13376687.695060207</x:v>
      </x:c>
      <x:c r="AC175" s="20" t="n">
        <x:f>INDEX(AC176:AC178,'Cover'!$C$28,1)</x:f>
        <x:v>13134244.43682681</x:v>
      </x:c>
      <x:c r="AD175" s="20" t="n">
        <x:f>INDEX(AD176:AD178,'Cover'!$C$28,1)</x:f>
        <x:v>12893632.713911237</x:v>
      </x:c>
      <x:c r="AE175" s="20" t="n">
        <x:f>INDEX(AE176:AE178,'Cover'!$C$28,1)</x:f>
        <x:v>12655022.786150655</x:v>
      </x:c>
      <x:c r="AF175" s="20" t="n">
        <x:f>INDEX(AF176:AF178,'Cover'!$C$28,1)</x:f>
        <x:v>12393244.985432047</x:v>
      </x:c>
      <x:c r="AG175" s="20" t="n">
        <x:f>INDEX(AG176:AG178,'Cover'!$C$28,1)</x:f>
        <x:v>12098232.550528372</x:v>
      </x:c>
      <x:c r="AH175" s="20" t="n">
        <x:f>INDEX(AH176:AH178,'Cover'!$C$28,1)</x:f>
        <x:v>11808820.751579933</x:v>
      </x:c>
      <x:c r="AI175" s="20" t="n">
        <x:f>INDEX(AI176:AI178,'Cover'!$C$28,1)</x:f>
        <x:v>11525206.598406544</x:v>
      </x:c>
      <x:c r="AJ175" s="20" t="n">
        <x:f>INDEX(AJ176:AJ178,'Cover'!$C$28,1)</x:f>
        <x:v>11247569.73085075</x:v>
      </x:c>
      <x:c r="AK175" s="20" t="n">
        <x:f>INDEX(AK176:AK178,'Cover'!$C$28,1)</x:f>
        <x:v>10976065.021138985</x:v>
      </x:c>
      <x:c r="AL175" s="20" t="n">
        <x:f>INDEX(AL176:AL178,'Cover'!$C$28,1)</x:f>
        <x:v>10710829.856351402</x:v>
      </x:c>
      <x:c r="AM175" s="20" t="n">
        <x:f>INDEX(AM176:AM178,'Cover'!$C$28,1)</x:f>
        <x:v>10451989.505339747</x:v>
      </x:c>
      <x:c r="AN175" s="20" t="n">
        <x:f>INDEX(AN176:AN178,'Cover'!$C$28,1)</x:f>
        <x:v>10199646.67274049</x:v>
      </x:c>
      <x:c r="AO175" s="20" t="n">
        <x:f>INDEX(AO176:AO178,'Cover'!$C$28,1)</x:f>
        <x:v>9953901.78772347</x:v>
      </x:c>
      <x:c r="AP175" s="20" t="n">
        <x:f>INDEX(AP176:AP178,'Cover'!$C$28,1)</x:f>
        <x:v>9714747.79666863</x:v>
      </x:c>
      <x:c r="AQ175" s="20" t="n">
        <x:f>INDEX(AQ176:AQ178,'Cover'!$C$28,1)</x:f>
        <x:v>9482301.766644496</x:v>
      </x:c>
      <x:c r="AR175" s="20" t="n">
        <x:f>INDEX(AR176:AR178,'Cover'!$C$28,1)</x:f>
        <x:v>9247190.984495569</x:v>
      </x:c>
      <x:c r="AS175" s="20" t="n">
        <x:f>INDEX(AS176:AS178,'Cover'!$C$28,1)</x:f>
        <x:v>8990743.82831606</x:v>
      </x:c>
      <x:c r="AT175" s="20" t="n">
        <x:f>INDEX(AT176:AT178,'Cover'!$C$28,1)</x:f>
        <x:v>8743757.960625561</x:v>
      </x:c>
      <x:c r="AU175" s="20" t="n">
        <x:f>INDEX(AU176:AU178,'Cover'!$C$28,1)</x:f>
        <x:v>8506464.169815404</x:v>
      </x:c>
      <x:c r="AV175" s="20" t="n">
        <x:f>INDEX(AV176:AV178,'Cover'!$C$28,1)</x:f>
        <x:v>8278950.026958625</x:v>
      </x:c>
      <x:c r="AW175" s="20" t="n">
        <x:f>INDEX(AW176:AW178,'Cover'!$C$28,1)</x:f>
        <x:v>8061224.908492778</x:v>
      </x:c>
      <x:c r="AX175" s="20" t="n">
        <x:f>INDEX(AX176:AX178,'Cover'!$C$28,1)</x:f>
        <x:v>7853370.472337195</x:v>
      </x:c>
      <x:c r="AY175" s="20" t="n">
        <x:f>INDEX(AY176:AY178,'Cover'!$C$28,1)</x:f>
        <x:v>7655385.013078559</x:v>
      </x:c>
      <x:c r="AZ175" s="20" t="n">
        <x:f>INDEX(AZ176:AZ178,'Cover'!$C$28,1)</x:f>
        <x:v>7467383.863476066</x:v>
      </x:c>
      <x:c r="BA175" s="20" t="n">
        <x:f>INDEX(BA176:BA178,'Cover'!$C$28,1)</x:f>
        <x:v>7289501.14282633</x:v>
      </x:c>
      <x:c r="BB175" s="20" t="n">
        <x:f>INDEX(BB176:BB178,'Cover'!$C$28,1)</x:f>
        <x:v>7121681.55386892</x:v>
      </x:c>
      <x:c r="BC175" s="20" t="n">
        <x:f>INDEX(BC176:BC178,'Cover'!$C$28,1)</x:f>
        <x:v>6963905.520415613</x:v>
      </x:c>
      <x:c r="BD175" s="20" t="n">
        <x:f>INDEX(BD176:BD178,'Cover'!$C$28,1)</x:f>
        <x:v>6806782.497155229</x:v>
      </x:c>
      <x:c r="BE175" s="20" t="n">
        <x:f>INDEX(BE176:BE178,'Cover'!$C$28,1)</x:f>
        <x:v>6665702.207217038</x:v>
      </x:c>
      <x:c r="BF175" s="20" t="n">
        <x:f>INDEX(BF176:BF178,'Cover'!$C$28,1)</x:f>
        <x:v>6536740.008777122</x:v>
      </x:c>
      <x:c r="BG175" s="20" t="n">
        <x:f>INDEX(BG176:BG178,'Cover'!$C$28,1)</x:f>
        <x:v>6419749.19319558</x:v>
      </x:c>
      <x:c r="BH175" s="20" t="n">
        <x:f>INDEX(BH176:BH178,'Cover'!$C$28,1)</x:f>
        <x:v>6314710.394759112</x:v>
      </x:c>
      <x:c r="BI175" s="20" t="n">
        <x:f>INDEX(BI176:BI178,'Cover'!$C$28,1)</x:f>
        <x:v>6221666.936851462</x:v>
      </x:c>
      <x:c r="BJ175" s="20" t="n">
        <x:f>INDEX(BJ176:BJ178,'Cover'!$C$28,1)</x:f>
        <x:v>6140629.271278291</x:v>
      </x:c>
      <x:c r="BK175" s="20" t="n">
        <x:f>INDEX(BK176:BK178,'Cover'!$C$28,1)</x:f>
        <x:v>6071732.04672001</x:v>
      </x:c>
      <x:c r="BL175" s="20" t="n">
        <x:f>INDEX(BL176:BL178,'Cover'!$C$28,1)</x:f>
        <x:v>6014807.240554612</x:v>
      </x:c>
      <x:c r="BM175" s="20" t="n">
        <x:f>INDEX(BM176:BM178,'Cover'!$C$28,1)</x:f>
        <x:v>5969804.71885483</x:v>
      </x:c>
      <x:c r="BN175" s="20" t="n">
        <x:f>INDEX(BN176:BN178,'Cover'!$C$28,1)</x:f>
        <x:v>5936774.385937732</x:v>
      </x:c>
      <x:c r="BO175" s="20" t="n">
        <x:f>INDEX(BO176:BO178,'Cover'!$C$28,1)</x:f>
        <x:v>5915757.534586522</x:v>
      </x:c>
    </x:row>
    <x:row r="176" ht="42" customHeight="1">
      <x:c r="A176" s="3" t="str">
        <x:v>EVENT.INITIAL_P02.FUNDS.1</x:v>
      </x:c>
      <x:c r="B176" s="3" t="str">
        <x:v>Event checkpoint: initial p02 funds / Base</x:v>
      </x:c>
      <x:c r="C176" s="3" t="str">
        <x:v>EUR</x:v>
      </x:c>
      <x:c r="D176" s="3" t="str">
        <x:v>END</x:v>
      </x:c>
      <x:c r="E176" s="19" t="n">
        <x:f>BO176</x:f>
        <x:v>5915757.534586522</x:v>
      </x:c>
      <x:c r="F176" s="3" t="str"/>
      <x:c r="G176" s="2"/>
      <x:c r="H176" s="19" t="n">
        <x:v>25000</x:v>
      </x:c>
      <x:c r="I176" s="19" t="n">
        <x:v>-19634.08999999999</x:v>
      </x:c>
      <x:c r="J176" s="19" t="n">
        <x:v>-61241.57999999999</x:v>
      </x:c>
      <x:c r="K176" s="19" t="n">
        <x:v>-146204.51999999996</x:v>
      </x:c>
      <x:c r="L176" s="19" t="n">
        <x:v>-240016.21999999997</x:v>
      </x:c>
      <x:c r="M176" s="19" t="n">
        <x:v>-356604.73</x:v>
      </x:c>
      <x:c r="N176" s="19" t="n">
        <x:v>-466657.8</x:v>
      </x:c>
      <x:c r="O176" s="19" t="n">
        <x:v>-577455.5215080366</x:v>
      </x:c>
      <x:c r="P176" s="19" t="n">
        <x:v>4283736.519109425</x:v>
      </x:c>
      <x:c r="Q176" s="19" t="n">
        <x:v>4127438.8967380426</x:v>
      </x:c>
      <x:c r="R176" s="19" t="n">
        <x:v>3924897.6427895967</x:v>
      </x:c>
      <x:c r="S176" s="19" t="n">
        <x:v>3727975.0245981384</x:v>
      </x:c>
      <x:c r="T176" s="19" t="n">
        <x:v>3526714.2940471848</x:v>
      </x:c>
      <x:c r="U176" s="19" t="n">
        <x:v>3241845.392879866</x:v>
      </x:c>
      <x:c r="V176" s="19" t="n">
        <x:v>2991722.3492987915</x:v>
      </x:c>
      <x:c r="W176" s="19" t="n">
        <x:v>2743227.269517876</x:v>
      </x:c>
      <x:c r="X176" s="19" t="n">
        <x:v>2496458.324548125</x:v>
      </x:c>
      <x:c r="Y176" s="19" t="n">
        <x:v>2251499.3620028137</x:v>
      </x:c>
      <x:c r="Z176" s="19" t="n">
        <x:v>2008419.5220709604</x:v>
      </x:c>
      <x:c r="AA176" s="19" t="n">
        <x:v>13621178.610291824</x:v>
      </x:c>
      <x:c r="AB176" s="19" t="n">
        <x:v>13376687.695060207</x:v>
      </x:c>
      <x:c r="AC176" s="19" t="n">
        <x:v>13134244.43682681</x:v>
      </x:c>
      <x:c r="AD176" s="19" t="n">
        <x:v>12893632.713911237</x:v>
      </x:c>
      <x:c r="AE176" s="19" t="n">
        <x:v>12655022.786150655</x:v>
      </x:c>
      <x:c r="AF176" s="19" t="n">
        <x:v>12393244.985432047</x:v>
      </x:c>
      <x:c r="AG176" s="19" t="n">
        <x:v>12098232.550528372</x:v>
      </x:c>
      <x:c r="AH176" s="19" t="n">
        <x:v>11808820.751579933</x:v>
      </x:c>
      <x:c r="AI176" s="19" t="n">
        <x:v>11525206.598406544</x:v>
      </x:c>
      <x:c r="AJ176" s="19" t="n">
        <x:v>11247569.73085075</x:v>
      </x:c>
      <x:c r="AK176" s="19" t="n">
        <x:v>10976065.021138985</x:v>
      </x:c>
      <x:c r="AL176" s="19" t="n">
        <x:v>10710829.856351402</x:v>
      </x:c>
      <x:c r="AM176" s="19" t="n">
        <x:v>10451989.505339747</x:v>
      </x:c>
      <x:c r="AN176" s="19" t="n">
        <x:v>10199646.67274049</x:v>
      </x:c>
      <x:c r="AO176" s="19" t="n">
        <x:v>9953901.78772347</x:v>
      </x:c>
      <x:c r="AP176" s="19" t="n">
        <x:v>9714747.79666863</x:v>
      </x:c>
      <x:c r="AQ176" s="19" t="n">
        <x:v>9482301.766644496</x:v>
      </x:c>
      <x:c r="AR176" s="19" t="n">
        <x:v>9247190.984495569</x:v>
      </x:c>
      <x:c r="AS176" s="19" t="n">
        <x:v>8990743.82831606</x:v>
      </x:c>
      <x:c r="AT176" s="19" t="n">
        <x:v>8743757.960625561</x:v>
      </x:c>
      <x:c r="AU176" s="19" t="n">
        <x:v>8506464.169815404</x:v>
      </x:c>
      <x:c r="AV176" s="19" t="n">
        <x:v>8278950.026958625</x:v>
      </x:c>
      <x:c r="AW176" s="19" t="n">
        <x:v>8061224.908492778</x:v>
      </x:c>
      <x:c r="AX176" s="19" t="n">
        <x:v>7853370.472337195</x:v>
      </x:c>
      <x:c r="AY176" s="19" t="n">
        <x:v>7655385.013078559</x:v>
      </x:c>
      <x:c r="AZ176" s="19" t="n">
        <x:v>7467383.863476066</x:v>
      </x:c>
      <x:c r="BA176" s="19" t="n">
        <x:v>7289501.14282633</x:v>
      </x:c>
      <x:c r="BB176" s="19" t="n">
        <x:v>7121681.55386892</x:v>
      </x:c>
      <x:c r="BC176" s="19" t="n">
        <x:v>6963905.520415613</x:v>
      </x:c>
      <x:c r="BD176" s="19" t="n">
        <x:v>6806782.497155229</x:v>
      </x:c>
      <x:c r="BE176" s="19" t="n">
        <x:v>6665702.207217038</x:v>
      </x:c>
      <x:c r="BF176" s="19" t="n">
        <x:v>6536740.008777122</x:v>
      </x:c>
      <x:c r="BG176" s="19" t="n">
        <x:v>6419749.19319558</x:v>
      </x:c>
      <x:c r="BH176" s="19" t="n">
        <x:v>6314710.394759112</x:v>
      </x:c>
      <x:c r="BI176" s="19" t="n">
        <x:v>6221666.936851462</x:v>
      </x:c>
      <x:c r="BJ176" s="19" t="n">
        <x:v>6140629.271278291</x:v>
      </x:c>
      <x:c r="BK176" s="19" t="n">
        <x:v>6071732.04672001</x:v>
      </x:c>
      <x:c r="BL176" s="19" t="n">
        <x:v>6014807.240554612</x:v>
      </x:c>
      <x:c r="BM176" s="19" t="n">
        <x:v>5969804.71885483</x:v>
      </x:c>
      <x:c r="BN176" s="19" t="n">
        <x:v>5936774.385937732</x:v>
      </x:c>
      <x:c r="BO176" s="19" t="n">
        <x:v>5915757.534586522</x:v>
      </x:c>
    </x:row>
    <x:row r="177" ht="42" customHeight="1">
      <x:c r="A177" s="3" t="str">
        <x:v>EVENT.INITIAL_P02.FUNDS.2</x:v>
      </x:c>
      <x:c r="B177" s="3" t="str">
        <x:v>Event checkpoint: initial p02 funds / Upside</x:v>
      </x:c>
      <x:c r="C177" s="3" t="str">
        <x:v>EUR</x:v>
      </x:c>
      <x:c r="D177" s="3" t="str">
        <x:v>END</x:v>
      </x:c>
      <x:c r="E177" s="19" t="n">
        <x:f>BO177</x:f>
        <x:v>11404712.417409396</x:v>
      </x:c>
      <x:c r="F177" s="3" t="str"/>
      <x:c r="G177" s="2"/>
      <x:c r="H177" s="19" t="n">
        <x:v>25000</x:v>
      </x:c>
      <x:c r="I177" s="19" t="n">
        <x:v>-19634.08999999999</x:v>
      </x:c>
      <x:c r="J177" s="19" t="n">
        <x:v>-61241.57999999999</x:v>
      </x:c>
      <x:c r="K177" s="19" t="n">
        <x:v>-146204.51999999996</x:v>
      </x:c>
      <x:c r="L177" s="19" t="n">
        <x:v>-240016.21999999997</x:v>
      </x:c>
      <x:c r="M177" s="19" t="n">
        <x:v>-356604.73</x:v>
      </x:c>
      <x:c r="N177" s="19" t="n">
        <x:v>-466657.8</x:v>
      </x:c>
      <x:c r="O177" s="19" t="n">
        <x:v>-577455.5215080366</x:v>
      </x:c>
      <x:c r="P177" s="19" t="n">
        <x:v>4283736.519109425</x:v>
      </x:c>
      <x:c r="Q177" s="19" t="n">
        <x:v>4127438.8967380426</x:v>
      </x:c>
      <x:c r="R177" s="19" t="n">
        <x:v>3925622.42757887</x:v>
      </x:c>
      <x:c r="S177" s="19" t="n">
        <x:v>3730215.9551267894</x:v>
      </x:c>
      <x:c r="T177" s="19" t="n">
        <x:v>3531312.5652898005</x:v>
      </x:c>
      <x:c r="U177" s="19" t="n">
        <x:v>3269420.9241675334</x:v>
      </x:c>
      <x:c r="V177" s="19" t="n">
        <x:v>3030201.451125785</x:v>
      </x:c>
      <x:c r="W177" s="19" t="n">
        <x:v>2795734.4619572684</x:v>
      </x:c>
      <x:c r="X177" s="19" t="n">
        <x:v>2566341.158390649</x:v>
      </x:c>
      <x:c r="Y177" s="19" t="n">
        <x:v>2342306.61045038</x:v>
      </x:c>
      <x:c r="Z177" s="19" t="n">
        <x:v>2123891.4796848698</x:v>
      </x:c>
      <x:c r="AA177" s="19" t="n">
        <x:v>13765230.919094188</x:v>
      </x:c>
      <x:c r="AB177" s="19" t="n">
        <x:v>13553412.466486452</x:v>
      </x:c>
      <x:c r="AC177" s="19" t="n">
        <x:v>13347893.04490424</x:v>
      </x:c>
      <x:c r="AD177" s="19" t="n">
        <x:v>13148303.702091169</x:v>
      </x:c>
      <x:c r="AE177" s="19" t="n">
        <x:v>12955137.776764076</x:v>
      </x:c>
      <x:c r="AF177" s="19" t="n">
        <x:v>12743363.401050854</x:v>
      </x:c>
      <x:c r="AG177" s="19" t="n">
        <x:v>12505104.78015667</x:v>
      </x:c>
      <x:c r="AH177" s="19" t="n">
        <x:v>12279914.400308639</x:v>
      </x:c>
      <x:c r="AI177" s="19" t="n">
        <x:v>12068475.38209478</x:v>
      </x:c>
      <x:c r="AJ177" s="19" t="n">
        <x:v>11871412.60571761</x:v>
      </x:c>
      <x:c r="AK177" s="19" t="n">
        <x:v>11689241.955533143</x:v>
      </x:c>
      <x:c r="AL177" s="19" t="n">
        <x:v>11522468.350182675</x:v>
      </x:c>
      <x:c r="AM177" s="19" t="n">
        <x:v>11371562.958971474</x:v>
      </x:c>
      <x:c r="AN177" s="19" t="n">
        <x:v>11236935.134076914</x:v>
      </x:c>
      <x:c r="AO177" s="19" t="n">
        <x:v>11118987.37506022</x:v>
      </x:c>
      <x:c r="AP177" s="19" t="n">
        <x:v>11017851.400029972</x:v>
      </x:c>
      <x:c r="AQ177" s="19" t="n">
        <x:v>10933972.832634833</x:v>
      </x:c>
      <x:c r="AR177" s="19" t="n">
        <x:v>10858240.24423415</x:v>
      </x:c>
      <x:c r="AS177" s="19" t="n">
        <x:v>10773384.610447679</x:v>
      </x:c>
      <x:c r="AT177" s="19" t="n">
        <x:v>10710853.553805532</x:v>
      </x:c>
      <x:c r="AU177" s="19" t="n">
        <x:v>10671292.117307676</x:v>
      </x:c>
      <x:c r="AV177" s="19" t="n">
        <x:v>10655169.965024052</x:v>
      </x:c>
      <x:c r="AW177" s="19" t="n">
        <x:v>10662815.60339692</x:v>
      </x:c>
      <x:c r="AX177" s="19" t="n">
        <x:v>10694670.839742146</x:v>
      </x:c>
      <x:c r="AY177" s="19" t="n">
        <x:v>10751066.210701609</x:v>
      </x:c>
      <x:c r="AZ177" s="19" t="n">
        <x:v>10832408.721294815</x:v>
      </x:c>
      <x:c r="BA177" s="19" t="n">
        <x:v>10858240.24423415</x:v>
      </x:c>
      <x:c r="BB177" s="19" t="n">
        <x:v>10858240.24423415</x:v>
      </x:c>
      <x:c r="BC177" s="19" t="n">
        <x:v>10858240.24423415</x:v>
      </x:c>
      <x:c r="BD177" s="19" t="n">
        <x:v>11404712.417409396</x:v>
      </x:c>
      <x:c r="BE177" s="19" t="n">
        <x:v>11404712.417409396</x:v>
      </x:c>
      <x:c r="BF177" s="19" t="n">
        <x:v>11404712.417409396</x:v>
      </x:c>
      <x:c r="BG177" s="19" t="n">
        <x:v>11404712.417409396</x:v>
      </x:c>
      <x:c r="BH177" s="19" t="n">
        <x:v>11404712.417409396</x:v>
      </x:c>
      <x:c r="BI177" s="19" t="n">
        <x:v>11404712.417409396</x:v>
      </x:c>
      <x:c r="BJ177" s="19" t="n">
        <x:v>11404712.417409396</x:v>
      </x:c>
      <x:c r="BK177" s="19" t="n">
        <x:v>11404712.417409396</x:v>
      </x:c>
      <x:c r="BL177" s="19" t="n">
        <x:v>11404712.417409396</x:v>
      </x:c>
      <x:c r="BM177" s="19" t="n">
        <x:v>11404712.417409396</x:v>
      </x:c>
      <x:c r="BN177" s="19" t="n">
        <x:v>11404712.417409396</x:v>
      </x:c>
      <x:c r="BO177" s="19" t="n">
        <x:v>11404712.417409396</x:v>
      </x:c>
    </x:row>
    <x:row r="178" ht="42" customHeight="1">
      <x:c r="A178" s="3" t="str">
        <x:v>EVENT.INITIAL_P02.FUNDS.3</x:v>
      </x:c>
      <x:c r="B178" s="3" t="str">
        <x:v>Event checkpoint: initial p02 funds / Downside</x:v>
      </x:c>
      <x:c r="C178" s="3" t="str">
        <x:v>EUR</x:v>
      </x:c>
      <x:c r="D178" s="3" t="str">
        <x:v>END</x:v>
      </x:c>
      <x:c r="E178" s="19" t="n">
        <x:f>BO178</x:f>
        <x:v>862173.3816833608</x:v>
      </x:c>
      <x:c r="F178" s="3" t="str"/>
      <x:c r="G178" s="2"/>
      <x:c r="H178" s="19" t="n">
        <x:v>25000</x:v>
      </x:c>
      <x:c r="I178" s="19" t="n">
        <x:v>-19634.08999999999</x:v>
      </x:c>
      <x:c r="J178" s="19" t="n">
        <x:v>-61241.57999999999</x:v>
      </x:c>
      <x:c r="K178" s="19" t="n">
        <x:v>-146204.51999999996</x:v>
      </x:c>
      <x:c r="L178" s="19" t="n">
        <x:v>-240016.21999999997</x:v>
      </x:c>
      <x:c r="M178" s="19" t="n">
        <x:v>-356604.73</x:v>
      </x:c>
      <x:c r="N178" s="19" t="n">
        <x:v>-466657.8</x:v>
      </x:c>
      <x:c r="O178" s="19" t="n">
        <x:v>-577455.5215080366</x:v>
      </x:c>
      <x:c r="P178" s="19" t="n">
        <x:v>4283736.519109425</x:v>
      </x:c>
      <x:c r="Q178" s="19" t="n">
        <x:v>4127438.8967380426</x:v>
      </x:c>
      <x:c r="R178" s="19" t="n">
        <x:v>3924511.3088936643</x:v>
      </x:c>
      <x:c r="S178" s="19" t="n">
        <x:v>3726758.846940616</x:v>
      </x:c>
      <x:c r="T178" s="19" t="n">
        <x:v>3524204.8580178153</x:v>
      </x:c>
      <x:c r="U178" s="19" t="n">
        <x:v>3287408.4169518827</x:v>
      </x:c>
      <x:c r="V178" s="19" t="n">
        <x:v>3058816.7610661224</x:v>
      </x:c>
      <x:c r="W178" s="19" t="n">
        <x:v>2830210.225069684</x:v>
      </x:c>
      <x:c r="X178" s="19" t="n">
        <x:v>2601593.8368288954</x:v>
      </x:c>
      <x:c r="Y178" s="19" t="n">
        <x:v>2372973.0217473432</x:v>
      </x:c>
      <x:c r="Z178" s="19" t="n">
        <x:v>2144344.020651358</x:v>
      </x:c>
      <x:c r="AA178" s="19" t="n">
        <x:v>13655592.828895485</x:v>
      </x:c>
      <x:c r="AB178" s="19" t="n">
        <x:v>13367875.951173998</x:v>
      </x:c>
      <x:c r="AC178" s="19" t="n">
        <x:v>13080512.857103676</x:v>
      </x:c>
      <x:c r="AD178" s="19" t="n">
        <x:v>12793400.416317672</x:v>
      </x:c>
      <x:c r="AE178" s="19" t="n">
        <x:v>12506554.450745158</x:v>
      </x:c>
      <x:c r="AF178" s="19" t="n">
        <x:v>12194756.830738865</x:v>
      </x:c>
      <x:c r="AG178" s="19" t="n">
        <x:v>11863796.870770438</x:v>
      </x:c>
      <x:c r="AH178" s="19" t="n">
        <x:v>11534344.69248415</x:v>
      </x:c>
      <x:c r="AI178" s="19" t="n">
        <x:v>11206385.08274279</x:v>
      </x:c>
      <x:c r="AJ178" s="19" t="n">
        <x:v>10879936.556735145</x:v>
      </x:c>
      <x:c r="AK178" s="19" t="n">
        <x:v>10555034.965301886</x:v>
      </x:c>
      <x:c r="AL178" s="19" t="n">
        <x:v>10231698.605811708</x:v>
      </x:c>
      <x:c r="AM178" s="19" t="n">
        <x:v>9909944.701414868</x:v>
      </x:c>
      <x:c r="AN178" s="19" t="n">
        <x:v>9589776.022131264</x:v>
      </x:c>
      <x:c r="AO178" s="19" t="n">
        <x:v>9271206.051108964</x:v>
      </x:c>
      <x:c r="AP178" s="19" t="n">
        <x:v>8954222.46232501</x:v>
      </x:c>
      <x:c r="AQ178" s="19" t="n">
        <x:v>8638839.169568304</x:v>
      </x:c>
      <x:c r="AR178" s="19" t="n">
        <x:v>8315613.795984464</x:v>
      </x:c>
      <x:c r="AS178" s="19" t="n">
        <x:v>7964392.911932245</x:v>
      </x:c>
      <x:c r="AT178" s="19" t="n">
        <x:v>7615734.066488308</x:v>
      </x:c>
      <x:c r="AU178" s="19" t="n">
        <x:v>7269748.595462607</x:v>
      </x:c>
      <x:c r="AV178" s="19" t="n">
        <x:v>6926429.151794989</x:v>
      </x:c>
      <x:c r="AW178" s="19" t="n">
        <x:v>6585718.654473869</x:v>
      </x:c>
      <x:c r="AX178" s="19" t="n">
        <x:v>6247616.373555212</x:v>
      </x:c>
      <x:c r="AY178" s="19" t="n">
        <x:v>5912050.542810395</x:v>
      </x:c>
      <x:c r="AZ178" s="19" t="n">
        <x:v>5579081.092736194</x:v>
      </x:c>
      <x:c r="BA178" s="19" t="n">
        <x:v>5248775.0941776745</x:v>
      </x:c>
      <x:c r="BB178" s="19" t="n">
        <x:v>4921051.136943012</x:v>
      </x:c>
      <x:c r="BC178" s="19" t="n">
        <x:v>4595832.584123073</x:v>
      </x:c>
      <x:c r="BD178" s="19" t="n">
        <x:v>4263666.432853568</x:v>
      </x:c>
      <x:c r="BE178" s="19" t="n">
        <x:v>3938774.219732025</x:v>
      </x:c>
      <x:c r="BF178" s="19" t="n">
        <x:v>3617161.990114274</x:v>
      </x:c>
      <x:c r="BG178" s="19" t="n">
        <x:v>3298659.8017717064</x:v>
      </x:c>
      <x:c r="BH178" s="19" t="n">
        <x:v>2983237.1683426783</x:v>
      </x:c>
      <x:c r="BI178" s="19" t="n">
        <x:v>2670942.3295312375</x:v>
      </x:c>
      <x:c r="BJ178" s="19" t="n">
        <x:v>2361753.797834793</x:v>
      </x:c>
      <x:c r="BK178" s="19" t="n">
        <x:v>2055790.0825084434</x:v>
      </x:c>
      <x:c r="BL178" s="19" t="n">
        <x:v>1752883.679629926</x:v>
      </x:c>
      <x:c r="BM178" s="19" t="n">
        <x:v>1452950.730515508</x:v>
      </x:c>
      <x:c r="BN178" s="19" t="n">
        <x:v>1156034.1351047535</x:v>
      </x:c>
      <x:c r="BO178" s="19" t="n">
        <x:v>862173.3816833608</x:v>
      </x:c>
    </x:row>
    <x:row r="179" ht="42" customHeight="1">
      <x:c r="A179" s="3" t="str">
        <x:v>EVENT.NOTE.CASH</x:v>
      </x:c>
      <x:c r="B179" s="3" t="str">
        <x:v>Event checkpoint: note cash</x:v>
      </x:c>
      <x:c r="C179" s="3" t="str">
        <x:v>EUR</x:v>
      </x:c>
      <x:c r="D179" s="3" t="str">
        <x:v>END</x:v>
      </x:c>
      <x:c r="E179" s="19" t="n">
        <x:f>BO179</x:f>
        <x:v>6444983.995433731</x:v>
      </x:c>
      <x:c r="F179" s="3" t="str">
        <x:v>D10 Liquidity_RegCap row 57; latest estimate</x:v>
      </x:c>
      <x:c r="G179" s="2"/>
      <x:c r="H179" s="20" t="n">
        <x:f>INDEX(H180:H182,'Cover'!$C$28,1)</x:f>
        <x:v>1025000</x:v>
      </x:c>
      <x:c r="I179" s="20" t="n">
        <x:f>INDEX(I180:I182,'Cover'!$C$28,1)</x:f>
        <x:v>1004604.1399999999</x:v>
      </x:c>
      <x:c r="J179" s="20" t="n">
        <x:f>INDEX(J180:J182,'Cover'!$C$28,1)</x:f>
        <x:v>958098.6999999998</x:v>
      </x:c>
      <x:c r="K179" s="20" t="n">
        <x:f>INDEX(K180:K182,'Cover'!$C$28,1)</x:f>
        <x:v>902797.1499999998</x:v>
      </x:c>
      <x:c r="L179" s="20" t="n">
        <x:f>INDEX(L180:L182,'Cover'!$C$28,1)</x:f>
        <x:v>800282.2899999998</x:v>
      </x:c>
      <x:c r="M179" s="20" t="n">
        <x:f>INDEX(M180:M182,'Cover'!$C$28,1)</x:f>
        <x:v>697476.4399999998</x:v>
      </x:c>
      <x:c r="N179" s="20" t="n">
        <x:f>INDEX(N180:N182,'Cover'!$C$28,1)</x:f>
        <x:v>576550.43</x:v>
      </x:c>
      <x:c r="O179" s="20" t="n">
        <x:f>INDEX(O180:O182,'Cover'!$C$28,1)</x:f>
        <x:v>468673.01928750006</x:v>
      </x:c>
      <x:c r="P179" s="20" t="n">
        <x:f>INDEX(P180:P182,'Cover'!$C$28,1)</x:f>
        <x:v>4307564.27265702</x:v>
      </x:c>
      <x:c r="Q179" s="20" t="n">
        <x:f>INDEX(Q180:Q182,'Cover'!$C$28,1)</x:f>
        <x:v>4170188.738593252</x:v>
      </x:c>
      <x:c r="R179" s="20" t="n">
        <x:f>INDEX(R180:R182,'Cover'!$C$28,1)</x:f>
        <x:v>4007453.5376407783</x:v>
      </x:c>
      <x:c r="S179" s="20" t="n">
        <x:f>INDEX(S180:S182,'Cover'!$C$28,1)</x:f>
        <x:v>3806259.3059398597</x:v>
      </x:c>
      <x:c r="T179" s="20" t="n">
        <x:f>INDEX(T180:T182,'Cover'!$C$28,1)</x:f>
        <x:v>3612900.6962790797</x:v>
      </x:c>
      <x:c r="U179" s="20" t="n">
        <x:f>INDEX(U180:U182,'Cover'!$C$28,1)</x:f>
        <x:v>3385829.904497584</x:v>
      </x:c>
      <x:c r="V179" s="20" t="n">
        <x:f>INDEX(V180:V182,'Cover'!$C$28,1)</x:f>
        <x:v>3130925.5721130725</x:v>
      </x:c>
      <x:c r="W179" s="20" t="n">
        <x:f>INDEX(W180:W182,'Cover'!$C$28,1)</x:f>
        <x:v>2883024.984674343</x:v>
      </x:c>
      <x:c r="X179" s="20" t="n">
        <x:f>INDEX(X180:X182,'Cover'!$C$28,1)</x:f>
        <x:v>2642579.7684223447</x:v>
      </x:c>
      <x:c r="Y179" s="20" t="n">
        <x:f>INDEX(Y180:Y182,'Cover'!$C$28,1)</x:f>
        <x:v>2403480.946493165</x:v>
      </x:c>
      <x:c r="Z179" s="20" t="n">
        <x:f>INDEX(Z180:Z182,'Cover'!$C$28,1)</x:f>
        <x:v>2166148.4846548047</x:v>
      </x:c>
      <x:c r="AA179" s="20" t="n">
        <x:f>INDEX(AA180:AA182,'Cover'!$C$28,1)</x:f>
        <x:v>13779389.26634444</x:v>
      </x:c>
      <x:c r="AB179" s="20" t="n">
        <x:f>INDEX(AB180:AB182,'Cover'!$C$28,1)</x:f>
        <x:v>13542865.694368586</x:v>
      </x:c>
      <x:c r="AC179" s="20" t="n">
        <x:f>INDEX(AC180:AC182,'Cover'!$C$28,1)</x:f>
        <x:v>13305724.809884492</x:v>
      </x:c>
      <x:c r="AD179" s="20" t="n">
        <x:f>INDEX(AD180:AD182,'Cover'!$C$28,1)</x:f>
        <x:v>13069553.535502233</x:v>
      </x:c>
      <x:c r="AE179" s="20" t="n">
        <x:f>INDEX(AE180:AE182,'Cover'!$C$28,1)</x:f>
        <x:v>12837124.229667583</x:v>
      </x:c>
      <x:c r="AF179" s="20" t="n">
        <x:f>INDEX(AF180:AF182,'Cover'!$C$28,1)</x:f>
        <x:v>12599405.265568541</x:v>
      </x:c>
      <x:c r="AG179" s="20" t="n">
        <x:f>INDEX(AG180:AG182,'Cover'!$C$28,1)</x:f>
        <x:v>12349401.911451416</x:v>
      </x:c>
      <x:c r="AH179" s="20" t="n">
        <x:f>INDEX(AH180:AH182,'Cover'!$C$28,1)</x:f>
        <x:v>12070410.035322515</x:v>
      </x:c>
      <x:c r="AI179" s="20" t="n">
        <x:f>INDEX(AI180:AI182,'Cover'!$C$28,1)</x:f>
        <x:v>11786503.31119292</x:v>
      </x:c>
      <x:c r="AJ179" s="20" t="n">
        <x:f>INDEX(AJ180:AJ182,'Cover'!$C$28,1)</x:f>
        <x:v>11517677.428945983</x:v>
      </x:c>
      <x:c r="AK179" s="20" t="n">
        <x:f>INDEX(AK180:AK182,'Cover'!$C$28,1)</x:f>
        <x:v>11256517.384436542</x:v>
      </x:c>
      <x:c r="AL179" s="20" t="n">
        <x:f>INDEX(AL180:AL182,'Cover'!$C$28,1)</x:f>
        <x:v>11001500.809093233</x:v>
      </x:c>
      <x:c r="AM179" s="20" t="n">
        <x:f>INDEX(AM180:AM182,'Cover'!$C$28,1)</x:f>
        <x:v>10748262.206774222</x:v>
      </x:c>
      <x:c r="AN179" s="20" t="n">
        <x:f>INDEX(AN180:AN182,'Cover'!$C$28,1)</x:f>
        <x:v>10505763.149727058</x:v>
      </x:c>
      <x:c r="AO179" s="20" t="n">
        <x:f>INDEX(AO180:AO182,'Cover'!$C$28,1)</x:f>
        <x:v>10269595.557070944</x:v>
      </x:c>
      <x:c r="AP179" s="20" t="n">
        <x:f>INDEX(AP180:AP182,'Cover'!$C$28,1)</x:f>
        <x:v>10034361.165530069</x:v>
      </x:c>
      <x:c r="AQ179" s="20" t="n">
        <x:f>INDEX(AQ180:AQ182,'Cover'!$C$28,1)</x:f>
        <x:v>9811310.343226956</x:v>
      </x:c>
      <x:c r="AR179" s="20" t="n">
        <x:f>INDEX(AR180:AR182,'Cover'!$C$28,1)</x:f>
        <x:v>9594732.98842977</x:v>
      </x:c>
      <x:c r="AS179" s="20" t="n">
        <x:f>INDEX(AS180:AS182,'Cover'!$C$28,1)</x:f>
        <x:v>9375204.043880716</x:v>
      </x:c>
      <x:c r="AT179" s="20" t="n">
        <x:f>INDEX(AT180:AT182,'Cover'!$C$28,1)</x:f>
        <x:v>9140534.596223682</x:v>
      </x:c>
      <x:c r="AU179" s="20" t="n">
        <x:f>INDEX(AU180:AU182,'Cover'!$C$28,1)</x:f>
        <x:v>8904832.442796756</x:v>
      </x:c>
      <x:c r="AV179" s="20" t="n">
        <x:f>INDEX(AV180:AV182,'Cover'!$C$28,1)</x:f>
        <x:v>8682671.718498252</x:v>
      </x:c>
      <x:c r="AW179" s="20" t="n">
        <x:f>INDEX(AW180:AW182,'Cover'!$C$28,1)</x:f>
        <x:v>8477218.44660883</x:v>
      </x:c>
      <x:c r="AX179" s="20" t="n">
        <x:f>INDEX(AX180:AX182,'Cover'!$C$28,1)</x:f>
        <x:v>8281597.141503382</x:v>
      </x:c>
      <x:c r="AY179" s="20" t="n">
        <x:f>INDEX(AY180:AY182,'Cover'!$C$28,1)</x:f>
        <x:v>8085534.815027276</x:v>
      </x:c>
      <x:c r="AZ179" s="20" t="n">
        <x:f>INDEX(AZ180:AZ182,'Cover'!$C$28,1)</x:f>
        <x:v>7909670.93216834</x:v>
      </x:c>
      <x:c r="BA179" s="20" t="n">
        <x:f>INDEX(BA180:BA182,'Cover'!$C$28,1)</x:f>
        <x:v>7743720.012411222</x:v>
      </x:c>
      <x:c r="BB179" s="20" t="n">
        <x:f>INDEX(BB180:BB182,'Cover'!$C$28,1)</x:f>
        <x:v>7575700.438108443</x:v>
      </x:c>
      <x:c r="BC179" s="20" t="n">
        <x:f>INDEX(BC180:BC182,'Cover'!$C$28,1)</x:f>
        <x:v>7429739.726346482</x:v>
      </x:c>
      <x:c r="BD179" s="20" t="n">
        <x:f>INDEX(BD180:BD182,'Cover'!$C$28,1)</x:f>
        <x:v>7293765.578225888</x:v>
      </x:c>
      <x:c r="BE179" s="20" t="n">
        <x:f>INDEX(BE180:BE182,'Cover'!$C$28,1)</x:f>
        <x:v>7148902.228505451</x:v>
      </x:c>
      <x:c r="BF179" s="20" t="n">
        <x:f>INDEX(BF180:BF182,'Cover'!$C$28,1)</x:f>
        <x:v>7025486.399830108</x:v>
      </x:c>
      <x:c r="BG179" s="20" t="n">
        <x:f>INDEX(BG180:BG182,'Cover'!$C$28,1)</x:f>
        <x:v>6911154.864915251</x:v>
      </x:c>
      <x:c r="BH179" s="20" t="n">
        <x:f>INDEX(BH180:BH182,'Cover'!$C$28,1)</x:f>
        <x:v>6800598.897952879</x:v>
      </x:c>
      <x:c r="BI179" s="20" t="n">
        <x:f>INDEX(BI180:BI182,'Cover'!$C$28,1)</x:f>
        <x:v>6716453.765772469</x:v>
      </x:c>
      <x:c r="BJ179" s="20" t="n">
        <x:f>INDEX(BJ180:BJ182,'Cover'!$C$28,1)</x:f>
        <x:v>6647036.871898298</x:v>
      </x:c>
      <x:c r="BK179" s="20" t="n">
        <x:f>INDEX(BK180:BK182,'Cover'!$C$28,1)</x:f>
        <x:v>6571944.736726712</x:v>
      </x:c>
      <x:c r="BL179" s="20" t="n">
        <x:f>INDEX(BL180:BL182,'Cover'!$C$28,1)</x:f>
        <x:v>6529415.5402144</x:v>
      </x:c>
      <x:c r="BM179" s="20" t="n">
        <x:f>INDEX(BM180:BM182,'Cover'!$C$28,1)</x:f>
        <x:v>6496570.355778951</x:v>
      </x:c>
      <x:c r="BN179" s="20" t="n">
        <x:f>INDEX(BN180:BN182,'Cover'!$C$28,1)</x:f>
        <x:v>6453499.294333233</x:v>
      </x:c>
      <x:c r="BO179" s="20" t="n">
        <x:f>INDEX(BO180:BO182,'Cover'!$C$28,1)</x:f>
        <x:v>6444983.995433731</x:v>
      </x:c>
    </x:row>
    <x:row r="180" ht="42" customHeight="1">
      <x:c r="A180" s="3" t="str">
        <x:v>EVENT.NOTE.CASH.1</x:v>
      </x:c>
      <x:c r="B180" s="3" t="str">
        <x:v>Event checkpoint: note cash / Base</x:v>
      </x:c>
      <x:c r="C180" s="3" t="str">
        <x:v>EUR</x:v>
      </x:c>
      <x:c r="D180" s="3" t="str">
        <x:v>END</x:v>
      </x:c>
      <x:c r="E180" s="19" t="n">
        <x:f>BO180</x:f>
        <x:v>6444983.995433731</x:v>
      </x:c>
      <x:c r="F180" s="3" t="str"/>
      <x:c r="G180" s="2"/>
      <x:c r="H180" s="19" t="n">
        <x:v>1025000</x:v>
      </x:c>
      <x:c r="I180" s="19" t="n">
        <x:v>1004604.1399999999</x:v>
      </x:c>
      <x:c r="J180" s="19" t="n">
        <x:v>958098.6999999998</x:v>
      </x:c>
      <x:c r="K180" s="19" t="n">
        <x:v>902797.1499999998</x:v>
      </x:c>
      <x:c r="L180" s="19" t="n">
        <x:v>800282.2899999998</x:v>
      </x:c>
      <x:c r="M180" s="19" t="n">
        <x:v>697476.4399999998</x:v>
      </x:c>
      <x:c r="N180" s="19" t="n">
        <x:v>576550.43</x:v>
      </x:c>
      <x:c r="O180" s="19" t="n">
        <x:v>468673.01928750006</x:v>
      </x:c>
      <x:c r="P180" s="19" t="n">
        <x:v>4307564.27265702</x:v>
      </x:c>
      <x:c r="Q180" s="19" t="n">
        <x:v>4170188.738593252</x:v>
      </x:c>
      <x:c r="R180" s="19" t="n">
        <x:v>4007453.5376407783</x:v>
      </x:c>
      <x:c r="S180" s="19" t="n">
        <x:v>3806259.3059398597</x:v>
      </x:c>
      <x:c r="T180" s="19" t="n">
        <x:v>3612900.6962790797</x:v>
      </x:c>
      <x:c r="U180" s="19" t="n">
        <x:v>3385829.904497584</x:v>
      </x:c>
      <x:c r="V180" s="19" t="n">
        <x:v>3130925.5721130725</x:v>
      </x:c>
      <x:c r="W180" s="19" t="n">
        <x:v>2883024.984674343</x:v>
      </x:c>
      <x:c r="X180" s="19" t="n">
        <x:v>2642579.7684223447</x:v>
      </x:c>
      <x:c r="Y180" s="19" t="n">
        <x:v>2403480.946493165</x:v>
      </x:c>
      <x:c r="Z180" s="19" t="n">
        <x:v>2166148.4846548047</x:v>
      </x:c>
      <x:c r="AA180" s="19" t="n">
        <x:v>13779389.26634444</x:v>
      </x:c>
      <x:c r="AB180" s="19" t="n">
        <x:v>13542865.694368586</x:v>
      </x:c>
      <x:c r="AC180" s="19" t="n">
        <x:v>13305724.809884492</x:v>
      </x:c>
      <x:c r="AD180" s="19" t="n">
        <x:v>13069553.535502233</x:v>
      </x:c>
      <x:c r="AE180" s="19" t="n">
        <x:v>12837124.229667583</x:v>
      </x:c>
      <x:c r="AF180" s="19" t="n">
        <x:v>12599405.265568541</x:v>
      </x:c>
      <x:c r="AG180" s="19" t="n">
        <x:v>12349401.911451416</x:v>
      </x:c>
      <x:c r="AH180" s="19" t="n">
        <x:v>12070410.035322515</x:v>
      </x:c>
      <x:c r="AI180" s="19" t="n">
        <x:v>11786503.31119292</x:v>
      </x:c>
      <x:c r="AJ180" s="19" t="n">
        <x:v>11517677.428945983</x:v>
      </x:c>
      <x:c r="AK180" s="19" t="n">
        <x:v>11256517.384436542</x:v>
      </x:c>
      <x:c r="AL180" s="19" t="n">
        <x:v>11001500.809093233</x:v>
      </x:c>
      <x:c r="AM180" s="19" t="n">
        <x:v>10748262.206774222</x:v>
      </x:c>
      <x:c r="AN180" s="19" t="n">
        <x:v>10505763.149727058</x:v>
      </x:c>
      <x:c r="AO180" s="19" t="n">
        <x:v>10269595.557070944</x:v>
      </x:c>
      <x:c r="AP180" s="19" t="n">
        <x:v>10034361.165530069</x:v>
      </x:c>
      <x:c r="AQ180" s="19" t="n">
        <x:v>9811310.343226956</x:v>
      </x:c>
      <x:c r="AR180" s="19" t="n">
        <x:v>9594732.98842977</x:v>
      </x:c>
      <x:c r="AS180" s="19" t="n">
        <x:v>9375204.043880716</x:v>
      </x:c>
      <x:c r="AT180" s="19" t="n">
        <x:v>9140534.596223682</x:v>
      </x:c>
      <x:c r="AU180" s="19" t="n">
        <x:v>8904832.442796756</x:v>
      </x:c>
      <x:c r="AV180" s="19" t="n">
        <x:v>8682671.718498252</x:v>
      </x:c>
      <x:c r="AW180" s="19" t="n">
        <x:v>8477218.44660883</x:v>
      </x:c>
      <x:c r="AX180" s="19" t="n">
        <x:v>8281597.141503382</x:v>
      </x:c>
      <x:c r="AY180" s="19" t="n">
        <x:v>8085534.815027276</x:v>
      </x:c>
      <x:c r="AZ180" s="19" t="n">
        <x:v>7909670.93216834</x:v>
      </x:c>
      <x:c r="BA180" s="19" t="n">
        <x:v>7743720.012411222</x:v>
      </x:c>
      <x:c r="BB180" s="19" t="n">
        <x:v>7575700.438108443</x:v>
      </x:c>
      <x:c r="BC180" s="19" t="n">
        <x:v>7429739.726346482</x:v>
      </x:c>
      <x:c r="BD180" s="19" t="n">
        <x:v>7293765.578225888</x:v>
      </x:c>
      <x:c r="BE180" s="19" t="n">
        <x:v>7148902.228505451</x:v>
      </x:c>
      <x:c r="BF180" s="19" t="n">
        <x:v>7025486.399830108</x:v>
      </x:c>
      <x:c r="BG180" s="19" t="n">
        <x:v>6911154.864915251</x:v>
      </x:c>
      <x:c r="BH180" s="19" t="n">
        <x:v>6800598.897952879</x:v>
      </x:c>
      <x:c r="BI180" s="19" t="n">
        <x:v>6716453.765772469</x:v>
      </x:c>
      <x:c r="BJ180" s="19" t="n">
        <x:v>6647036.871898298</x:v>
      </x:c>
      <x:c r="BK180" s="19" t="n">
        <x:v>6571944.736726712</x:v>
      </x:c>
      <x:c r="BL180" s="19" t="n">
        <x:v>6529415.5402144</x:v>
      </x:c>
      <x:c r="BM180" s="19" t="n">
        <x:v>6496570.355778951</x:v>
      </x:c>
      <x:c r="BN180" s="19" t="n">
        <x:v>6453499.294333233</x:v>
      </x:c>
      <x:c r="BO180" s="19" t="n">
        <x:v>6444983.995433731</x:v>
      </x:c>
    </x:row>
    <x:row r="181" ht="42" customHeight="1">
      <x:c r="A181" s="3" t="str">
        <x:v>EVENT.NOTE.CASH.2</x:v>
      </x:c>
      <x:c r="B181" s="3" t="str">
        <x:v>Event checkpoint: note cash / Upside</x:v>
      </x:c>
      <x:c r="C181" s="3" t="str">
        <x:v>EUR</x:v>
      </x:c>
      <x:c r="D181" s="3" t="str">
        <x:v>END</x:v>
      </x:c>
      <x:c r="E181" s="19" t="n">
        <x:f>BO181</x:f>
        <x:v>16645587.490701906</x:v>
      </x:c>
      <x:c r="F181" s="3" t="str"/>
      <x:c r="G181" s="2"/>
      <x:c r="H181" s="19" t="n">
        <x:v>1025000</x:v>
      </x:c>
      <x:c r="I181" s="19" t="n">
        <x:v>1004604.1399999999</x:v>
      </x:c>
      <x:c r="J181" s="19" t="n">
        <x:v>958098.6999999998</x:v>
      </x:c>
      <x:c r="K181" s="19" t="n">
        <x:v>902797.1499999998</x:v>
      </x:c>
      <x:c r="L181" s="19" t="n">
        <x:v>800282.2899999998</x:v>
      </x:c>
      <x:c r="M181" s="19" t="n">
        <x:v>697476.4399999998</x:v>
      </x:c>
      <x:c r="N181" s="19" t="n">
        <x:v>576550.43</x:v>
      </x:c>
      <x:c r="O181" s="19" t="n">
        <x:v>468673.01928750006</x:v>
      </x:c>
      <x:c r="P181" s="19" t="n">
        <x:v>4307564.27265702</x:v>
      </x:c>
      <x:c r="Q181" s="19" t="n">
        <x:v>4170188.738593252</x:v>
      </x:c>
      <x:c r="R181" s="19" t="n">
        <x:v>4010615.7891936577</x:v>
      </x:c>
      <x:c r="S181" s="19" t="n">
        <x:v>3813868.9048093962</x:v>
      </x:c>
      <x:c r="T181" s="19" t="n">
        <x:v>3625535.9891873263</x:v>
      </x:c>
      <x:c r="U181" s="19" t="n">
        <x:v>3423677.7381131854</x:v>
      </x:c>
      <x:c r="V181" s="19" t="n">
        <x:v>3186239.043321768</x:v>
      </x:c>
      <x:c r="W181" s="19" t="n">
        <x:v>2959219.2102045296</x:v>
      </x:c>
      <x:c r="X181" s="19" t="n">
        <x:v>2742553.282747994</x:v>
      </x:c>
      <x:c r="Y181" s="19" t="n">
        <x:v>2531517.2116344552</x:v>
      </x:c>
      <x:c r="Z181" s="19" t="n">
        <x:v>2326035.475273301</x:v>
      </x:c>
      <x:c r="AA181" s="19" t="n">
        <x:v>13973447.976116484</x:v>
      </x:c>
      <x:c r="AB181" s="19" t="n">
        <x:v>13776760.51718116</x:v>
      </x:c>
      <x:c r="AC181" s="19" t="n">
        <x:v>13583628.157707516</x:v>
      </x:c>
      <x:c r="AD181" s="19" t="n">
        <x:v>13394180.544116797</x:v>
      </x:c>
      <x:c r="AE181" s="19" t="n">
        <x:v>13215879.406993568</x:v>
      </x:c>
      <x:c r="AF181" s="19" t="n">
        <x:v>13036899.861853287</x:v>
      </x:c>
      <x:c r="AG181" s="19" t="n">
        <x:v>12851953.849574815</x:v>
      </x:c>
      <x:c r="AH181" s="19" t="n">
        <x:v>12651830.008885844</x:v>
      </x:c>
      <x:c r="AI181" s="19" t="n">
        <x:v>12455333.41195045</x:v>
      </x:c>
      <x:c r="AJ181" s="19" t="n">
        <x:v>12277197.244173935</x:v>
      </x:c>
      <x:c r="AK181" s="19" t="n">
        <x:v>12121584.772514418</x:v>
      </x:c>
      <x:c r="AL181" s="19" t="n">
        <x:v>11981610.370380923</x:v>
      </x:c>
      <x:c r="AM181" s="19" t="n">
        <x:v>11845426.630692836</x:v>
      </x:c>
      <x:c r="AN181" s="19" t="n">
        <x:v>11737784.533415781</x:v>
      </x:c>
      <x:c r="AO181" s="19" t="n">
        <x:v>11646722.299580572</x:v>
      </x:c>
      <x:c r="AP181" s="19" t="n">
        <x:v>11557339.034304854</x:v>
      </x:c>
      <x:c r="AQ181" s="19" t="n">
        <x:v>11501127.781236392</x:v>
      </x:c>
      <x:c r="AR181" s="19" t="n">
        <x:v>11462302.889551468</x:v>
      </x:c>
      <x:c r="AS181" s="19" t="n">
        <x:v>11422959.418382913</x:v>
      </x:c>
      <x:c r="AT181" s="19" t="n">
        <x:v>11396538.048454784</x:v>
      </x:c>
      <x:c r="AU181" s="19" t="n">
        <x:v>11383149.291322466</x:v>
      </x:c>
      <x:c r="AV181" s="19" t="n">
        <x:v>11381685.641049981</x:v>
      </x:c>
      <x:c r="AW181" s="19" t="n">
        <x:v>11427618.389173431</x:v>
      </x:c>
      <x:c r="AX181" s="19" t="n">
        <x:v>11498361.512463566</x:v>
      </x:c>
      <x:c r="AY181" s="19" t="n">
        <x:v>11564444.185008384</x:v>
      </x:c>
      <x:c r="AZ181" s="19" t="n">
        <x:v>11685739.510454927</x:v>
      </x:c>
      <x:c r="BA181" s="19" t="n">
        <x:v>11832744.809892453</x:v>
      </x:c>
      <x:c r="BB181" s="19" t="n">
        <x:v>11970668.335077392</x:v>
      </x:c>
      <x:c r="BC181" s="19" t="n">
        <x:v>12170269.489363104</x:v>
      </x:c>
      <x:c r="BD181" s="19" t="n">
        <x:v>12396453.464325108</x:v>
      </x:c>
      <x:c r="BE181" s="19" t="n">
        <x:v>12604658.687268546</x:v>
      </x:c>
      <x:c r="BF181" s="19" t="n">
        <x:v>12880721.45334484</x:v>
      </x:c>
      <x:c r="BG181" s="19" t="n">
        <x:v>13184338.281918474</x:v>
      </x:c>
      <x:c r="BH181" s="19" t="n">
        <x:v>13478725.796615036</x:v>
      </x:c>
      <x:c r="BI181" s="19" t="n">
        <x:v>13850099.586040676</x:v>
      </x:c>
      <x:c r="BJ181" s="19" t="n">
        <x:v>14255378.75170449</x:v>
      </x:c>
      <x:c r="BK181" s="19" t="n">
        <x:v>14638120.548037153</x:v>
      </x:c>
      <x:c r="BL181" s="19" t="n">
        <x:v>15109325.01729019</x:v>
      </x:c>
      <x:c r="BM181" s="19" t="n">
        <x:v>15610123.703154417</x:v>
      </x:c>
      <x:c r="BN181" s="19" t="n">
        <x:v>16079835.566760814</x:v>
      </x:c>
      <x:c r="BO181" s="19" t="n">
        <x:v>16645587.490701906</x:v>
      </x:c>
    </x:row>
    <x:row r="182" ht="42" customHeight="1">
      <x:c r="A182" s="3" t="str">
        <x:v>EVENT.NOTE.CASH.3</x:v>
      </x:c>
      <x:c r="B182" s="3" t="str">
        <x:v>Event checkpoint: note cash / Downside</x:v>
      </x:c>
      <x:c r="C182" s="3" t="str">
        <x:v>EUR</x:v>
      </x:c>
      <x:c r="D182" s="3" t="str">
        <x:v>END</x:v>
      </x:c>
      <x:c r="E182" s="19" t="n">
        <x:f>BO182</x:f>
        <x:v>1138741.9525456398</x:v>
      </x:c>
      <x:c r="F182" s="3" t="str"/>
      <x:c r="G182" s="2"/>
      <x:c r="H182" s="19" t="n">
        <x:v>1025000</x:v>
      </x:c>
      <x:c r="I182" s="19" t="n">
        <x:v>1004604.1399999999</x:v>
      </x:c>
      <x:c r="J182" s="19" t="n">
        <x:v>958098.6999999998</x:v>
      </x:c>
      <x:c r="K182" s="19" t="n">
        <x:v>902797.1499999998</x:v>
      </x:c>
      <x:c r="L182" s="19" t="n">
        <x:v>800282.2899999998</x:v>
      </x:c>
      <x:c r="M182" s="19" t="n">
        <x:v>697476.4399999998</x:v>
      </x:c>
      <x:c r="N182" s="19" t="n">
        <x:v>576550.43</x:v>
      </x:c>
      <x:c r="O182" s="19" t="n">
        <x:v>468673.01928750006</x:v>
      </x:c>
      <x:c r="P182" s="19" t="n">
        <x:v>4307564.27265702</x:v>
      </x:c>
      <x:c r="Q182" s="19" t="n">
        <x:v>4170188.738593252</x:v>
      </x:c>
      <x:c r="R182" s="19" t="n">
        <x:v>4005576.488058432</x:v>
      </x:c>
      <x:c r="S182" s="19" t="n">
        <x:v>3801819.618337515</x:v>
      </x:c>
      <x:c r="T182" s="19" t="n">
        <x:v>3605612.867452196</x:v>
      </x:c>
      <x:c r="U182" s="19" t="n">
        <x:v>3397555.2906655064</x:v>
      </x:c>
      <x:c r="V182" s="19" t="n">
        <x:v>3160344.126134492</x:v>
      </x:c>
      <x:c r="W182" s="19" t="n">
        <x:v>2928380.480529192</x:v>
      </x:c>
      <x:c r="X182" s="19" t="n">
        <x:v>2702444.515329754</x:v>
      </x:c>
      <x:c r="Y182" s="19" t="n">
        <x:v>2475664.8804883473</x:v>
      </x:c>
      <x:c r="Z182" s="19" t="n">
        <x:v>2248787.486260286</x:v>
      </x:c>
      <x:c r="AA182" s="19" t="n">
        <x:v>13812654.729675442</x:v>
      </x:c>
      <x:c r="AB182" s="19" t="n">
        <x:v>13529827.423443701</x:v>
      </x:c>
      <x:c r="AC182" s="19" t="n">
        <x:v>13244790.746865237</x:v>
      </x:c>
      <x:c r="AD182" s="19" t="n">
        <x:v>12959898.368527044</x:v>
      </x:c>
      <x:c r="AE182" s="19" t="n">
        <x:v>12675493.890699925</x:v>
      </x:c>
      <x:c r="AF182" s="19" t="n">
        <x:v>12384045.11204689</x:v>
      </x:c>
      <x:c r="AG182" s="19" t="n">
        <x:v>12077247.967642736</x:v>
      </x:c>
      <x:c r="AH182" s="19" t="n">
        <x:v>11751549.574527983</x:v>
      </x:c>
      <x:c r="AI182" s="19" t="n">
        <x:v>11416573.463545088</x:v>
      </x:c>
      <x:c r="AJ182" s="19" t="n">
        <x:v>11094697.191807257</x:v>
      </x:c>
      <x:c r="AK182" s="19" t="n">
        <x:v>10773305.671520492</x:v>
      </x:c>
      <x:c r="AL182" s="19" t="n">
        <x:v>10453362.956214786</x:v>
      </x:c>
      <x:c r="AM182" s="19" t="n">
        <x:v>10133832.759060325</x:v>
      </x:c>
      <x:c r="AN182" s="19" t="n">
        <x:v>9816820.119626474</x:v>
      </x:c>
      <x:c r="AO182" s="19" t="n">
        <x:v>9501269.283370404</x:v>
      </x:c>
      <x:c r="AP182" s="19" t="n">
        <x:v>9185865.972740924</x:v>
      </x:c>
      <x:c r="AQ182" s="19" t="n">
        <x:v>8873271.578128116</x:v>
      </x:c>
      <x:c r="AR182" s="19" t="n">
        <x:v>8562130.379855257</x:v>
      </x:c>
      <x:c r="AS182" s="19" t="n">
        <x:v>8246043.664488113</x:v>
      </x:c>
      <x:c r="AT182" s="19" t="n">
        <x:v>7900803.861719121</x:v>
      </x:c>
      <x:c r="AU182" s="19" t="n">
        <x:v>7547347.140247891</x:v>
      </x:c>
      <x:c r="AV182" s="19" t="n">
        <x:v>7206775.03015915</x:v>
      </x:c>
      <x:c r="AW182" s="19" t="n">
        <x:v>6869005.577767719</x:v>
      </x:c>
      <x:c r="AX182" s="19" t="n">
        <x:v>6533714.813627574</x:v>
      </x:c>
      <x:c r="AY182" s="19" t="n">
        <x:v>6198493.692492651</x:v>
      </x:c>
      <x:c r="AZ182" s="19" t="n">
        <x:v>5868130.528621585</x:v>
      </x:c>
      <x:c r="BA182" s="19" t="n">
        <x:v>5540210.264669215</x:v>
      </x:c>
      <x:c r="BB182" s="19" t="n">
        <x:v>5211940.980068523</x:v>
      </x:c>
      <x:c r="BC182" s="19" t="n">
        <x:v>4888873.749254866</x:v>
      </x:c>
      <x:c r="BD182" s="19" t="n">
        <x:v>4568211.397036944</x:v>
      </x:c>
      <x:c r="BE182" s="19" t="n">
        <x:v>4241134.309153317</x:v>
      </x:c>
      <x:c r="BF182" s="19" t="n">
        <x:v>3914502.337189804</x:v>
      </x:c>
      <x:c r="BG182" s="19" t="n">
        <x:v>3587895.566510848</x:v>
      </x:c>
      <x:c r="BH182" s="19" t="n">
        <x:v>3268326.67793658</x:v>
      </x:c>
      <x:c r="BI182" s="19" t="n">
        <x:v>2953807.948168961</x:v>
      </x:c>
      <x:c r="BJ182" s="19" t="n">
        <x:v>2644944.8378767967</x:v>
      </x:c>
      <x:c r="BK182" s="19" t="n">
        <x:v>2335229.760475333</x:v>
      </x:c>
      <x:c r="BL182" s="19" t="n">
        <x:v>2035103.126428113</x:v>
      </x:c>
      <x:c r="BM182" s="19" t="n">
        <x:v>1735562.6987177278</x:v>
      </x:c>
      <x:c r="BN182" s="19" t="n">
        <x:v>1432195.217551779</x:v>
      </x:c>
      <x:c r="BO182" s="19" t="n">
        <x:v>1138741.9525456398</x:v>
      </x:c>
    </x:row>
    <x:row r="183" ht="42" customHeight="1">
      <x:c r="A183" s="3" t="str">
        <x:v>EVENT.NOTE.FUNDS</x:v>
      </x:c>
      <x:c r="B183" s="3" t="str">
        <x:v>Event checkpoint: note funds</x:v>
      </x:c>
      <x:c r="C183" s="3" t="str">
        <x:v>EUR</x:v>
      </x:c>
      <x:c r="D183" s="3" t="str">
        <x:v>END</x:v>
      </x:c>
      <x:c r="E183" s="19" t="n">
        <x:f>BO183</x:f>
        <x:v>5915757.534586522</x:v>
      </x:c>
      <x:c r="F183" s="3" t="str">
        <x:v>D10 Liquidity_RegCap row 60; latest estimate</x:v>
      </x:c>
      <x:c r="G183" s="2"/>
      <x:c r="H183" s="20" t="n">
        <x:f>INDEX(H184:H186,'Cover'!$C$28,1)</x:f>
        <x:v>25000</x:v>
      </x:c>
      <x:c r="I183" s="20" t="n">
        <x:f>INDEX(I184:I186,'Cover'!$C$28,1)</x:f>
        <x:v>-19634.08999999999</x:v>
      </x:c>
      <x:c r="J183" s="20" t="n">
        <x:f>INDEX(J184:J186,'Cover'!$C$28,1)</x:f>
        <x:v>-61241.57999999999</x:v>
      </x:c>
      <x:c r="K183" s="20" t="n">
        <x:f>INDEX(K184:K186,'Cover'!$C$28,1)</x:f>
        <x:v>-146204.51999999996</x:v>
      </x:c>
      <x:c r="L183" s="20" t="n">
        <x:f>INDEX(L184:L186,'Cover'!$C$28,1)</x:f>
        <x:v>-240016.21999999997</x:v>
      </x:c>
      <x:c r="M183" s="20" t="n">
        <x:f>INDEX(M184:M186,'Cover'!$C$28,1)</x:f>
        <x:v>-356604.73</x:v>
      </x:c>
      <x:c r="N183" s="20" t="n">
        <x:f>INDEX(N184:N186,'Cover'!$C$28,1)</x:f>
        <x:v>-466657.8</x:v>
      </x:c>
      <x:c r="O183" s="20" t="n">
        <x:f>INDEX(O184:O186,'Cover'!$C$28,1)</x:f>
        <x:v>-577455.5215080366</x:v>
      </x:c>
      <x:c r="P183" s="20" t="n">
        <x:f>INDEX(P184:P186,'Cover'!$C$28,1)</x:f>
        <x:v>4283736.519109425</x:v>
      </x:c>
      <x:c r="Q183" s="20" t="n">
        <x:f>INDEX(Q184:Q186,'Cover'!$C$28,1)</x:f>
        <x:v>4127438.8967380426</x:v>
      </x:c>
      <x:c r="R183" s="20" t="n">
        <x:f>INDEX(R184:R186,'Cover'!$C$28,1)</x:f>
        <x:v>3924897.6427895967</x:v>
      </x:c>
      <x:c r="S183" s="20" t="n">
        <x:f>INDEX(S184:S186,'Cover'!$C$28,1)</x:f>
        <x:v>3727975.0245981384</x:v>
      </x:c>
      <x:c r="T183" s="20" t="n">
        <x:f>INDEX(T184:T186,'Cover'!$C$28,1)</x:f>
        <x:v>3526714.2940471848</x:v>
      </x:c>
      <x:c r="U183" s="20" t="n">
        <x:f>INDEX(U184:U186,'Cover'!$C$28,1)</x:f>
        <x:v>3241845.392879866</x:v>
      </x:c>
      <x:c r="V183" s="20" t="n">
        <x:f>INDEX(V184:V186,'Cover'!$C$28,1)</x:f>
        <x:v>2991722.3492987915</x:v>
      </x:c>
      <x:c r="W183" s="20" t="n">
        <x:f>INDEX(W184:W186,'Cover'!$C$28,1)</x:f>
        <x:v>2743227.269517876</x:v>
      </x:c>
      <x:c r="X183" s="20" t="n">
        <x:f>INDEX(X184:X186,'Cover'!$C$28,1)</x:f>
        <x:v>2496458.324548125</x:v>
      </x:c>
      <x:c r="Y183" s="20" t="n">
        <x:f>INDEX(Y184:Y186,'Cover'!$C$28,1)</x:f>
        <x:v>2251499.3620028137</x:v>
      </x:c>
      <x:c r="Z183" s="20" t="n">
        <x:f>INDEX(Z184:Z186,'Cover'!$C$28,1)</x:f>
        <x:v>2008419.5220709604</x:v>
      </x:c>
      <x:c r="AA183" s="20" t="n">
        <x:f>INDEX(AA184:AA186,'Cover'!$C$28,1)</x:f>
        <x:v>13621178.610291824</x:v>
      </x:c>
      <x:c r="AB183" s="20" t="n">
        <x:f>INDEX(AB184:AB186,'Cover'!$C$28,1)</x:f>
        <x:v>13376687.695060207</x:v>
      </x:c>
      <x:c r="AC183" s="20" t="n">
        <x:f>INDEX(AC184:AC186,'Cover'!$C$28,1)</x:f>
        <x:v>13134244.43682681</x:v>
      </x:c>
      <x:c r="AD183" s="20" t="n">
        <x:f>INDEX(AD184:AD186,'Cover'!$C$28,1)</x:f>
        <x:v>12893632.713911237</x:v>
      </x:c>
      <x:c r="AE183" s="20" t="n">
        <x:f>INDEX(AE184:AE186,'Cover'!$C$28,1)</x:f>
        <x:v>12655022.786150655</x:v>
      </x:c>
      <x:c r="AF183" s="20" t="n">
        <x:f>INDEX(AF184:AF186,'Cover'!$C$28,1)</x:f>
        <x:v>12393244.985432047</x:v>
      </x:c>
      <x:c r="AG183" s="20" t="n">
        <x:f>INDEX(AG184:AG186,'Cover'!$C$28,1)</x:f>
        <x:v>12098232.550528372</x:v>
      </x:c>
      <x:c r="AH183" s="20" t="n">
        <x:f>INDEX(AH184:AH186,'Cover'!$C$28,1)</x:f>
        <x:v>11808820.751579933</x:v>
      </x:c>
      <x:c r="AI183" s="20" t="n">
        <x:f>INDEX(AI184:AI186,'Cover'!$C$28,1)</x:f>
        <x:v>11525206.598406544</x:v>
      </x:c>
      <x:c r="AJ183" s="20" t="n">
        <x:f>INDEX(AJ184:AJ186,'Cover'!$C$28,1)</x:f>
        <x:v>11247569.73085075</x:v>
      </x:c>
      <x:c r="AK183" s="20" t="n">
        <x:f>INDEX(AK184:AK186,'Cover'!$C$28,1)</x:f>
        <x:v>10976065.021138985</x:v>
      </x:c>
      <x:c r="AL183" s="20" t="n">
        <x:f>INDEX(AL184:AL186,'Cover'!$C$28,1)</x:f>
        <x:v>10710829.856351402</x:v>
      </x:c>
      <x:c r="AM183" s="20" t="n">
        <x:f>INDEX(AM184:AM186,'Cover'!$C$28,1)</x:f>
        <x:v>10451989.505339747</x:v>
      </x:c>
      <x:c r="AN183" s="20" t="n">
        <x:f>INDEX(AN184:AN186,'Cover'!$C$28,1)</x:f>
        <x:v>10199646.67274049</x:v>
      </x:c>
      <x:c r="AO183" s="20" t="n">
        <x:f>INDEX(AO184:AO186,'Cover'!$C$28,1)</x:f>
        <x:v>9953901.78772347</x:v>
      </x:c>
      <x:c r="AP183" s="20" t="n">
        <x:f>INDEX(AP184:AP186,'Cover'!$C$28,1)</x:f>
        <x:v>9714747.79666863</x:v>
      </x:c>
      <x:c r="AQ183" s="20" t="n">
        <x:f>INDEX(AQ184:AQ186,'Cover'!$C$28,1)</x:f>
        <x:v>9482301.766644496</x:v>
      </x:c>
      <x:c r="AR183" s="20" t="n">
        <x:f>INDEX(AR184:AR186,'Cover'!$C$28,1)</x:f>
        <x:v>9247190.984495569</x:v>
      </x:c>
      <x:c r="AS183" s="20" t="n">
        <x:f>INDEX(AS184:AS186,'Cover'!$C$28,1)</x:f>
        <x:v>8990743.82831606</x:v>
      </x:c>
      <x:c r="AT183" s="20" t="n">
        <x:f>INDEX(AT184:AT186,'Cover'!$C$28,1)</x:f>
        <x:v>8743757.960625561</x:v>
      </x:c>
      <x:c r="AU183" s="20" t="n">
        <x:f>INDEX(AU184:AU186,'Cover'!$C$28,1)</x:f>
        <x:v>8506464.169815404</x:v>
      </x:c>
      <x:c r="AV183" s="20" t="n">
        <x:f>INDEX(AV184:AV186,'Cover'!$C$28,1)</x:f>
        <x:v>8278950.026958625</x:v>
      </x:c>
      <x:c r="AW183" s="20" t="n">
        <x:f>INDEX(AW184:AW186,'Cover'!$C$28,1)</x:f>
        <x:v>8061224.908492778</x:v>
      </x:c>
      <x:c r="AX183" s="20" t="n">
        <x:f>INDEX(AX184:AX186,'Cover'!$C$28,1)</x:f>
        <x:v>7853370.472337195</x:v>
      </x:c>
      <x:c r="AY183" s="20" t="n">
        <x:f>INDEX(AY184:AY186,'Cover'!$C$28,1)</x:f>
        <x:v>7655385.013078559</x:v>
      </x:c>
      <x:c r="AZ183" s="20" t="n">
        <x:f>INDEX(AZ184:AZ186,'Cover'!$C$28,1)</x:f>
        <x:v>7467383.863476066</x:v>
      </x:c>
      <x:c r="BA183" s="20" t="n">
        <x:f>INDEX(BA184:BA186,'Cover'!$C$28,1)</x:f>
        <x:v>7289501.14282633</x:v>
      </x:c>
      <x:c r="BB183" s="20" t="n">
        <x:f>INDEX(BB184:BB186,'Cover'!$C$28,1)</x:f>
        <x:v>7121681.55386892</x:v>
      </x:c>
      <x:c r="BC183" s="20" t="n">
        <x:f>INDEX(BC184:BC186,'Cover'!$C$28,1)</x:f>
        <x:v>6963905.520415613</x:v>
      </x:c>
      <x:c r="BD183" s="20" t="n">
        <x:f>INDEX(BD184:BD186,'Cover'!$C$28,1)</x:f>
        <x:v>6806782.497155229</x:v>
      </x:c>
      <x:c r="BE183" s="20" t="n">
        <x:f>INDEX(BE184:BE186,'Cover'!$C$28,1)</x:f>
        <x:v>6665702.207217038</x:v>
      </x:c>
      <x:c r="BF183" s="20" t="n">
        <x:f>INDEX(BF184:BF186,'Cover'!$C$28,1)</x:f>
        <x:v>6536740.008777122</x:v>
      </x:c>
      <x:c r="BG183" s="20" t="n">
        <x:f>INDEX(BG184:BG186,'Cover'!$C$28,1)</x:f>
        <x:v>6419749.19319558</x:v>
      </x:c>
      <x:c r="BH183" s="20" t="n">
        <x:f>INDEX(BH184:BH186,'Cover'!$C$28,1)</x:f>
        <x:v>6314710.394759112</x:v>
      </x:c>
      <x:c r="BI183" s="20" t="n">
        <x:f>INDEX(BI184:BI186,'Cover'!$C$28,1)</x:f>
        <x:v>6221666.936851462</x:v>
      </x:c>
      <x:c r="BJ183" s="20" t="n">
        <x:f>INDEX(BJ184:BJ186,'Cover'!$C$28,1)</x:f>
        <x:v>6140629.271278291</x:v>
      </x:c>
      <x:c r="BK183" s="20" t="n">
        <x:f>INDEX(BK184:BK186,'Cover'!$C$28,1)</x:f>
        <x:v>6071732.04672001</x:v>
      </x:c>
      <x:c r="BL183" s="20" t="n">
        <x:f>INDEX(BL184:BL186,'Cover'!$C$28,1)</x:f>
        <x:v>6014807.240554612</x:v>
      </x:c>
      <x:c r="BM183" s="20" t="n">
        <x:f>INDEX(BM184:BM186,'Cover'!$C$28,1)</x:f>
        <x:v>5969804.71885483</x:v>
      </x:c>
      <x:c r="BN183" s="20" t="n">
        <x:f>INDEX(BN184:BN186,'Cover'!$C$28,1)</x:f>
        <x:v>5936774.385937732</x:v>
      </x:c>
      <x:c r="BO183" s="20" t="n">
        <x:f>INDEX(BO184:BO186,'Cover'!$C$28,1)</x:f>
        <x:v>5915757.534586522</x:v>
      </x:c>
    </x:row>
    <x:row r="184" ht="42" customHeight="1">
      <x:c r="A184" s="3" t="str">
        <x:v>EVENT.NOTE.FUNDS.1</x:v>
      </x:c>
      <x:c r="B184" s="3" t="str">
        <x:v>Event checkpoint: note funds / Base</x:v>
      </x:c>
      <x:c r="C184" s="3" t="str">
        <x:v>EUR</x:v>
      </x:c>
      <x:c r="D184" s="3" t="str">
        <x:v>END</x:v>
      </x:c>
      <x:c r="E184" s="19" t="n">
        <x:f>BO184</x:f>
        <x:v>5915757.534586522</x:v>
      </x:c>
      <x:c r="F184" s="3" t="str"/>
      <x:c r="G184" s="2"/>
      <x:c r="H184" s="19" t="n">
        <x:v>25000</x:v>
      </x:c>
      <x:c r="I184" s="19" t="n">
        <x:v>-19634.08999999999</x:v>
      </x:c>
      <x:c r="J184" s="19" t="n">
        <x:v>-61241.57999999999</x:v>
      </x:c>
      <x:c r="K184" s="19" t="n">
        <x:v>-146204.51999999996</x:v>
      </x:c>
      <x:c r="L184" s="19" t="n">
        <x:v>-240016.21999999997</x:v>
      </x:c>
      <x:c r="M184" s="19" t="n">
        <x:v>-356604.73</x:v>
      </x:c>
      <x:c r="N184" s="19" t="n">
        <x:v>-466657.8</x:v>
      </x:c>
      <x:c r="O184" s="19" t="n">
        <x:v>-577455.5215080366</x:v>
      </x:c>
      <x:c r="P184" s="19" t="n">
        <x:v>4283736.519109425</x:v>
      </x:c>
      <x:c r="Q184" s="19" t="n">
        <x:v>4127438.8967380426</x:v>
      </x:c>
      <x:c r="R184" s="19" t="n">
        <x:v>3924897.6427895967</x:v>
      </x:c>
      <x:c r="S184" s="19" t="n">
        <x:v>3727975.0245981384</x:v>
      </x:c>
      <x:c r="T184" s="19" t="n">
        <x:v>3526714.2940471848</x:v>
      </x:c>
      <x:c r="U184" s="19" t="n">
        <x:v>3241845.392879866</x:v>
      </x:c>
      <x:c r="V184" s="19" t="n">
        <x:v>2991722.3492987915</x:v>
      </x:c>
      <x:c r="W184" s="19" t="n">
        <x:v>2743227.269517876</x:v>
      </x:c>
      <x:c r="X184" s="19" t="n">
        <x:v>2496458.324548125</x:v>
      </x:c>
      <x:c r="Y184" s="19" t="n">
        <x:v>2251499.3620028137</x:v>
      </x:c>
      <x:c r="Z184" s="19" t="n">
        <x:v>2008419.5220709604</x:v>
      </x:c>
      <x:c r="AA184" s="19" t="n">
        <x:v>13621178.610291824</x:v>
      </x:c>
      <x:c r="AB184" s="19" t="n">
        <x:v>13376687.695060207</x:v>
      </x:c>
      <x:c r="AC184" s="19" t="n">
        <x:v>13134244.43682681</x:v>
      </x:c>
      <x:c r="AD184" s="19" t="n">
        <x:v>12893632.713911237</x:v>
      </x:c>
      <x:c r="AE184" s="19" t="n">
        <x:v>12655022.786150655</x:v>
      </x:c>
      <x:c r="AF184" s="19" t="n">
        <x:v>12393244.985432047</x:v>
      </x:c>
      <x:c r="AG184" s="19" t="n">
        <x:v>12098232.550528372</x:v>
      </x:c>
      <x:c r="AH184" s="19" t="n">
        <x:v>11808820.751579933</x:v>
      </x:c>
      <x:c r="AI184" s="19" t="n">
        <x:v>11525206.598406544</x:v>
      </x:c>
      <x:c r="AJ184" s="19" t="n">
        <x:v>11247569.73085075</x:v>
      </x:c>
      <x:c r="AK184" s="19" t="n">
        <x:v>10976065.021138985</x:v>
      </x:c>
      <x:c r="AL184" s="19" t="n">
        <x:v>10710829.856351402</x:v>
      </x:c>
      <x:c r="AM184" s="19" t="n">
        <x:v>10451989.505339747</x:v>
      </x:c>
      <x:c r="AN184" s="19" t="n">
        <x:v>10199646.67274049</x:v>
      </x:c>
      <x:c r="AO184" s="19" t="n">
        <x:v>9953901.78772347</x:v>
      </x:c>
      <x:c r="AP184" s="19" t="n">
        <x:v>9714747.79666863</x:v>
      </x:c>
      <x:c r="AQ184" s="19" t="n">
        <x:v>9482301.766644496</x:v>
      </x:c>
      <x:c r="AR184" s="19" t="n">
        <x:v>9247190.984495569</x:v>
      </x:c>
      <x:c r="AS184" s="19" t="n">
        <x:v>8990743.82831606</x:v>
      </x:c>
      <x:c r="AT184" s="19" t="n">
        <x:v>8743757.960625561</x:v>
      </x:c>
      <x:c r="AU184" s="19" t="n">
        <x:v>8506464.169815404</x:v>
      </x:c>
      <x:c r="AV184" s="19" t="n">
        <x:v>8278950.026958625</x:v>
      </x:c>
      <x:c r="AW184" s="19" t="n">
        <x:v>8061224.908492778</x:v>
      </x:c>
      <x:c r="AX184" s="19" t="n">
        <x:v>7853370.472337195</x:v>
      </x:c>
      <x:c r="AY184" s="19" t="n">
        <x:v>7655385.013078559</x:v>
      </x:c>
      <x:c r="AZ184" s="19" t="n">
        <x:v>7467383.863476066</x:v>
      </x:c>
      <x:c r="BA184" s="19" t="n">
        <x:v>7289501.14282633</x:v>
      </x:c>
      <x:c r="BB184" s="19" t="n">
        <x:v>7121681.55386892</x:v>
      </x:c>
      <x:c r="BC184" s="19" t="n">
        <x:v>6963905.520415613</x:v>
      </x:c>
      <x:c r="BD184" s="19" t="n">
        <x:v>6806782.497155229</x:v>
      </x:c>
      <x:c r="BE184" s="19" t="n">
        <x:v>6665702.207217038</x:v>
      </x:c>
      <x:c r="BF184" s="19" t="n">
        <x:v>6536740.008777122</x:v>
      </x:c>
      <x:c r="BG184" s="19" t="n">
        <x:v>6419749.19319558</x:v>
      </x:c>
      <x:c r="BH184" s="19" t="n">
        <x:v>6314710.394759112</x:v>
      </x:c>
      <x:c r="BI184" s="19" t="n">
        <x:v>6221666.936851462</x:v>
      </x:c>
      <x:c r="BJ184" s="19" t="n">
        <x:v>6140629.271278291</x:v>
      </x:c>
      <x:c r="BK184" s="19" t="n">
        <x:v>6071732.04672001</x:v>
      </x:c>
      <x:c r="BL184" s="19" t="n">
        <x:v>6014807.240554612</x:v>
      </x:c>
      <x:c r="BM184" s="19" t="n">
        <x:v>5969804.71885483</x:v>
      </x:c>
      <x:c r="BN184" s="19" t="n">
        <x:v>5936774.385937732</x:v>
      </x:c>
      <x:c r="BO184" s="19" t="n">
        <x:v>5915757.534586522</x:v>
      </x:c>
    </x:row>
    <x:row r="185" ht="42" customHeight="1">
      <x:c r="A185" s="3" t="str">
        <x:v>EVENT.NOTE.FUNDS.2</x:v>
      </x:c>
      <x:c r="B185" s="3" t="str">
        <x:v>Event checkpoint: note funds / Upside</x:v>
      </x:c>
      <x:c r="C185" s="3" t="str">
        <x:v>EUR</x:v>
      </x:c>
      <x:c r="D185" s="3" t="str">
        <x:v>END</x:v>
      </x:c>
      <x:c r="E185" s="19" t="n">
        <x:f>BO185</x:f>
        <x:v>11404712.417409396</x:v>
      </x:c>
      <x:c r="F185" s="3" t="str"/>
      <x:c r="G185" s="2"/>
      <x:c r="H185" s="19" t="n">
        <x:v>25000</x:v>
      </x:c>
      <x:c r="I185" s="19" t="n">
        <x:v>-19634.08999999999</x:v>
      </x:c>
      <x:c r="J185" s="19" t="n">
        <x:v>-61241.57999999999</x:v>
      </x:c>
      <x:c r="K185" s="19" t="n">
        <x:v>-146204.51999999996</x:v>
      </x:c>
      <x:c r="L185" s="19" t="n">
        <x:v>-240016.21999999997</x:v>
      </x:c>
      <x:c r="M185" s="19" t="n">
        <x:v>-356604.73</x:v>
      </x:c>
      <x:c r="N185" s="19" t="n">
        <x:v>-466657.8</x:v>
      </x:c>
      <x:c r="O185" s="19" t="n">
        <x:v>-577455.5215080366</x:v>
      </x:c>
      <x:c r="P185" s="19" t="n">
        <x:v>4283736.519109425</x:v>
      </x:c>
      <x:c r="Q185" s="19" t="n">
        <x:v>4127438.8967380426</x:v>
      </x:c>
      <x:c r="R185" s="19" t="n">
        <x:v>3925622.42757887</x:v>
      </x:c>
      <x:c r="S185" s="19" t="n">
        <x:v>3730215.9551267894</x:v>
      </x:c>
      <x:c r="T185" s="19" t="n">
        <x:v>3531312.5652898005</x:v>
      </x:c>
      <x:c r="U185" s="19" t="n">
        <x:v>3269420.9241675334</x:v>
      </x:c>
      <x:c r="V185" s="19" t="n">
        <x:v>3030201.451125785</x:v>
      </x:c>
      <x:c r="W185" s="19" t="n">
        <x:v>2795734.4619572684</x:v>
      </x:c>
      <x:c r="X185" s="19" t="n">
        <x:v>2566341.158390649</x:v>
      </x:c>
      <x:c r="Y185" s="19" t="n">
        <x:v>2342306.61045038</x:v>
      </x:c>
      <x:c r="Z185" s="19" t="n">
        <x:v>2123891.4796848698</x:v>
      </x:c>
      <x:c r="AA185" s="19" t="n">
        <x:v>13765230.919094188</x:v>
      </x:c>
      <x:c r="AB185" s="19" t="n">
        <x:v>13553412.466486452</x:v>
      </x:c>
      <x:c r="AC185" s="19" t="n">
        <x:v>13347893.04490424</x:v>
      </x:c>
      <x:c r="AD185" s="19" t="n">
        <x:v>13148303.702091169</x:v>
      </x:c>
      <x:c r="AE185" s="19" t="n">
        <x:v>12955137.776764076</x:v>
      </x:c>
      <x:c r="AF185" s="19" t="n">
        <x:v>12743363.401050854</x:v>
      </x:c>
      <x:c r="AG185" s="19" t="n">
        <x:v>12505104.78015667</x:v>
      </x:c>
      <x:c r="AH185" s="19" t="n">
        <x:v>12279914.400308639</x:v>
      </x:c>
      <x:c r="AI185" s="19" t="n">
        <x:v>12068475.38209478</x:v>
      </x:c>
      <x:c r="AJ185" s="19" t="n">
        <x:v>11871412.60571761</x:v>
      </x:c>
      <x:c r="AK185" s="19" t="n">
        <x:v>11689241.955533143</x:v>
      </x:c>
      <x:c r="AL185" s="19" t="n">
        <x:v>11522468.350182675</x:v>
      </x:c>
      <x:c r="AM185" s="19" t="n">
        <x:v>11371562.958971474</x:v>
      </x:c>
      <x:c r="AN185" s="19" t="n">
        <x:v>11236935.134076914</x:v>
      </x:c>
      <x:c r="AO185" s="19" t="n">
        <x:v>11118987.37506022</x:v>
      </x:c>
      <x:c r="AP185" s="19" t="n">
        <x:v>11017851.400029972</x:v>
      </x:c>
      <x:c r="AQ185" s="19" t="n">
        <x:v>10933972.832634833</x:v>
      </x:c>
      <x:c r="AR185" s="19" t="n">
        <x:v>10858240.24423415</x:v>
      </x:c>
      <x:c r="AS185" s="19" t="n">
        <x:v>10773384.610447679</x:v>
      </x:c>
      <x:c r="AT185" s="19" t="n">
        <x:v>10710853.553805532</x:v>
      </x:c>
      <x:c r="AU185" s="19" t="n">
        <x:v>10671292.117307676</x:v>
      </x:c>
      <x:c r="AV185" s="19" t="n">
        <x:v>10655169.965024052</x:v>
      </x:c>
      <x:c r="AW185" s="19" t="n">
        <x:v>10662815.60339692</x:v>
      </x:c>
      <x:c r="AX185" s="19" t="n">
        <x:v>10694670.839742146</x:v>
      </x:c>
      <x:c r="AY185" s="19" t="n">
        <x:v>10751066.210701609</x:v>
      </x:c>
      <x:c r="AZ185" s="19" t="n">
        <x:v>10832408.721294815</x:v>
      </x:c>
      <x:c r="BA185" s="19" t="n">
        <x:v>10858240.24423415</x:v>
      </x:c>
      <x:c r="BB185" s="19" t="n">
        <x:v>10858240.24423415</x:v>
      </x:c>
      <x:c r="BC185" s="19" t="n">
        <x:v>10858240.24423415</x:v>
      </x:c>
      <x:c r="BD185" s="19" t="n">
        <x:v>11404712.417409396</x:v>
      </x:c>
      <x:c r="BE185" s="19" t="n">
        <x:v>11404712.417409396</x:v>
      </x:c>
      <x:c r="BF185" s="19" t="n">
        <x:v>11404712.417409396</x:v>
      </x:c>
      <x:c r="BG185" s="19" t="n">
        <x:v>11404712.417409396</x:v>
      </x:c>
      <x:c r="BH185" s="19" t="n">
        <x:v>11404712.417409396</x:v>
      </x:c>
      <x:c r="BI185" s="19" t="n">
        <x:v>11404712.417409396</x:v>
      </x:c>
      <x:c r="BJ185" s="19" t="n">
        <x:v>11404712.417409396</x:v>
      </x:c>
      <x:c r="BK185" s="19" t="n">
        <x:v>11404712.417409396</x:v>
      </x:c>
      <x:c r="BL185" s="19" t="n">
        <x:v>11404712.417409396</x:v>
      </x:c>
      <x:c r="BM185" s="19" t="n">
        <x:v>11404712.417409396</x:v>
      </x:c>
      <x:c r="BN185" s="19" t="n">
        <x:v>11404712.417409396</x:v>
      </x:c>
      <x:c r="BO185" s="19" t="n">
        <x:v>11404712.417409396</x:v>
      </x:c>
    </x:row>
    <x:row r="186" ht="42" customHeight="1">
      <x:c r="A186" s="3" t="str">
        <x:v>EVENT.NOTE.FUNDS.3</x:v>
      </x:c>
      <x:c r="B186" s="3" t="str">
        <x:v>Event checkpoint: note funds / Downside</x:v>
      </x:c>
      <x:c r="C186" s="3" t="str">
        <x:v>EUR</x:v>
      </x:c>
      <x:c r="D186" s="3" t="str">
        <x:v>END</x:v>
      </x:c>
      <x:c r="E186" s="19" t="n">
        <x:f>BO186</x:f>
        <x:v>862173.3816833608</x:v>
      </x:c>
      <x:c r="F186" s="3" t="str"/>
      <x:c r="G186" s="2"/>
      <x:c r="H186" s="19" t="n">
        <x:v>25000</x:v>
      </x:c>
      <x:c r="I186" s="19" t="n">
        <x:v>-19634.08999999999</x:v>
      </x:c>
      <x:c r="J186" s="19" t="n">
        <x:v>-61241.57999999999</x:v>
      </x:c>
      <x:c r="K186" s="19" t="n">
        <x:v>-146204.51999999996</x:v>
      </x:c>
      <x:c r="L186" s="19" t="n">
        <x:v>-240016.21999999997</x:v>
      </x:c>
      <x:c r="M186" s="19" t="n">
        <x:v>-356604.73</x:v>
      </x:c>
      <x:c r="N186" s="19" t="n">
        <x:v>-466657.8</x:v>
      </x:c>
      <x:c r="O186" s="19" t="n">
        <x:v>-577455.5215080366</x:v>
      </x:c>
      <x:c r="P186" s="19" t="n">
        <x:v>4283736.519109425</x:v>
      </x:c>
      <x:c r="Q186" s="19" t="n">
        <x:v>4127438.8967380426</x:v>
      </x:c>
      <x:c r="R186" s="19" t="n">
        <x:v>3924511.3088936643</x:v>
      </x:c>
      <x:c r="S186" s="19" t="n">
        <x:v>3726758.846940616</x:v>
      </x:c>
      <x:c r="T186" s="19" t="n">
        <x:v>3524204.8580178153</x:v>
      </x:c>
      <x:c r="U186" s="19" t="n">
        <x:v>3287408.4169518827</x:v>
      </x:c>
      <x:c r="V186" s="19" t="n">
        <x:v>3058816.7610661224</x:v>
      </x:c>
      <x:c r="W186" s="19" t="n">
        <x:v>2830210.225069684</x:v>
      </x:c>
      <x:c r="X186" s="19" t="n">
        <x:v>2601593.8368288954</x:v>
      </x:c>
      <x:c r="Y186" s="19" t="n">
        <x:v>2372973.0217473432</x:v>
      </x:c>
      <x:c r="Z186" s="19" t="n">
        <x:v>2144344.020651358</x:v>
      </x:c>
      <x:c r="AA186" s="19" t="n">
        <x:v>13655592.828895485</x:v>
      </x:c>
      <x:c r="AB186" s="19" t="n">
        <x:v>13367875.951173998</x:v>
      </x:c>
      <x:c r="AC186" s="19" t="n">
        <x:v>13080512.857103676</x:v>
      </x:c>
      <x:c r="AD186" s="19" t="n">
        <x:v>12793400.416317672</x:v>
      </x:c>
      <x:c r="AE186" s="19" t="n">
        <x:v>12506554.450745158</x:v>
      </x:c>
      <x:c r="AF186" s="19" t="n">
        <x:v>12194756.830738865</x:v>
      </x:c>
      <x:c r="AG186" s="19" t="n">
        <x:v>11863796.870770438</x:v>
      </x:c>
      <x:c r="AH186" s="19" t="n">
        <x:v>11534344.69248415</x:v>
      </x:c>
      <x:c r="AI186" s="19" t="n">
        <x:v>11206385.08274279</x:v>
      </x:c>
      <x:c r="AJ186" s="19" t="n">
        <x:v>10879936.556735145</x:v>
      </x:c>
      <x:c r="AK186" s="19" t="n">
        <x:v>10555034.965301886</x:v>
      </x:c>
      <x:c r="AL186" s="19" t="n">
        <x:v>10231698.605811708</x:v>
      </x:c>
      <x:c r="AM186" s="19" t="n">
        <x:v>9909944.701414868</x:v>
      </x:c>
      <x:c r="AN186" s="19" t="n">
        <x:v>9589776.022131264</x:v>
      </x:c>
      <x:c r="AO186" s="19" t="n">
        <x:v>9271206.051108964</x:v>
      </x:c>
      <x:c r="AP186" s="19" t="n">
        <x:v>8954222.46232501</x:v>
      </x:c>
      <x:c r="AQ186" s="19" t="n">
        <x:v>8638839.169568304</x:v>
      </x:c>
      <x:c r="AR186" s="19" t="n">
        <x:v>8315613.795984464</x:v>
      </x:c>
      <x:c r="AS186" s="19" t="n">
        <x:v>7964392.911932245</x:v>
      </x:c>
      <x:c r="AT186" s="19" t="n">
        <x:v>7615734.066488308</x:v>
      </x:c>
      <x:c r="AU186" s="19" t="n">
        <x:v>7269748.595462607</x:v>
      </x:c>
      <x:c r="AV186" s="19" t="n">
        <x:v>6926429.151794989</x:v>
      </x:c>
      <x:c r="AW186" s="19" t="n">
        <x:v>6585718.654473869</x:v>
      </x:c>
      <x:c r="AX186" s="19" t="n">
        <x:v>6247616.373555212</x:v>
      </x:c>
      <x:c r="AY186" s="19" t="n">
        <x:v>5912050.542810395</x:v>
      </x:c>
      <x:c r="AZ186" s="19" t="n">
        <x:v>5579081.092736194</x:v>
      </x:c>
      <x:c r="BA186" s="19" t="n">
        <x:v>5248775.0941776745</x:v>
      </x:c>
      <x:c r="BB186" s="19" t="n">
        <x:v>4921051.136943012</x:v>
      </x:c>
      <x:c r="BC186" s="19" t="n">
        <x:v>4595832.584123073</x:v>
      </x:c>
      <x:c r="BD186" s="19" t="n">
        <x:v>4263666.432853568</x:v>
      </x:c>
      <x:c r="BE186" s="19" t="n">
        <x:v>3938774.219732025</x:v>
      </x:c>
      <x:c r="BF186" s="19" t="n">
        <x:v>3617161.990114274</x:v>
      </x:c>
      <x:c r="BG186" s="19" t="n">
        <x:v>3298659.8017717064</x:v>
      </x:c>
      <x:c r="BH186" s="19" t="n">
        <x:v>2983237.1683426783</x:v>
      </x:c>
      <x:c r="BI186" s="19" t="n">
        <x:v>2670942.3295312375</x:v>
      </x:c>
      <x:c r="BJ186" s="19" t="n">
        <x:v>2361753.797834793</x:v>
      </x:c>
      <x:c r="BK186" s="19" t="n">
        <x:v>2055790.0825084434</x:v>
      </x:c>
      <x:c r="BL186" s="19" t="n">
        <x:v>1752883.679629926</x:v>
      </x:c>
      <x:c r="BM186" s="19" t="n">
        <x:v>1452950.730515508</x:v>
      </x:c>
      <x:c r="BN186" s="19" t="n">
        <x:v>1156034.1351047535</x:v>
      </x:c>
      <x:c r="BO186" s="19" t="n">
        <x:v>862173.3816833608</x:v>
      </x:c>
    </x:row>
    <x:row r="187" ht="42" customHeight="1">
      <x:c r="A187" s="3" t="str">
        <x:v>EVENT.CONVERSION.CASH</x:v>
      </x:c>
      <x:c r="B187" s="3" t="str">
        <x:v>Event checkpoint: conversion cash</x:v>
      </x:c>
      <x:c r="C187" s="3" t="str">
        <x:v>EUR</x:v>
      </x:c>
      <x:c r="D187" s="3" t="str">
        <x:v>END</x:v>
      </x:c>
      <x:c r="E187" s="19" t="n">
        <x:f>BO187</x:f>
        <x:v>6444983.995433731</x:v>
      </x:c>
      <x:c r="F187" s="3" t="str">
        <x:v>D10 Liquidity_RegCap row 63; latest estimate</x:v>
      </x:c>
      <x:c r="G187" s="2"/>
      <x:c r="H187" s="20" t="n">
        <x:f>INDEX(H188:H190,'Cover'!$C$28,1)</x:f>
        <x:v>1025000</x:v>
      </x:c>
      <x:c r="I187" s="20" t="n">
        <x:f>INDEX(I188:I190,'Cover'!$C$28,1)</x:f>
        <x:v>1004604.1399999999</x:v>
      </x:c>
      <x:c r="J187" s="20" t="n">
        <x:f>INDEX(J188:J190,'Cover'!$C$28,1)</x:f>
        <x:v>958098.6999999998</x:v>
      </x:c>
      <x:c r="K187" s="20" t="n">
        <x:f>INDEX(K188:K190,'Cover'!$C$28,1)</x:f>
        <x:v>902797.1499999998</x:v>
      </x:c>
      <x:c r="L187" s="20" t="n">
        <x:f>INDEX(L188:L190,'Cover'!$C$28,1)</x:f>
        <x:v>800282.2899999998</x:v>
      </x:c>
      <x:c r="M187" s="20" t="n">
        <x:f>INDEX(M188:M190,'Cover'!$C$28,1)</x:f>
        <x:v>697476.4399999998</x:v>
      </x:c>
      <x:c r="N187" s="20" t="n">
        <x:f>INDEX(N188:N190,'Cover'!$C$28,1)</x:f>
        <x:v>576550.43</x:v>
      </x:c>
      <x:c r="O187" s="20" t="n">
        <x:f>INDEX(O188:O190,'Cover'!$C$28,1)</x:f>
        <x:v>468673.01928750006</x:v>
      </x:c>
      <x:c r="P187" s="20" t="n">
        <x:f>INDEX(P188:P190,'Cover'!$C$28,1)</x:f>
        <x:v>4307564.27265702</x:v>
      </x:c>
      <x:c r="Q187" s="20" t="n">
        <x:f>INDEX(Q188:Q190,'Cover'!$C$28,1)</x:f>
        <x:v>4170188.738593252</x:v>
      </x:c>
      <x:c r="R187" s="20" t="n">
        <x:f>INDEX(R188:R190,'Cover'!$C$28,1)</x:f>
        <x:v>4007453.5376407783</x:v>
      </x:c>
      <x:c r="S187" s="20" t="n">
        <x:f>INDEX(S188:S190,'Cover'!$C$28,1)</x:f>
        <x:v>3806259.3059398597</x:v>
      </x:c>
      <x:c r="T187" s="20" t="n">
        <x:f>INDEX(T188:T190,'Cover'!$C$28,1)</x:f>
        <x:v>3612900.6962790797</x:v>
      </x:c>
      <x:c r="U187" s="20" t="n">
        <x:f>INDEX(U188:U190,'Cover'!$C$28,1)</x:f>
        <x:v>3385829.904497584</x:v>
      </x:c>
      <x:c r="V187" s="20" t="n">
        <x:f>INDEX(V188:V190,'Cover'!$C$28,1)</x:f>
        <x:v>3130925.5721130725</x:v>
      </x:c>
      <x:c r="W187" s="20" t="n">
        <x:f>INDEX(W188:W190,'Cover'!$C$28,1)</x:f>
        <x:v>2883024.984674343</x:v>
      </x:c>
      <x:c r="X187" s="20" t="n">
        <x:f>INDEX(X188:X190,'Cover'!$C$28,1)</x:f>
        <x:v>2642579.7684223447</x:v>
      </x:c>
      <x:c r="Y187" s="20" t="n">
        <x:f>INDEX(Y188:Y190,'Cover'!$C$28,1)</x:f>
        <x:v>2403480.946493165</x:v>
      </x:c>
      <x:c r="Z187" s="20" t="n">
        <x:f>INDEX(Z188:Z190,'Cover'!$C$28,1)</x:f>
        <x:v>2166148.4846548047</x:v>
      </x:c>
      <x:c r="AA187" s="20" t="n">
        <x:f>INDEX(AA188:AA190,'Cover'!$C$28,1)</x:f>
        <x:v>13779389.26634444</x:v>
      </x:c>
      <x:c r="AB187" s="20" t="n">
        <x:f>INDEX(AB188:AB190,'Cover'!$C$28,1)</x:f>
        <x:v>13542865.694368586</x:v>
      </x:c>
      <x:c r="AC187" s="20" t="n">
        <x:f>INDEX(AC188:AC190,'Cover'!$C$28,1)</x:f>
        <x:v>13305724.809884492</x:v>
      </x:c>
      <x:c r="AD187" s="20" t="n">
        <x:f>INDEX(AD188:AD190,'Cover'!$C$28,1)</x:f>
        <x:v>13069553.535502233</x:v>
      </x:c>
      <x:c r="AE187" s="20" t="n">
        <x:f>INDEX(AE188:AE190,'Cover'!$C$28,1)</x:f>
        <x:v>12837124.229667583</x:v>
      </x:c>
      <x:c r="AF187" s="20" t="n">
        <x:f>INDEX(AF188:AF190,'Cover'!$C$28,1)</x:f>
        <x:v>12599405.265568541</x:v>
      </x:c>
      <x:c r="AG187" s="20" t="n">
        <x:f>INDEX(AG188:AG190,'Cover'!$C$28,1)</x:f>
        <x:v>12349401.911451416</x:v>
      </x:c>
      <x:c r="AH187" s="20" t="n">
        <x:f>INDEX(AH188:AH190,'Cover'!$C$28,1)</x:f>
        <x:v>12070410.035322515</x:v>
      </x:c>
      <x:c r="AI187" s="20" t="n">
        <x:f>INDEX(AI188:AI190,'Cover'!$C$28,1)</x:f>
        <x:v>11786503.31119292</x:v>
      </x:c>
      <x:c r="AJ187" s="20" t="n">
        <x:f>INDEX(AJ188:AJ190,'Cover'!$C$28,1)</x:f>
        <x:v>11517677.428945983</x:v>
      </x:c>
      <x:c r="AK187" s="20" t="n">
        <x:f>INDEX(AK188:AK190,'Cover'!$C$28,1)</x:f>
        <x:v>11256517.384436542</x:v>
      </x:c>
      <x:c r="AL187" s="20" t="n">
        <x:f>INDEX(AL188:AL190,'Cover'!$C$28,1)</x:f>
        <x:v>11001500.809093233</x:v>
      </x:c>
      <x:c r="AM187" s="20" t="n">
        <x:f>INDEX(AM188:AM190,'Cover'!$C$28,1)</x:f>
        <x:v>10748262.206774222</x:v>
      </x:c>
      <x:c r="AN187" s="20" t="n">
        <x:f>INDEX(AN188:AN190,'Cover'!$C$28,1)</x:f>
        <x:v>10505763.149727058</x:v>
      </x:c>
      <x:c r="AO187" s="20" t="n">
        <x:f>INDEX(AO188:AO190,'Cover'!$C$28,1)</x:f>
        <x:v>10269595.557070944</x:v>
      </x:c>
      <x:c r="AP187" s="20" t="n">
        <x:f>INDEX(AP188:AP190,'Cover'!$C$28,1)</x:f>
        <x:v>10034361.165530069</x:v>
      </x:c>
      <x:c r="AQ187" s="20" t="n">
        <x:f>INDEX(AQ188:AQ190,'Cover'!$C$28,1)</x:f>
        <x:v>9811310.343226956</x:v>
      </x:c>
      <x:c r="AR187" s="20" t="n">
        <x:f>INDEX(AR188:AR190,'Cover'!$C$28,1)</x:f>
        <x:v>9594732.98842977</x:v>
      </x:c>
      <x:c r="AS187" s="20" t="n">
        <x:f>INDEX(AS188:AS190,'Cover'!$C$28,1)</x:f>
        <x:v>9375204.043880716</x:v>
      </x:c>
      <x:c r="AT187" s="20" t="n">
        <x:f>INDEX(AT188:AT190,'Cover'!$C$28,1)</x:f>
        <x:v>9140534.596223682</x:v>
      </x:c>
      <x:c r="AU187" s="20" t="n">
        <x:f>INDEX(AU188:AU190,'Cover'!$C$28,1)</x:f>
        <x:v>8904832.442796756</x:v>
      </x:c>
      <x:c r="AV187" s="20" t="n">
        <x:f>INDEX(AV188:AV190,'Cover'!$C$28,1)</x:f>
        <x:v>8682671.718498252</x:v>
      </x:c>
      <x:c r="AW187" s="20" t="n">
        <x:f>INDEX(AW188:AW190,'Cover'!$C$28,1)</x:f>
        <x:v>8477218.44660883</x:v>
      </x:c>
      <x:c r="AX187" s="20" t="n">
        <x:f>INDEX(AX188:AX190,'Cover'!$C$28,1)</x:f>
        <x:v>8281597.141503382</x:v>
      </x:c>
      <x:c r="AY187" s="20" t="n">
        <x:f>INDEX(AY188:AY190,'Cover'!$C$28,1)</x:f>
        <x:v>8085534.815027276</x:v>
      </x:c>
      <x:c r="AZ187" s="20" t="n">
        <x:f>INDEX(AZ188:AZ190,'Cover'!$C$28,1)</x:f>
        <x:v>7909670.93216834</x:v>
      </x:c>
      <x:c r="BA187" s="20" t="n">
        <x:f>INDEX(BA188:BA190,'Cover'!$C$28,1)</x:f>
        <x:v>7743720.012411222</x:v>
      </x:c>
      <x:c r="BB187" s="20" t="n">
        <x:f>INDEX(BB188:BB190,'Cover'!$C$28,1)</x:f>
        <x:v>7575700.438108443</x:v>
      </x:c>
      <x:c r="BC187" s="20" t="n">
        <x:f>INDEX(BC188:BC190,'Cover'!$C$28,1)</x:f>
        <x:v>7429739.726346482</x:v>
      </x:c>
      <x:c r="BD187" s="20" t="n">
        <x:f>INDEX(BD188:BD190,'Cover'!$C$28,1)</x:f>
        <x:v>7293765.578225888</x:v>
      </x:c>
      <x:c r="BE187" s="20" t="n">
        <x:f>INDEX(BE188:BE190,'Cover'!$C$28,1)</x:f>
        <x:v>7148902.228505451</x:v>
      </x:c>
      <x:c r="BF187" s="20" t="n">
        <x:f>INDEX(BF188:BF190,'Cover'!$C$28,1)</x:f>
        <x:v>7025486.399830108</x:v>
      </x:c>
      <x:c r="BG187" s="20" t="n">
        <x:f>INDEX(BG188:BG190,'Cover'!$C$28,1)</x:f>
        <x:v>6911154.864915251</x:v>
      </x:c>
      <x:c r="BH187" s="20" t="n">
        <x:f>INDEX(BH188:BH190,'Cover'!$C$28,1)</x:f>
        <x:v>6800598.897952879</x:v>
      </x:c>
      <x:c r="BI187" s="20" t="n">
        <x:f>INDEX(BI188:BI190,'Cover'!$C$28,1)</x:f>
        <x:v>6716453.765772469</x:v>
      </x:c>
      <x:c r="BJ187" s="20" t="n">
        <x:f>INDEX(BJ188:BJ190,'Cover'!$C$28,1)</x:f>
        <x:v>6647036.871898298</x:v>
      </x:c>
      <x:c r="BK187" s="20" t="n">
        <x:f>INDEX(BK188:BK190,'Cover'!$C$28,1)</x:f>
        <x:v>6571944.736726712</x:v>
      </x:c>
      <x:c r="BL187" s="20" t="n">
        <x:f>INDEX(BL188:BL190,'Cover'!$C$28,1)</x:f>
        <x:v>6529415.5402144</x:v>
      </x:c>
      <x:c r="BM187" s="20" t="n">
        <x:f>INDEX(BM188:BM190,'Cover'!$C$28,1)</x:f>
        <x:v>6496570.355778951</x:v>
      </x:c>
      <x:c r="BN187" s="20" t="n">
        <x:f>INDEX(BN188:BN190,'Cover'!$C$28,1)</x:f>
        <x:v>6453499.294333233</x:v>
      </x:c>
      <x:c r="BO187" s="20" t="n">
        <x:f>INDEX(BO188:BO190,'Cover'!$C$28,1)</x:f>
        <x:v>6444983.995433731</x:v>
      </x:c>
    </x:row>
    <x:row r="188" ht="42" customHeight="1">
      <x:c r="A188" s="3" t="str">
        <x:v>EVENT.CONVERSION.CASH.1</x:v>
      </x:c>
      <x:c r="B188" s="3" t="str">
        <x:v>Event checkpoint: conversion cash / Base</x:v>
      </x:c>
      <x:c r="C188" s="3" t="str">
        <x:v>EUR</x:v>
      </x:c>
      <x:c r="D188" s="3" t="str">
        <x:v>END</x:v>
      </x:c>
      <x:c r="E188" s="19" t="n">
        <x:f>BO188</x:f>
        <x:v>6444983.995433731</x:v>
      </x:c>
      <x:c r="F188" s="3" t="str"/>
      <x:c r="G188" s="2"/>
      <x:c r="H188" s="19" t="n">
        <x:v>1025000</x:v>
      </x:c>
      <x:c r="I188" s="19" t="n">
        <x:v>1004604.1399999999</x:v>
      </x:c>
      <x:c r="J188" s="19" t="n">
        <x:v>958098.6999999998</x:v>
      </x:c>
      <x:c r="K188" s="19" t="n">
        <x:v>902797.1499999998</x:v>
      </x:c>
      <x:c r="L188" s="19" t="n">
        <x:v>800282.2899999998</x:v>
      </x:c>
      <x:c r="M188" s="19" t="n">
        <x:v>697476.4399999998</x:v>
      </x:c>
      <x:c r="N188" s="19" t="n">
        <x:v>576550.43</x:v>
      </x:c>
      <x:c r="O188" s="19" t="n">
        <x:v>468673.01928750006</x:v>
      </x:c>
      <x:c r="P188" s="19" t="n">
        <x:v>4307564.27265702</x:v>
      </x:c>
      <x:c r="Q188" s="19" t="n">
        <x:v>4170188.738593252</x:v>
      </x:c>
      <x:c r="R188" s="19" t="n">
        <x:v>4007453.5376407783</x:v>
      </x:c>
      <x:c r="S188" s="19" t="n">
        <x:v>3806259.3059398597</x:v>
      </x:c>
      <x:c r="T188" s="19" t="n">
        <x:v>3612900.6962790797</x:v>
      </x:c>
      <x:c r="U188" s="19" t="n">
        <x:v>3385829.904497584</x:v>
      </x:c>
      <x:c r="V188" s="19" t="n">
        <x:v>3130925.5721130725</x:v>
      </x:c>
      <x:c r="W188" s="19" t="n">
        <x:v>2883024.984674343</x:v>
      </x:c>
      <x:c r="X188" s="19" t="n">
        <x:v>2642579.7684223447</x:v>
      </x:c>
      <x:c r="Y188" s="19" t="n">
        <x:v>2403480.946493165</x:v>
      </x:c>
      <x:c r="Z188" s="19" t="n">
        <x:v>2166148.4846548047</x:v>
      </x:c>
      <x:c r="AA188" s="19" t="n">
        <x:v>13779389.26634444</x:v>
      </x:c>
      <x:c r="AB188" s="19" t="n">
        <x:v>13542865.694368586</x:v>
      </x:c>
      <x:c r="AC188" s="19" t="n">
        <x:v>13305724.809884492</x:v>
      </x:c>
      <x:c r="AD188" s="19" t="n">
        <x:v>13069553.535502233</x:v>
      </x:c>
      <x:c r="AE188" s="19" t="n">
        <x:v>12837124.229667583</x:v>
      </x:c>
      <x:c r="AF188" s="19" t="n">
        <x:v>12599405.265568541</x:v>
      </x:c>
      <x:c r="AG188" s="19" t="n">
        <x:v>12349401.911451416</x:v>
      </x:c>
      <x:c r="AH188" s="19" t="n">
        <x:v>12070410.035322515</x:v>
      </x:c>
      <x:c r="AI188" s="19" t="n">
        <x:v>11786503.31119292</x:v>
      </x:c>
      <x:c r="AJ188" s="19" t="n">
        <x:v>11517677.428945983</x:v>
      </x:c>
      <x:c r="AK188" s="19" t="n">
        <x:v>11256517.384436542</x:v>
      </x:c>
      <x:c r="AL188" s="19" t="n">
        <x:v>11001500.809093233</x:v>
      </x:c>
      <x:c r="AM188" s="19" t="n">
        <x:v>10748262.206774222</x:v>
      </x:c>
      <x:c r="AN188" s="19" t="n">
        <x:v>10505763.149727058</x:v>
      </x:c>
      <x:c r="AO188" s="19" t="n">
        <x:v>10269595.557070944</x:v>
      </x:c>
      <x:c r="AP188" s="19" t="n">
        <x:v>10034361.165530069</x:v>
      </x:c>
      <x:c r="AQ188" s="19" t="n">
        <x:v>9811310.343226956</x:v>
      </x:c>
      <x:c r="AR188" s="19" t="n">
        <x:v>9594732.98842977</x:v>
      </x:c>
      <x:c r="AS188" s="19" t="n">
        <x:v>9375204.043880716</x:v>
      </x:c>
      <x:c r="AT188" s="19" t="n">
        <x:v>9140534.596223682</x:v>
      </x:c>
      <x:c r="AU188" s="19" t="n">
        <x:v>8904832.442796756</x:v>
      </x:c>
      <x:c r="AV188" s="19" t="n">
        <x:v>8682671.718498252</x:v>
      </x:c>
      <x:c r="AW188" s="19" t="n">
        <x:v>8477218.44660883</x:v>
      </x:c>
      <x:c r="AX188" s="19" t="n">
        <x:v>8281597.141503382</x:v>
      </x:c>
      <x:c r="AY188" s="19" t="n">
        <x:v>8085534.815027276</x:v>
      </x:c>
      <x:c r="AZ188" s="19" t="n">
        <x:v>7909670.93216834</x:v>
      </x:c>
      <x:c r="BA188" s="19" t="n">
        <x:v>7743720.012411222</x:v>
      </x:c>
      <x:c r="BB188" s="19" t="n">
        <x:v>7575700.438108443</x:v>
      </x:c>
      <x:c r="BC188" s="19" t="n">
        <x:v>7429739.726346482</x:v>
      </x:c>
      <x:c r="BD188" s="19" t="n">
        <x:v>7293765.578225888</x:v>
      </x:c>
      <x:c r="BE188" s="19" t="n">
        <x:v>7148902.228505451</x:v>
      </x:c>
      <x:c r="BF188" s="19" t="n">
        <x:v>7025486.399830108</x:v>
      </x:c>
      <x:c r="BG188" s="19" t="n">
        <x:v>6911154.864915251</x:v>
      </x:c>
      <x:c r="BH188" s="19" t="n">
        <x:v>6800598.897952879</x:v>
      </x:c>
      <x:c r="BI188" s="19" t="n">
        <x:v>6716453.765772469</x:v>
      </x:c>
      <x:c r="BJ188" s="19" t="n">
        <x:v>6647036.871898298</x:v>
      </x:c>
      <x:c r="BK188" s="19" t="n">
        <x:v>6571944.736726712</x:v>
      </x:c>
      <x:c r="BL188" s="19" t="n">
        <x:v>6529415.5402144</x:v>
      </x:c>
      <x:c r="BM188" s="19" t="n">
        <x:v>6496570.355778951</x:v>
      </x:c>
      <x:c r="BN188" s="19" t="n">
        <x:v>6453499.294333233</x:v>
      </x:c>
      <x:c r="BO188" s="19" t="n">
        <x:v>6444983.995433731</x:v>
      </x:c>
    </x:row>
    <x:row r="189" ht="42" customHeight="1">
      <x:c r="A189" s="3" t="str">
        <x:v>EVENT.CONVERSION.CASH.2</x:v>
      </x:c>
      <x:c r="B189" s="3" t="str">
        <x:v>Event checkpoint: conversion cash / Upside</x:v>
      </x:c>
      <x:c r="C189" s="3" t="str">
        <x:v>EUR</x:v>
      </x:c>
      <x:c r="D189" s="3" t="str">
        <x:v>END</x:v>
      </x:c>
      <x:c r="E189" s="19" t="n">
        <x:f>BO189</x:f>
        <x:v>16645587.490701906</x:v>
      </x:c>
      <x:c r="F189" s="3" t="str"/>
      <x:c r="G189" s="2"/>
      <x:c r="H189" s="19" t="n">
        <x:v>1025000</x:v>
      </x:c>
      <x:c r="I189" s="19" t="n">
        <x:v>1004604.1399999999</x:v>
      </x:c>
      <x:c r="J189" s="19" t="n">
        <x:v>958098.6999999998</x:v>
      </x:c>
      <x:c r="K189" s="19" t="n">
        <x:v>902797.1499999998</x:v>
      </x:c>
      <x:c r="L189" s="19" t="n">
        <x:v>800282.2899999998</x:v>
      </x:c>
      <x:c r="M189" s="19" t="n">
        <x:v>697476.4399999998</x:v>
      </x:c>
      <x:c r="N189" s="19" t="n">
        <x:v>576550.43</x:v>
      </x:c>
      <x:c r="O189" s="19" t="n">
        <x:v>468673.01928750006</x:v>
      </x:c>
      <x:c r="P189" s="19" t="n">
        <x:v>4307564.27265702</x:v>
      </x:c>
      <x:c r="Q189" s="19" t="n">
        <x:v>4170188.738593252</x:v>
      </x:c>
      <x:c r="R189" s="19" t="n">
        <x:v>4010615.7891936577</x:v>
      </x:c>
      <x:c r="S189" s="19" t="n">
        <x:v>3813868.9048093962</x:v>
      </x:c>
      <x:c r="T189" s="19" t="n">
        <x:v>3625535.9891873263</x:v>
      </x:c>
      <x:c r="U189" s="19" t="n">
        <x:v>3423677.7381131854</x:v>
      </x:c>
      <x:c r="V189" s="19" t="n">
        <x:v>3186239.043321768</x:v>
      </x:c>
      <x:c r="W189" s="19" t="n">
        <x:v>2959219.2102045296</x:v>
      </x:c>
      <x:c r="X189" s="19" t="n">
        <x:v>2742553.282747994</x:v>
      </x:c>
      <x:c r="Y189" s="19" t="n">
        <x:v>2531517.2116344552</x:v>
      </x:c>
      <x:c r="Z189" s="19" t="n">
        <x:v>2326035.475273301</x:v>
      </x:c>
      <x:c r="AA189" s="19" t="n">
        <x:v>13973447.976116484</x:v>
      </x:c>
      <x:c r="AB189" s="19" t="n">
        <x:v>13776760.51718116</x:v>
      </x:c>
      <x:c r="AC189" s="19" t="n">
        <x:v>13583628.157707516</x:v>
      </x:c>
      <x:c r="AD189" s="19" t="n">
        <x:v>13394180.544116797</x:v>
      </x:c>
      <x:c r="AE189" s="19" t="n">
        <x:v>13215879.406993568</x:v>
      </x:c>
      <x:c r="AF189" s="19" t="n">
        <x:v>13036899.861853287</x:v>
      </x:c>
      <x:c r="AG189" s="19" t="n">
        <x:v>12851953.849574815</x:v>
      </x:c>
      <x:c r="AH189" s="19" t="n">
        <x:v>12651830.008885844</x:v>
      </x:c>
      <x:c r="AI189" s="19" t="n">
        <x:v>12455333.41195045</x:v>
      </x:c>
      <x:c r="AJ189" s="19" t="n">
        <x:v>12277197.244173935</x:v>
      </x:c>
      <x:c r="AK189" s="19" t="n">
        <x:v>12121584.772514418</x:v>
      </x:c>
      <x:c r="AL189" s="19" t="n">
        <x:v>11981610.370380923</x:v>
      </x:c>
      <x:c r="AM189" s="19" t="n">
        <x:v>11845426.630692836</x:v>
      </x:c>
      <x:c r="AN189" s="19" t="n">
        <x:v>11737784.533415781</x:v>
      </x:c>
      <x:c r="AO189" s="19" t="n">
        <x:v>11646722.299580572</x:v>
      </x:c>
      <x:c r="AP189" s="19" t="n">
        <x:v>11557339.034304854</x:v>
      </x:c>
      <x:c r="AQ189" s="19" t="n">
        <x:v>11501127.781236392</x:v>
      </x:c>
      <x:c r="AR189" s="19" t="n">
        <x:v>11462302.889551468</x:v>
      </x:c>
      <x:c r="AS189" s="19" t="n">
        <x:v>11422959.418382913</x:v>
      </x:c>
      <x:c r="AT189" s="19" t="n">
        <x:v>11396538.048454784</x:v>
      </x:c>
      <x:c r="AU189" s="19" t="n">
        <x:v>11383149.291322466</x:v>
      </x:c>
      <x:c r="AV189" s="19" t="n">
        <x:v>11381685.641049981</x:v>
      </x:c>
      <x:c r="AW189" s="19" t="n">
        <x:v>11427618.389173431</x:v>
      </x:c>
      <x:c r="AX189" s="19" t="n">
        <x:v>11498361.512463566</x:v>
      </x:c>
      <x:c r="AY189" s="19" t="n">
        <x:v>11564444.185008384</x:v>
      </x:c>
      <x:c r="AZ189" s="19" t="n">
        <x:v>11685739.510454927</x:v>
      </x:c>
      <x:c r="BA189" s="19" t="n">
        <x:v>11832744.809892453</x:v>
      </x:c>
      <x:c r="BB189" s="19" t="n">
        <x:v>11970668.335077392</x:v>
      </x:c>
      <x:c r="BC189" s="19" t="n">
        <x:v>12170269.489363104</x:v>
      </x:c>
      <x:c r="BD189" s="19" t="n">
        <x:v>12396453.464325108</x:v>
      </x:c>
      <x:c r="BE189" s="19" t="n">
        <x:v>12604658.687268546</x:v>
      </x:c>
      <x:c r="BF189" s="19" t="n">
        <x:v>12880721.45334484</x:v>
      </x:c>
      <x:c r="BG189" s="19" t="n">
        <x:v>13184338.281918474</x:v>
      </x:c>
      <x:c r="BH189" s="19" t="n">
        <x:v>13478725.796615036</x:v>
      </x:c>
      <x:c r="BI189" s="19" t="n">
        <x:v>13850099.586040676</x:v>
      </x:c>
      <x:c r="BJ189" s="19" t="n">
        <x:v>14255378.75170449</x:v>
      </x:c>
      <x:c r="BK189" s="19" t="n">
        <x:v>14638120.548037153</x:v>
      </x:c>
      <x:c r="BL189" s="19" t="n">
        <x:v>15109325.01729019</x:v>
      </x:c>
      <x:c r="BM189" s="19" t="n">
        <x:v>15610123.703154417</x:v>
      </x:c>
      <x:c r="BN189" s="19" t="n">
        <x:v>16079835.566760814</x:v>
      </x:c>
      <x:c r="BO189" s="19" t="n">
        <x:v>16645587.490701906</x:v>
      </x:c>
    </x:row>
    <x:row r="190" ht="42" customHeight="1">
      <x:c r="A190" s="3" t="str">
        <x:v>EVENT.CONVERSION.CASH.3</x:v>
      </x:c>
      <x:c r="B190" s="3" t="str">
        <x:v>Event checkpoint: conversion cash / Downside</x:v>
      </x:c>
      <x:c r="C190" s="3" t="str">
        <x:v>EUR</x:v>
      </x:c>
      <x:c r="D190" s="3" t="str">
        <x:v>END</x:v>
      </x:c>
      <x:c r="E190" s="19" t="n">
        <x:f>BO190</x:f>
        <x:v>1138741.9525456398</x:v>
      </x:c>
      <x:c r="F190" s="3" t="str"/>
      <x:c r="G190" s="2"/>
      <x:c r="H190" s="19" t="n">
        <x:v>1025000</x:v>
      </x:c>
      <x:c r="I190" s="19" t="n">
        <x:v>1004604.1399999999</x:v>
      </x:c>
      <x:c r="J190" s="19" t="n">
        <x:v>958098.6999999998</x:v>
      </x:c>
      <x:c r="K190" s="19" t="n">
        <x:v>902797.1499999998</x:v>
      </x:c>
      <x:c r="L190" s="19" t="n">
        <x:v>800282.2899999998</x:v>
      </x:c>
      <x:c r="M190" s="19" t="n">
        <x:v>697476.4399999998</x:v>
      </x:c>
      <x:c r="N190" s="19" t="n">
        <x:v>576550.43</x:v>
      </x:c>
      <x:c r="O190" s="19" t="n">
        <x:v>468673.01928750006</x:v>
      </x:c>
      <x:c r="P190" s="19" t="n">
        <x:v>4307564.27265702</x:v>
      </x:c>
      <x:c r="Q190" s="19" t="n">
        <x:v>4170188.738593252</x:v>
      </x:c>
      <x:c r="R190" s="19" t="n">
        <x:v>4005576.488058432</x:v>
      </x:c>
      <x:c r="S190" s="19" t="n">
        <x:v>3801819.618337515</x:v>
      </x:c>
      <x:c r="T190" s="19" t="n">
        <x:v>3605612.867452196</x:v>
      </x:c>
      <x:c r="U190" s="19" t="n">
        <x:v>3397555.2906655064</x:v>
      </x:c>
      <x:c r="V190" s="19" t="n">
        <x:v>3160344.126134492</x:v>
      </x:c>
      <x:c r="W190" s="19" t="n">
        <x:v>2928380.480529192</x:v>
      </x:c>
      <x:c r="X190" s="19" t="n">
        <x:v>2702444.515329754</x:v>
      </x:c>
      <x:c r="Y190" s="19" t="n">
        <x:v>2475664.8804883473</x:v>
      </x:c>
      <x:c r="Z190" s="19" t="n">
        <x:v>2248787.486260286</x:v>
      </x:c>
      <x:c r="AA190" s="19" t="n">
        <x:v>13812654.729675442</x:v>
      </x:c>
      <x:c r="AB190" s="19" t="n">
        <x:v>13529827.423443701</x:v>
      </x:c>
      <x:c r="AC190" s="19" t="n">
        <x:v>13244790.746865237</x:v>
      </x:c>
      <x:c r="AD190" s="19" t="n">
        <x:v>12959898.368527044</x:v>
      </x:c>
      <x:c r="AE190" s="19" t="n">
        <x:v>12675493.890699925</x:v>
      </x:c>
      <x:c r="AF190" s="19" t="n">
        <x:v>12384045.11204689</x:v>
      </x:c>
      <x:c r="AG190" s="19" t="n">
        <x:v>12077247.967642736</x:v>
      </x:c>
      <x:c r="AH190" s="19" t="n">
        <x:v>11751549.574527983</x:v>
      </x:c>
      <x:c r="AI190" s="19" t="n">
        <x:v>11416573.463545088</x:v>
      </x:c>
      <x:c r="AJ190" s="19" t="n">
        <x:v>11094697.191807257</x:v>
      </x:c>
      <x:c r="AK190" s="19" t="n">
        <x:v>10773305.671520492</x:v>
      </x:c>
      <x:c r="AL190" s="19" t="n">
        <x:v>10453362.956214786</x:v>
      </x:c>
      <x:c r="AM190" s="19" t="n">
        <x:v>10133832.759060325</x:v>
      </x:c>
      <x:c r="AN190" s="19" t="n">
        <x:v>9816820.119626474</x:v>
      </x:c>
      <x:c r="AO190" s="19" t="n">
        <x:v>9501269.283370404</x:v>
      </x:c>
      <x:c r="AP190" s="19" t="n">
        <x:v>9185865.972740924</x:v>
      </x:c>
      <x:c r="AQ190" s="19" t="n">
        <x:v>8873271.578128116</x:v>
      </x:c>
      <x:c r="AR190" s="19" t="n">
        <x:v>8562130.379855257</x:v>
      </x:c>
      <x:c r="AS190" s="19" t="n">
        <x:v>8246043.664488113</x:v>
      </x:c>
      <x:c r="AT190" s="19" t="n">
        <x:v>7900803.861719121</x:v>
      </x:c>
      <x:c r="AU190" s="19" t="n">
        <x:v>7547347.140247891</x:v>
      </x:c>
      <x:c r="AV190" s="19" t="n">
        <x:v>7206775.03015915</x:v>
      </x:c>
      <x:c r="AW190" s="19" t="n">
        <x:v>6869005.577767719</x:v>
      </x:c>
      <x:c r="AX190" s="19" t="n">
        <x:v>6533714.813627574</x:v>
      </x:c>
      <x:c r="AY190" s="19" t="n">
        <x:v>6198493.692492651</x:v>
      </x:c>
      <x:c r="AZ190" s="19" t="n">
        <x:v>5868130.528621585</x:v>
      </x:c>
      <x:c r="BA190" s="19" t="n">
        <x:v>5540210.264669215</x:v>
      </x:c>
      <x:c r="BB190" s="19" t="n">
        <x:v>5211940.980068523</x:v>
      </x:c>
      <x:c r="BC190" s="19" t="n">
        <x:v>4888873.749254866</x:v>
      </x:c>
      <x:c r="BD190" s="19" t="n">
        <x:v>4568211.397036944</x:v>
      </x:c>
      <x:c r="BE190" s="19" t="n">
        <x:v>4241134.309153317</x:v>
      </x:c>
      <x:c r="BF190" s="19" t="n">
        <x:v>3914502.337189804</x:v>
      </x:c>
      <x:c r="BG190" s="19" t="n">
        <x:v>3587895.566510848</x:v>
      </x:c>
      <x:c r="BH190" s="19" t="n">
        <x:v>3268326.67793658</x:v>
      </x:c>
      <x:c r="BI190" s="19" t="n">
        <x:v>2953807.948168961</x:v>
      </x:c>
      <x:c r="BJ190" s="19" t="n">
        <x:v>2644944.8378767967</x:v>
      </x:c>
      <x:c r="BK190" s="19" t="n">
        <x:v>2335229.760475333</x:v>
      </x:c>
      <x:c r="BL190" s="19" t="n">
        <x:v>2035103.126428113</x:v>
      </x:c>
      <x:c r="BM190" s="19" t="n">
        <x:v>1735562.6987177278</x:v>
      </x:c>
      <x:c r="BN190" s="19" t="n">
        <x:v>1432195.217551779</x:v>
      </x:c>
      <x:c r="BO190" s="19" t="n">
        <x:v>1138741.9525456398</x:v>
      </x:c>
    </x:row>
    <x:row r="191" ht="42" customHeight="1">
      <x:c r="A191" s="3" t="str">
        <x:v>EVENT.CONVERSION.FUNDS</x:v>
      </x:c>
      <x:c r="B191" s="3" t="str">
        <x:v>Event checkpoint: conversion funds</x:v>
      </x:c>
      <x:c r="C191" s="3" t="str">
        <x:v>EUR</x:v>
      </x:c>
      <x:c r="D191" s="3" t="str">
        <x:v>END</x:v>
      </x:c>
      <x:c r="E191" s="19" t="n">
        <x:f>BO191</x:f>
        <x:v>5915757.534586522</x:v>
      </x:c>
      <x:c r="F191" s="3" t="str">
        <x:v>D10 Liquidity_RegCap row 66; latest estimate</x:v>
      </x:c>
      <x:c r="G191" s="2"/>
      <x:c r="H191" s="20" t="n">
        <x:f>INDEX(H192:H194,'Cover'!$C$28,1)</x:f>
        <x:v>25000</x:v>
      </x:c>
      <x:c r="I191" s="20" t="n">
        <x:f>INDEX(I192:I194,'Cover'!$C$28,1)</x:f>
        <x:v>-19634.08999999999</x:v>
      </x:c>
      <x:c r="J191" s="20" t="n">
        <x:f>INDEX(J192:J194,'Cover'!$C$28,1)</x:f>
        <x:v>-61241.57999999999</x:v>
      </x:c>
      <x:c r="K191" s="20" t="n">
        <x:f>INDEX(K192:K194,'Cover'!$C$28,1)</x:f>
        <x:v>-146204.51999999996</x:v>
      </x:c>
      <x:c r="L191" s="20" t="n">
        <x:f>INDEX(L192:L194,'Cover'!$C$28,1)</x:f>
        <x:v>-240016.21999999997</x:v>
      </x:c>
      <x:c r="M191" s="20" t="n">
        <x:f>INDEX(M192:M194,'Cover'!$C$28,1)</x:f>
        <x:v>-356604.73</x:v>
      </x:c>
      <x:c r="N191" s="20" t="n">
        <x:f>INDEX(N192:N194,'Cover'!$C$28,1)</x:f>
        <x:v>-466657.8</x:v>
      </x:c>
      <x:c r="O191" s="20" t="n">
        <x:f>INDEX(O192:O194,'Cover'!$C$28,1)</x:f>
        <x:v>451711.1651586299</x:v>
      </x:c>
      <x:c r="P191" s="20" t="n">
        <x:f>INDEX(P192:P194,'Cover'!$C$28,1)</x:f>
        <x:v>4283736.519109425</x:v>
      </x:c>
      <x:c r="Q191" s="20" t="n">
        <x:f>INDEX(Q192:Q194,'Cover'!$C$28,1)</x:f>
        <x:v>4127438.8967380426</x:v>
      </x:c>
      <x:c r="R191" s="20" t="n">
        <x:f>INDEX(R192:R194,'Cover'!$C$28,1)</x:f>
        <x:v>3924897.6427895967</x:v>
      </x:c>
      <x:c r="S191" s="20" t="n">
        <x:f>INDEX(S192:S194,'Cover'!$C$28,1)</x:f>
        <x:v>3727975.0245981384</x:v>
      </x:c>
      <x:c r="T191" s="20" t="n">
        <x:f>INDEX(T192:T194,'Cover'!$C$28,1)</x:f>
        <x:v>3526714.2940471848</x:v>
      </x:c>
      <x:c r="U191" s="20" t="n">
        <x:f>INDEX(U192:U194,'Cover'!$C$28,1)</x:f>
        <x:v>3241845.392879866</x:v>
      </x:c>
      <x:c r="V191" s="20" t="n">
        <x:f>INDEX(V192:V194,'Cover'!$C$28,1)</x:f>
        <x:v>2991722.3492987915</x:v>
      </x:c>
      <x:c r="W191" s="20" t="n">
        <x:f>INDEX(W192:W194,'Cover'!$C$28,1)</x:f>
        <x:v>2743227.269517876</x:v>
      </x:c>
      <x:c r="X191" s="20" t="n">
        <x:f>INDEX(X192:X194,'Cover'!$C$28,1)</x:f>
        <x:v>2496458.324548125</x:v>
      </x:c>
      <x:c r="Y191" s="20" t="n">
        <x:f>INDEX(Y192:Y194,'Cover'!$C$28,1)</x:f>
        <x:v>2251499.3620028137</x:v>
      </x:c>
      <x:c r="Z191" s="20" t="n">
        <x:f>INDEX(Z192:Z194,'Cover'!$C$28,1)</x:f>
        <x:v>2008419.5220709604</x:v>
      </x:c>
      <x:c r="AA191" s="20" t="n">
        <x:f>INDEX(AA192:AA194,'Cover'!$C$28,1)</x:f>
        <x:v>13621178.610291824</x:v>
      </x:c>
      <x:c r="AB191" s="20" t="n">
        <x:f>INDEX(AB192:AB194,'Cover'!$C$28,1)</x:f>
        <x:v>13376687.695060207</x:v>
      </x:c>
      <x:c r="AC191" s="20" t="n">
        <x:f>INDEX(AC192:AC194,'Cover'!$C$28,1)</x:f>
        <x:v>13134244.43682681</x:v>
      </x:c>
      <x:c r="AD191" s="20" t="n">
        <x:f>INDEX(AD192:AD194,'Cover'!$C$28,1)</x:f>
        <x:v>12893632.713911237</x:v>
      </x:c>
      <x:c r="AE191" s="20" t="n">
        <x:f>INDEX(AE192:AE194,'Cover'!$C$28,1)</x:f>
        <x:v>12655022.786150655</x:v>
      </x:c>
      <x:c r="AF191" s="20" t="n">
        <x:f>INDEX(AF192:AF194,'Cover'!$C$28,1)</x:f>
        <x:v>12393244.985432047</x:v>
      </x:c>
      <x:c r="AG191" s="20" t="n">
        <x:f>INDEX(AG192:AG194,'Cover'!$C$28,1)</x:f>
        <x:v>12098232.550528372</x:v>
      </x:c>
      <x:c r="AH191" s="20" t="n">
        <x:f>INDEX(AH192:AH194,'Cover'!$C$28,1)</x:f>
        <x:v>11808820.751579933</x:v>
      </x:c>
      <x:c r="AI191" s="20" t="n">
        <x:f>INDEX(AI192:AI194,'Cover'!$C$28,1)</x:f>
        <x:v>11525206.598406544</x:v>
      </x:c>
      <x:c r="AJ191" s="20" t="n">
        <x:f>INDEX(AJ192:AJ194,'Cover'!$C$28,1)</x:f>
        <x:v>11247569.73085075</x:v>
      </x:c>
      <x:c r="AK191" s="20" t="n">
        <x:f>INDEX(AK192:AK194,'Cover'!$C$28,1)</x:f>
        <x:v>10976065.021138985</x:v>
      </x:c>
      <x:c r="AL191" s="20" t="n">
        <x:f>INDEX(AL192:AL194,'Cover'!$C$28,1)</x:f>
        <x:v>10710829.856351402</x:v>
      </x:c>
      <x:c r="AM191" s="20" t="n">
        <x:f>INDEX(AM192:AM194,'Cover'!$C$28,1)</x:f>
        <x:v>10451989.505339747</x:v>
      </x:c>
      <x:c r="AN191" s="20" t="n">
        <x:f>INDEX(AN192:AN194,'Cover'!$C$28,1)</x:f>
        <x:v>10199646.67274049</x:v>
      </x:c>
      <x:c r="AO191" s="20" t="n">
        <x:f>INDEX(AO192:AO194,'Cover'!$C$28,1)</x:f>
        <x:v>9953901.78772347</x:v>
      </x:c>
      <x:c r="AP191" s="20" t="n">
        <x:f>INDEX(AP192:AP194,'Cover'!$C$28,1)</x:f>
        <x:v>9714747.79666863</x:v>
      </x:c>
      <x:c r="AQ191" s="20" t="n">
        <x:f>INDEX(AQ192:AQ194,'Cover'!$C$28,1)</x:f>
        <x:v>9482301.766644496</x:v>
      </x:c>
      <x:c r="AR191" s="20" t="n">
        <x:f>INDEX(AR192:AR194,'Cover'!$C$28,1)</x:f>
        <x:v>9247190.984495569</x:v>
      </x:c>
      <x:c r="AS191" s="20" t="n">
        <x:f>INDEX(AS192:AS194,'Cover'!$C$28,1)</x:f>
        <x:v>8990743.82831606</x:v>
      </x:c>
      <x:c r="AT191" s="20" t="n">
        <x:f>INDEX(AT192:AT194,'Cover'!$C$28,1)</x:f>
        <x:v>8743757.960625561</x:v>
      </x:c>
      <x:c r="AU191" s="20" t="n">
        <x:f>INDEX(AU192:AU194,'Cover'!$C$28,1)</x:f>
        <x:v>8506464.169815404</x:v>
      </x:c>
      <x:c r="AV191" s="20" t="n">
        <x:f>INDEX(AV192:AV194,'Cover'!$C$28,1)</x:f>
        <x:v>8278950.026958625</x:v>
      </x:c>
      <x:c r="AW191" s="20" t="n">
        <x:f>INDEX(AW192:AW194,'Cover'!$C$28,1)</x:f>
        <x:v>8061224.908492778</x:v>
      </x:c>
      <x:c r="AX191" s="20" t="n">
        <x:f>INDEX(AX192:AX194,'Cover'!$C$28,1)</x:f>
        <x:v>7853370.472337195</x:v>
      </x:c>
      <x:c r="AY191" s="20" t="n">
        <x:f>INDEX(AY192:AY194,'Cover'!$C$28,1)</x:f>
        <x:v>7655385.013078559</x:v>
      </x:c>
      <x:c r="AZ191" s="20" t="n">
        <x:f>INDEX(AZ192:AZ194,'Cover'!$C$28,1)</x:f>
        <x:v>7467383.863476066</x:v>
      </x:c>
      <x:c r="BA191" s="20" t="n">
        <x:f>INDEX(BA192:BA194,'Cover'!$C$28,1)</x:f>
        <x:v>7289501.14282633</x:v>
      </x:c>
      <x:c r="BB191" s="20" t="n">
        <x:f>INDEX(BB192:BB194,'Cover'!$C$28,1)</x:f>
        <x:v>7121681.55386892</x:v>
      </x:c>
      <x:c r="BC191" s="20" t="n">
        <x:f>INDEX(BC192:BC194,'Cover'!$C$28,1)</x:f>
        <x:v>6963905.520415613</x:v>
      </x:c>
      <x:c r="BD191" s="20" t="n">
        <x:f>INDEX(BD192:BD194,'Cover'!$C$28,1)</x:f>
        <x:v>6806782.497155229</x:v>
      </x:c>
      <x:c r="BE191" s="20" t="n">
        <x:f>INDEX(BE192:BE194,'Cover'!$C$28,1)</x:f>
        <x:v>6665702.207217038</x:v>
      </x:c>
      <x:c r="BF191" s="20" t="n">
        <x:f>INDEX(BF192:BF194,'Cover'!$C$28,1)</x:f>
        <x:v>6536740.008777122</x:v>
      </x:c>
      <x:c r="BG191" s="20" t="n">
        <x:f>INDEX(BG192:BG194,'Cover'!$C$28,1)</x:f>
        <x:v>6419749.19319558</x:v>
      </x:c>
      <x:c r="BH191" s="20" t="n">
        <x:f>INDEX(BH192:BH194,'Cover'!$C$28,1)</x:f>
        <x:v>6314710.394759112</x:v>
      </x:c>
      <x:c r="BI191" s="20" t="n">
        <x:f>INDEX(BI192:BI194,'Cover'!$C$28,1)</x:f>
        <x:v>6221666.936851462</x:v>
      </x:c>
      <x:c r="BJ191" s="20" t="n">
        <x:f>INDEX(BJ192:BJ194,'Cover'!$C$28,1)</x:f>
        <x:v>6140629.271278291</x:v>
      </x:c>
      <x:c r="BK191" s="20" t="n">
        <x:f>INDEX(BK192:BK194,'Cover'!$C$28,1)</x:f>
        <x:v>6071732.04672001</x:v>
      </x:c>
      <x:c r="BL191" s="20" t="n">
        <x:f>INDEX(BL192:BL194,'Cover'!$C$28,1)</x:f>
        <x:v>6014807.240554612</x:v>
      </x:c>
      <x:c r="BM191" s="20" t="n">
        <x:f>INDEX(BM192:BM194,'Cover'!$C$28,1)</x:f>
        <x:v>5969804.71885483</x:v>
      </x:c>
      <x:c r="BN191" s="20" t="n">
        <x:f>INDEX(BN192:BN194,'Cover'!$C$28,1)</x:f>
        <x:v>5936774.385937732</x:v>
      </x:c>
      <x:c r="BO191" s="20" t="n">
        <x:f>INDEX(BO192:BO194,'Cover'!$C$28,1)</x:f>
        <x:v>5915757.534586522</x:v>
      </x:c>
    </x:row>
    <x:row r="192" ht="42" customHeight="1">
      <x:c r="A192" s="3" t="str">
        <x:v>EVENT.CONVERSION.FUNDS.1</x:v>
      </x:c>
      <x:c r="B192" s="3" t="str">
        <x:v>Event checkpoint: conversion funds / Base</x:v>
      </x:c>
      <x:c r="C192" s="3" t="str">
        <x:v>EUR</x:v>
      </x:c>
      <x:c r="D192" s="3" t="str">
        <x:v>END</x:v>
      </x:c>
      <x:c r="E192" s="19" t="n">
        <x:f>BO192</x:f>
        <x:v>5915757.534586522</x:v>
      </x:c>
      <x:c r="F192" s="3" t="str"/>
      <x:c r="G192" s="2"/>
      <x:c r="H192" s="19" t="n">
        <x:v>25000</x:v>
      </x:c>
      <x:c r="I192" s="19" t="n">
        <x:v>-19634.08999999999</x:v>
      </x:c>
      <x:c r="J192" s="19" t="n">
        <x:v>-61241.57999999999</x:v>
      </x:c>
      <x:c r="K192" s="19" t="n">
        <x:v>-146204.51999999996</x:v>
      </x:c>
      <x:c r="L192" s="19" t="n">
        <x:v>-240016.21999999997</x:v>
      </x:c>
      <x:c r="M192" s="19" t="n">
        <x:v>-356604.73</x:v>
      </x:c>
      <x:c r="N192" s="19" t="n">
        <x:v>-466657.8</x:v>
      </x:c>
      <x:c r="O192" s="19" t="n">
        <x:v>451711.1651586299</x:v>
      </x:c>
      <x:c r="P192" s="19" t="n">
        <x:v>4283736.519109425</x:v>
      </x:c>
      <x:c r="Q192" s="19" t="n">
        <x:v>4127438.8967380426</x:v>
      </x:c>
      <x:c r="R192" s="19" t="n">
        <x:v>3924897.6427895967</x:v>
      </x:c>
      <x:c r="S192" s="19" t="n">
        <x:v>3727975.0245981384</x:v>
      </x:c>
      <x:c r="T192" s="19" t="n">
        <x:v>3526714.2940471848</x:v>
      </x:c>
      <x:c r="U192" s="19" t="n">
        <x:v>3241845.392879866</x:v>
      </x:c>
      <x:c r="V192" s="19" t="n">
        <x:v>2991722.3492987915</x:v>
      </x:c>
      <x:c r="W192" s="19" t="n">
        <x:v>2743227.269517876</x:v>
      </x:c>
      <x:c r="X192" s="19" t="n">
        <x:v>2496458.324548125</x:v>
      </x:c>
      <x:c r="Y192" s="19" t="n">
        <x:v>2251499.3620028137</x:v>
      </x:c>
      <x:c r="Z192" s="19" t="n">
        <x:v>2008419.5220709604</x:v>
      </x:c>
      <x:c r="AA192" s="19" t="n">
        <x:v>13621178.610291824</x:v>
      </x:c>
      <x:c r="AB192" s="19" t="n">
        <x:v>13376687.695060207</x:v>
      </x:c>
      <x:c r="AC192" s="19" t="n">
        <x:v>13134244.43682681</x:v>
      </x:c>
      <x:c r="AD192" s="19" t="n">
        <x:v>12893632.713911237</x:v>
      </x:c>
      <x:c r="AE192" s="19" t="n">
        <x:v>12655022.786150655</x:v>
      </x:c>
      <x:c r="AF192" s="19" t="n">
        <x:v>12393244.985432047</x:v>
      </x:c>
      <x:c r="AG192" s="19" t="n">
        <x:v>12098232.550528372</x:v>
      </x:c>
      <x:c r="AH192" s="19" t="n">
        <x:v>11808820.751579933</x:v>
      </x:c>
      <x:c r="AI192" s="19" t="n">
        <x:v>11525206.598406544</x:v>
      </x:c>
      <x:c r="AJ192" s="19" t="n">
        <x:v>11247569.73085075</x:v>
      </x:c>
      <x:c r="AK192" s="19" t="n">
        <x:v>10976065.021138985</x:v>
      </x:c>
      <x:c r="AL192" s="19" t="n">
        <x:v>10710829.856351402</x:v>
      </x:c>
      <x:c r="AM192" s="19" t="n">
        <x:v>10451989.505339747</x:v>
      </x:c>
      <x:c r="AN192" s="19" t="n">
        <x:v>10199646.67274049</x:v>
      </x:c>
      <x:c r="AO192" s="19" t="n">
        <x:v>9953901.78772347</x:v>
      </x:c>
      <x:c r="AP192" s="19" t="n">
        <x:v>9714747.79666863</x:v>
      </x:c>
      <x:c r="AQ192" s="19" t="n">
        <x:v>9482301.766644496</x:v>
      </x:c>
      <x:c r="AR192" s="19" t="n">
        <x:v>9247190.984495569</x:v>
      </x:c>
      <x:c r="AS192" s="19" t="n">
        <x:v>8990743.82831606</x:v>
      </x:c>
      <x:c r="AT192" s="19" t="n">
        <x:v>8743757.960625561</x:v>
      </x:c>
      <x:c r="AU192" s="19" t="n">
        <x:v>8506464.169815404</x:v>
      </x:c>
      <x:c r="AV192" s="19" t="n">
        <x:v>8278950.026958625</x:v>
      </x:c>
      <x:c r="AW192" s="19" t="n">
        <x:v>8061224.908492778</x:v>
      </x:c>
      <x:c r="AX192" s="19" t="n">
        <x:v>7853370.472337195</x:v>
      </x:c>
      <x:c r="AY192" s="19" t="n">
        <x:v>7655385.013078559</x:v>
      </x:c>
      <x:c r="AZ192" s="19" t="n">
        <x:v>7467383.863476066</x:v>
      </x:c>
      <x:c r="BA192" s="19" t="n">
        <x:v>7289501.14282633</x:v>
      </x:c>
      <x:c r="BB192" s="19" t="n">
        <x:v>7121681.55386892</x:v>
      </x:c>
      <x:c r="BC192" s="19" t="n">
        <x:v>6963905.520415613</x:v>
      </x:c>
      <x:c r="BD192" s="19" t="n">
        <x:v>6806782.497155229</x:v>
      </x:c>
      <x:c r="BE192" s="19" t="n">
        <x:v>6665702.207217038</x:v>
      </x:c>
      <x:c r="BF192" s="19" t="n">
        <x:v>6536740.008777122</x:v>
      </x:c>
      <x:c r="BG192" s="19" t="n">
        <x:v>6419749.19319558</x:v>
      </x:c>
      <x:c r="BH192" s="19" t="n">
        <x:v>6314710.394759112</x:v>
      </x:c>
      <x:c r="BI192" s="19" t="n">
        <x:v>6221666.936851462</x:v>
      </x:c>
      <x:c r="BJ192" s="19" t="n">
        <x:v>6140629.271278291</x:v>
      </x:c>
      <x:c r="BK192" s="19" t="n">
        <x:v>6071732.04672001</x:v>
      </x:c>
      <x:c r="BL192" s="19" t="n">
        <x:v>6014807.240554612</x:v>
      </x:c>
      <x:c r="BM192" s="19" t="n">
        <x:v>5969804.71885483</x:v>
      </x:c>
      <x:c r="BN192" s="19" t="n">
        <x:v>5936774.385937732</x:v>
      </x:c>
      <x:c r="BO192" s="19" t="n">
        <x:v>5915757.534586522</x:v>
      </x:c>
    </x:row>
    <x:row r="193" ht="42" customHeight="1">
      <x:c r="A193" s="3" t="str">
        <x:v>EVENT.CONVERSION.FUNDS.2</x:v>
      </x:c>
      <x:c r="B193" s="3" t="str">
        <x:v>Event checkpoint: conversion funds / Upside</x:v>
      </x:c>
      <x:c r="C193" s="3" t="str">
        <x:v>EUR</x:v>
      </x:c>
      <x:c r="D193" s="3" t="str">
        <x:v>END</x:v>
      </x:c>
      <x:c r="E193" s="19" t="n">
        <x:f>BO193</x:f>
        <x:v>11404712.417409396</x:v>
      </x:c>
      <x:c r="F193" s="3" t="str"/>
      <x:c r="G193" s="2"/>
      <x:c r="H193" s="19" t="n">
        <x:v>25000</x:v>
      </x:c>
      <x:c r="I193" s="19" t="n">
        <x:v>-19634.08999999999</x:v>
      </x:c>
      <x:c r="J193" s="19" t="n">
        <x:v>-61241.57999999999</x:v>
      </x:c>
      <x:c r="K193" s="19" t="n">
        <x:v>-146204.51999999996</x:v>
      </x:c>
      <x:c r="L193" s="19" t="n">
        <x:v>-240016.21999999997</x:v>
      </x:c>
      <x:c r="M193" s="19" t="n">
        <x:v>-356604.73</x:v>
      </x:c>
      <x:c r="N193" s="19" t="n">
        <x:v>-466657.8</x:v>
      </x:c>
      <x:c r="O193" s="19" t="n">
        <x:v>451711.1651586299</x:v>
      </x:c>
      <x:c r="P193" s="19" t="n">
        <x:v>4283736.519109425</x:v>
      </x:c>
      <x:c r="Q193" s="19" t="n">
        <x:v>4127438.8967380426</x:v>
      </x:c>
      <x:c r="R193" s="19" t="n">
        <x:v>3925622.42757887</x:v>
      </x:c>
      <x:c r="S193" s="19" t="n">
        <x:v>3730215.9551267894</x:v>
      </x:c>
      <x:c r="T193" s="19" t="n">
        <x:v>3531312.5652898005</x:v>
      </x:c>
      <x:c r="U193" s="19" t="n">
        <x:v>3269420.9241675334</x:v>
      </x:c>
      <x:c r="V193" s="19" t="n">
        <x:v>3030201.451125785</x:v>
      </x:c>
      <x:c r="W193" s="19" t="n">
        <x:v>2795734.4619572684</x:v>
      </x:c>
      <x:c r="X193" s="19" t="n">
        <x:v>2566341.158390649</x:v>
      </x:c>
      <x:c r="Y193" s="19" t="n">
        <x:v>2342306.61045038</x:v>
      </x:c>
      <x:c r="Z193" s="19" t="n">
        <x:v>2123891.4796848698</x:v>
      </x:c>
      <x:c r="AA193" s="19" t="n">
        <x:v>13765230.919094188</x:v>
      </x:c>
      <x:c r="AB193" s="19" t="n">
        <x:v>13553412.466486452</x:v>
      </x:c>
      <x:c r="AC193" s="19" t="n">
        <x:v>13347893.04490424</x:v>
      </x:c>
      <x:c r="AD193" s="19" t="n">
        <x:v>13148303.702091169</x:v>
      </x:c>
      <x:c r="AE193" s="19" t="n">
        <x:v>12955137.776764076</x:v>
      </x:c>
      <x:c r="AF193" s="19" t="n">
        <x:v>12743363.401050854</x:v>
      </x:c>
      <x:c r="AG193" s="19" t="n">
        <x:v>12505104.78015667</x:v>
      </x:c>
      <x:c r="AH193" s="19" t="n">
        <x:v>12279914.400308639</x:v>
      </x:c>
      <x:c r="AI193" s="19" t="n">
        <x:v>12068475.38209478</x:v>
      </x:c>
      <x:c r="AJ193" s="19" t="n">
        <x:v>11871412.60571761</x:v>
      </x:c>
      <x:c r="AK193" s="19" t="n">
        <x:v>11689241.955533143</x:v>
      </x:c>
      <x:c r="AL193" s="19" t="n">
        <x:v>11522468.350182675</x:v>
      </x:c>
      <x:c r="AM193" s="19" t="n">
        <x:v>11371562.958971474</x:v>
      </x:c>
      <x:c r="AN193" s="19" t="n">
        <x:v>11236935.134076914</x:v>
      </x:c>
      <x:c r="AO193" s="19" t="n">
        <x:v>11118987.37506022</x:v>
      </x:c>
      <x:c r="AP193" s="19" t="n">
        <x:v>11017851.400029972</x:v>
      </x:c>
      <x:c r="AQ193" s="19" t="n">
        <x:v>10933972.832634833</x:v>
      </x:c>
      <x:c r="AR193" s="19" t="n">
        <x:v>10858240.24423415</x:v>
      </x:c>
      <x:c r="AS193" s="19" t="n">
        <x:v>10773384.610447679</x:v>
      </x:c>
      <x:c r="AT193" s="19" t="n">
        <x:v>10710853.553805532</x:v>
      </x:c>
      <x:c r="AU193" s="19" t="n">
        <x:v>10671292.117307676</x:v>
      </x:c>
      <x:c r="AV193" s="19" t="n">
        <x:v>10655169.965024052</x:v>
      </x:c>
      <x:c r="AW193" s="19" t="n">
        <x:v>10662815.60339692</x:v>
      </x:c>
      <x:c r="AX193" s="19" t="n">
        <x:v>10694670.839742146</x:v>
      </x:c>
      <x:c r="AY193" s="19" t="n">
        <x:v>10751066.210701609</x:v>
      </x:c>
      <x:c r="AZ193" s="19" t="n">
        <x:v>10832408.721294815</x:v>
      </x:c>
      <x:c r="BA193" s="19" t="n">
        <x:v>10858240.24423415</x:v>
      </x:c>
      <x:c r="BB193" s="19" t="n">
        <x:v>10858240.24423415</x:v>
      </x:c>
      <x:c r="BC193" s="19" t="n">
        <x:v>10858240.24423415</x:v>
      </x:c>
      <x:c r="BD193" s="19" t="n">
        <x:v>11404712.417409396</x:v>
      </x:c>
      <x:c r="BE193" s="19" t="n">
        <x:v>11404712.417409396</x:v>
      </x:c>
      <x:c r="BF193" s="19" t="n">
        <x:v>11404712.417409396</x:v>
      </x:c>
      <x:c r="BG193" s="19" t="n">
        <x:v>11404712.417409396</x:v>
      </x:c>
      <x:c r="BH193" s="19" t="n">
        <x:v>11404712.417409396</x:v>
      </x:c>
      <x:c r="BI193" s="19" t="n">
        <x:v>11404712.417409396</x:v>
      </x:c>
      <x:c r="BJ193" s="19" t="n">
        <x:v>11404712.417409396</x:v>
      </x:c>
      <x:c r="BK193" s="19" t="n">
        <x:v>11404712.417409396</x:v>
      </x:c>
      <x:c r="BL193" s="19" t="n">
        <x:v>11404712.417409396</x:v>
      </x:c>
      <x:c r="BM193" s="19" t="n">
        <x:v>11404712.417409396</x:v>
      </x:c>
      <x:c r="BN193" s="19" t="n">
        <x:v>11404712.417409396</x:v>
      </x:c>
      <x:c r="BO193" s="19" t="n">
        <x:v>11404712.417409396</x:v>
      </x:c>
    </x:row>
    <x:row r="194" ht="42" customHeight="1">
      <x:c r="A194" s="3" t="str">
        <x:v>EVENT.CONVERSION.FUNDS.3</x:v>
      </x:c>
      <x:c r="B194" s="3" t="str">
        <x:v>Event checkpoint: conversion funds / Downside</x:v>
      </x:c>
      <x:c r="C194" s="3" t="str">
        <x:v>EUR</x:v>
      </x:c>
      <x:c r="D194" s="3" t="str">
        <x:v>END</x:v>
      </x:c>
      <x:c r="E194" s="19" t="n">
        <x:f>BO194</x:f>
        <x:v>862173.3816833608</x:v>
      </x:c>
      <x:c r="F194" s="3" t="str"/>
      <x:c r="G194" s="2"/>
      <x:c r="H194" s="19" t="n">
        <x:v>25000</x:v>
      </x:c>
      <x:c r="I194" s="19" t="n">
        <x:v>-19634.08999999999</x:v>
      </x:c>
      <x:c r="J194" s="19" t="n">
        <x:v>-61241.57999999999</x:v>
      </x:c>
      <x:c r="K194" s="19" t="n">
        <x:v>-146204.51999999996</x:v>
      </x:c>
      <x:c r="L194" s="19" t="n">
        <x:v>-240016.21999999997</x:v>
      </x:c>
      <x:c r="M194" s="19" t="n">
        <x:v>-356604.73</x:v>
      </x:c>
      <x:c r="N194" s="19" t="n">
        <x:v>-466657.8</x:v>
      </x:c>
      <x:c r="O194" s="19" t="n">
        <x:v>451711.1651586299</x:v>
      </x:c>
      <x:c r="P194" s="19" t="n">
        <x:v>4283736.519109425</x:v>
      </x:c>
      <x:c r="Q194" s="19" t="n">
        <x:v>4127438.8967380426</x:v>
      </x:c>
      <x:c r="R194" s="19" t="n">
        <x:v>3924511.3088936643</x:v>
      </x:c>
      <x:c r="S194" s="19" t="n">
        <x:v>3726758.846940616</x:v>
      </x:c>
      <x:c r="T194" s="19" t="n">
        <x:v>3524204.8580178153</x:v>
      </x:c>
      <x:c r="U194" s="19" t="n">
        <x:v>3287408.4169518827</x:v>
      </x:c>
      <x:c r="V194" s="19" t="n">
        <x:v>3058816.7610661224</x:v>
      </x:c>
      <x:c r="W194" s="19" t="n">
        <x:v>2830210.225069684</x:v>
      </x:c>
      <x:c r="X194" s="19" t="n">
        <x:v>2601593.8368288954</x:v>
      </x:c>
      <x:c r="Y194" s="19" t="n">
        <x:v>2372973.0217473432</x:v>
      </x:c>
      <x:c r="Z194" s="19" t="n">
        <x:v>2144344.020651358</x:v>
      </x:c>
      <x:c r="AA194" s="19" t="n">
        <x:v>13655592.828895485</x:v>
      </x:c>
      <x:c r="AB194" s="19" t="n">
        <x:v>13367875.951173998</x:v>
      </x:c>
      <x:c r="AC194" s="19" t="n">
        <x:v>13080512.857103676</x:v>
      </x:c>
      <x:c r="AD194" s="19" t="n">
        <x:v>12793400.416317672</x:v>
      </x:c>
      <x:c r="AE194" s="19" t="n">
        <x:v>12506554.450745158</x:v>
      </x:c>
      <x:c r="AF194" s="19" t="n">
        <x:v>12194756.830738865</x:v>
      </x:c>
      <x:c r="AG194" s="19" t="n">
        <x:v>11863796.870770438</x:v>
      </x:c>
      <x:c r="AH194" s="19" t="n">
        <x:v>11534344.69248415</x:v>
      </x:c>
      <x:c r="AI194" s="19" t="n">
        <x:v>11206385.08274279</x:v>
      </x:c>
      <x:c r="AJ194" s="19" t="n">
        <x:v>10879936.556735145</x:v>
      </x:c>
      <x:c r="AK194" s="19" t="n">
        <x:v>10555034.965301886</x:v>
      </x:c>
      <x:c r="AL194" s="19" t="n">
        <x:v>10231698.605811708</x:v>
      </x:c>
      <x:c r="AM194" s="19" t="n">
        <x:v>9909944.701414868</x:v>
      </x:c>
      <x:c r="AN194" s="19" t="n">
        <x:v>9589776.022131264</x:v>
      </x:c>
      <x:c r="AO194" s="19" t="n">
        <x:v>9271206.051108964</x:v>
      </x:c>
      <x:c r="AP194" s="19" t="n">
        <x:v>8954222.46232501</x:v>
      </x:c>
      <x:c r="AQ194" s="19" t="n">
        <x:v>8638839.169568304</x:v>
      </x:c>
      <x:c r="AR194" s="19" t="n">
        <x:v>8315613.795984464</x:v>
      </x:c>
      <x:c r="AS194" s="19" t="n">
        <x:v>7964392.911932245</x:v>
      </x:c>
      <x:c r="AT194" s="19" t="n">
        <x:v>7615734.066488308</x:v>
      </x:c>
      <x:c r="AU194" s="19" t="n">
        <x:v>7269748.595462607</x:v>
      </x:c>
      <x:c r="AV194" s="19" t="n">
        <x:v>6926429.151794989</x:v>
      </x:c>
      <x:c r="AW194" s="19" t="n">
        <x:v>6585718.654473869</x:v>
      </x:c>
      <x:c r="AX194" s="19" t="n">
        <x:v>6247616.373555212</x:v>
      </x:c>
      <x:c r="AY194" s="19" t="n">
        <x:v>5912050.542810395</x:v>
      </x:c>
      <x:c r="AZ194" s="19" t="n">
        <x:v>5579081.092736194</x:v>
      </x:c>
      <x:c r="BA194" s="19" t="n">
        <x:v>5248775.0941776745</x:v>
      </x:c>
      <x:c r="BB194" s="19" t="n">
        <x:v>4921051.136943012</x:v>
      </x:c>
      <x:c r="BC194" s="19" t="n">
        <x:v>4595832.584123073</x:v>
      </x:c>
      <x:c r="BD194" s="19" t="n">
        <x:v>4263666.432853568</x:v>
      </x:c>
      <x:c r="BE194" s="19" t="n">
        <x:v>3938774.219732025</x:v>
      </x:c>
      <x:c r="BF194" s="19" t="n">
        <x:v>3617161.990114274</x:v>
      </x:c>
      <x:c r="BG194" s="19" t="n">
        <x:v>3298659.8017717064</x:v>
      </x:c>
      <x:c r="BH194" s="19" t="n">
        <x:v>2983237.1683426783</x:v>
      </x:c>
      <x:c r="BI194" s="19" t="n">
        <x:v>2670942.3295312375</x:v>
      </x:c>
      <x:c r="BJ194" s="19" t="n">
        <x:v>2361753.797834793</x:v>
      </x:c>
      <x:c r="BK194" s="19" t="n">
        <x:v>2055790.0825084434</x:v>
      </x:c>
      <x:c r="BL194" s="19" t="n">
        <x:v>1752883.679629926</x:v>
      </x:c>
      <x:c r="BM194" s="19" t="n">
        <x:v>1452950.730515508</x:v>
      </x:c>
      <x:c r="BN194" s="19" t="n">
        <x:v>1156034.1351047535</x:v>
      </x:c>
      <x:c r="BO194" s="19" t="n">
        <x:v>862173.3816833608</x:v>
      </x:c>
    </x:row>
    <x:row r="195" ht="42" customHeight="1">
      <x:c r="A195" s="3" t="str">
        <x:v>EVENT.SEED.CASH</x:v>
      </x:c>
      <x:c r="B195" s="3" t="str">
        <x:v>Event checkpoint: Seed cash</x:v>
      </x:c>
      <x:c r="C195" s="3" t="str">
        <x:v>EUR</x:v>
      </x:c>
      <x:c r="D195" s="3" t="str">
        <x:v>END</x:v>
      </x:c>
      <x:c r="E195" s="19" t="n">
        <x:f>BO195</x:f>
        <x:v>6444983.995433731</x:v>
      </x:c>
      <x:c r="F195" s="3" t="str">
        <x:v>D10 Liquidity_RegCap row 69; latest estimate</x:v>
      </x:c>
      <x:c r="G195" s="2"/>
      <x:c r="H195" s="20" t="n">
        <x:f>INDEX(H196:H198,'Cover'!$C$28,1)</x:f>
        <x:v>1025000</x:v>
      </x:c>
      <x:c r="I195" s="20" t="n">
        <x:f>INDEX(I196:I198,'Cover'!$C$28,1)</x:f>
        <x:v>1004604.1399999999</x:v>
      </x:c>
      <x:c r="J195" s="20" t="n">
        <x:f>INDEX(J196:J198,'Cover'!$C$28,1)</x:f>
        <x:v>958098.6999999998</x:v>
      </x:c>
      <x:c r="K195" s="20" t="n">
        <x:f>INDEX(K196:K198,'Cover'!$C$28,1)</x:f>
        <x:v>902797.1499999998</x:v>
      </x:c>
      <x:c r="L195" s="20" t="n">
        <x:f>INDEX(L196:L198,'Cover'!$C$28,1)</x:f>
        <x:v>800282.2899999998</x:v>
      </x:c>
      <x:c r="M195" s="20" t="n">
        <x:f>INDEX(M196:M198,'Cover'!$C$28,1)</x:f>
        <x:v>697476.4399999998</x:v>
      </x:c>
      <x:c r="N195" s="20" t="n">
        <x:f>INDEX(N196:N198,'Cover'!$C$28,1)</x:f>
        <x:v>576550.43</x:v>
      </x:c>
      <x:c r="O195" s="20" t="n">
        <x:f>INDEX(O196:O198,'Cover'!$C$28,1)</x:f>
        <x:v>4468673.0192875005</x:v>
      </x:c>
      <x:c r="P195" s="20" t="n">
        <x:f>INDEX(P196:P198,'Cover'!$C$28,1)</x:f>
        <x:v>4307564.27265702</x:v>
      </x:c>
      <x:c r="Q195" s="20" t="n">
        <x:f>INDEX(Q196:Q198,'Cover'!$C$28,1)</x:f>
        <x:v>4170188.738593252</x:v>
      </x:c>
      <x:c r="R195" s="20" t="n">
        <x:f>INDEX(R196:R198,'Cover'!$C$28,1)</x:f>
        <x:v>4007453.5376407783</x:v>
      </x:c>
      <x:c r="S195" s="20" t="n">
        <x:f>INDEX(S196:S198,'Cover'!$C$28,1)</x:f>
        <x:v>3806259.3059398597</x:v>
      </x:c>
      <x:c r="T195" s="20" t="n">
        <x:f>INDEX(T196:T198,'Cover'!$C$28,1)</x:f>
        <x:v>3612900.6962790797</x:v>
      </x:c>
      <x:c r="U195" s="20" t="n">
        <x:f>INDEX(U196:U198,'Cover'!$C$28,1)</x:f>
        <x:v>3385829.904497584</x:v>
      </x:c>
      <x:c r="V195" s="20" t="n">
        <x:f>INDEX(V196:V198,'Cover'!$C$28,1)</x:f>
        <x:v>3130925.5721130725</x:v>
      </x:c>
      <x:c r="W195" s="20" t="n">
        <x:f>INDEX(W196:W198,'Cover'!$C$28,1)</x:f>
        <x:v>2883024.984674343</x:v>
      </x:c>
      <x:c r="X195" s="20" t="n">
        <x:f>INDEX(X196:X198,'Cover'!$C$28,1)</x:f>
        <x:v>2642579.7684223447</x:v>
      </x:c>
      <x:c r="Y195" s="20" t="n">
        <x:f>INDEX(Y196:Y198,'Cover'!$C$28,1)</x:f>
        <x:v>2403480.946493165</x:v>
      </x:c>
      <x:c r="Z195" s="20" t="n">
        <x:f>INDEX(Z196:Z198,'Cover'!$C$28,1)</x:f>
        <x:v>2166148.4846548047</x:v>
      </x:c>
      <x:c r="AA195" s="20" t="n">
        <x:f>INDEX(AA196:AA198,'Cover'!$C$28,1)</x:f>
        <x:v>13779389.26634444</x:v>
      </x:c>
      <x:c r="AB195" s="20" t="n">
        <x:f>INDEX(AB196:AB198,'Cover'!$C$28,1)</x:f>
        <x:v>13542865.694368586</x:v>
      </x:c>
      <x:c r="AC195" s="20" t="n">
        <x:f>INDEX(AC196:AC198,'Cover'!$C$28,1)</x:f>
        <x:v>13305724.809884492</x:v>
      </x:c>
      <x:c r="AD195" s="20" t="n">
        <x:f>INDEX(AD196:AD198,'Cover'!$C$28,1)</x:f>
        <x:v>13069553.535502233</x:v>
      </x:c>
      <x:c r="AE195" s="20" t="n">
        <x:f>INDEX(AE196:AE198,'Cover'!$C$28,1)</x:f>
        <x:v>12837124.229667583</x:v>
      </x:c>
      <x:c r="AF195" s="20" t="n">
        <x:f>INDEX(AF196:AF198,'Cover'!$C$28,1)</x:f>
        <x:v>12599405.265568541</x:v>
      </x:c>
      <x:c r="AG195" s="20" t="n">
        <x:f>INDEX(AG196:AG198,'Cover'!$C$28,1)</x:f>
        <x:v>12349401.911451416</x:v>
      </x:c>
      <x:c r="AH195" s="20" t="n">
        <x:f>INDEX(AH196:AH198,'Cover'!$C$28,1)</x:f>
        <x:v>12070410.035322515</x:v>
      </x:c>
      <x:c r="AI195" s="20" t="n">
        <x:f>INDEX(AI196:AI198,'Cover'!$C$28,1)</x:f>
        <x:v>11786503.31119292</x:v>
      </x:c>
      <x:c r="AJ195" s="20" t="n">
        <x:f>INDEX(AJ196:AJ198,'Cover'!$C$28,1)</x:f>
        <x:v>11517677.428945983</x:v>
      </x:c>
      <x:c r="AK195" s="20" t="n">
        <x:f>INDEX(AK196:AK198,'Cover'!$C$28,1)</x:f>
        <x:v>11256517.384436542</x:v>
      </x:c>
      <x:c r="AL195" s="20" t="n">
        <x:f>INDEX(AL196:AL198,'Cover'!$C$28,1)</x:f>
        <x:v>11001500.809093233</x:v>
      </x:c>
      <x:c r="AM195" s="20" t="n">
        <x:f>INDEX(AM196:AM198,'Cover'!$C$28,1)</x:f>
        <x:v>10748262.206774222</x:v>
      </x:c>
      <x:c r="AN195" s="20" t="n">
        <x:f>INDEX(AN196:AN198,'Cover'!$C$28,1)</x:f>
        <x:v>10505763.149727058</x:v>
      </x:c>
      <x:c r="AO195" s="20" t="n">
        <x:f>INDEX(AO196:AO198,'Cover'!$C$28,1)</x:f>
        <x:v>10269595.557070944</x:v>
      </x:c>
      <x:c r="AP195" s="20" t="n">
        <x:f>INDEX(AP196:AP198,'Cover'!$C$28,1)</x:f>
        <x:v>10034361.165530069</x:v>
      </x:c>
      <x:c r="AQ195" s="20" t="n">
        <x:f>INDEX(AQ196:AQ198,'Cover'!$C$28,1)</x:f>
        <x:v>9811310.343226956</x:v>
      </x:c>
      <x:c r="AR195" s="20" t="n">
        <x:f>INDEX(AR196:AR198,'Cover'!$C$28,1)</x:f>
        <x:v>9594732.98842977</x:v>
      </x:c>
      <x:c r="AS195" s="20" t="n">
        <x:f>INDEX(AS196:AS198,'Cover'!$C$28,1)</x:f>
        <x:v>9375204.043880716</x:v>
      </x:c>
      <x:c r="AT195" s="20" t="n">
        <x:f>INDEX(AT196:AT198,'Cover'!$C$28,1)</x:f>
        <x:v>9140534.596223682</x:v>
      </x:c>
      <x:c r="AU195" s="20" t="n">
        <x:f>INDEX(AU196:AU198,'Cover'!$C$28,1)</x:f>
        <x:v>8904832.442796756</x:v>
      </x:c>
      <x:c r="AV195" s="20" t="n">
        <x:f>INDEX(AV196:AV198,'Cover'!$C$28,1)</x:f>
        <x:v>8682671.718498252</x:v>
      </x:c>
      <x:c r="AW195" s="20" t="n">
        <x:f>INDEX(AW196:AW198,'Cover'!$C$28,1)</x:f>
        <x:v>8477218.44660883</x:v>
      </x:c>
      <x:c r="AX195" s="20" t="n">
        <x:f>INDEX(AX196:AX198,'Cover'!$C$28,1)</x:f>
        <x:v>8281597.141503382</x:v>
      </x:c>
      <x:c r="AY195" s="20" t="n">
        <x:f>INDEX(AY196:AY198,'Cover'!$C$28,1)</x:f>
        <x:v>8085534.815027276</x:v>
      </x:c>
      <x:c r="AZ195" s="20" t="n">
        <x:f>INDEX(AZ196:AZ198,'Cover'!$C$28,1)</x:f>
        <x:v>7909670.93216834</x:v>
      </x:c>
      <x:c r="BA195" s="20" t="n">
        <x:f>INDEX(BA196:BA198,'Cover'!$C$28,1)</x:f>
        <x:v>7743720.012411222</x:v>
      </x:c>
      <x:c r="BB195" s="20" t="n">
        <x:f>INDEX(BB196:BB198,'Cover'!$C$28,1)</x:f>
        <x:v>7575700.438108443</x:v>
      </x:c>
      <x:c r="BC195" s="20" t="n">
        <x:f>INDEX(BC196:BC198,'Cover'!$C$28,1)</x:f>
        <x:v>7429739.726346482</x:v>
      </x:c>
      <x:c r="BD195" s="20" t="n">
        <x:f>INDEX(BD196:BD198,'Cover'!$C$28,1)</x:f>
        <x:v>7293765.578225888</x:v>
      </x:c>
      <x:c r="BE195" s="20" t="n">
        <x:f>INDEX(BE196:BE198,'Cover'!$C$28,1)</x:f>
        <x:v>7148902.228505451</x:v>
      </x:c>
      <x:c r="BF195" s="20" t="n">
        <x:f>INDEX(BF196:BF198,'Cover'!$C$28,1)</x:f>
        <x:v>7025486.399830108</x:v>
      </x:c>
      <x:c r="BG195" s="20" t="n">
        <x:f>INDEX(BG196:BG198,'Cover'!$C$28,1)</x:f>
        <x:v>6911154.864915251</x:v>
      </x:c>
      <x:c r="BH195" s="20" t="n">
        <x:f>INDEX(BH196:BH198,'Cover'!$C$28,1)</x:f>
        <x:v>6800598.897952879</x:v>
      </x:c>
      <x:c r="BI195" s="20" t="n">
        <x:f>INDEX(BI196:BI198,'Cover'!$C$28,1)</x:f>
        <x:v>6716453.765772469</x:v>
      </x:c>
      <x:c r="BJ195" s="20" t="n">
        <x:f>INDEX(BJ196:BJ198,'Cover'!$C$28,1)</x:f>
        <x:v>6647036.871898298</x:v>
      </x:c>
      <x:c r="BK195" s="20" t="n">
        <x:f>INDEX(BK196:BK198,'Cover'!$C$28,1)</x:f>
        <x:v>6571944.736726712</x:v>
      </x:c>
      <x:c r="BL195" s="20" t="n">
        <x:f>INDEX(BL196:BL198,'Cover'!$C$28,1)</x:f>
        <x:v>6529415.5402144</x:v>
      </x:c>
      <x:c r="BM195" s="20" t="n">
        <x:f>INDEX(BM196:BM198,'Cover'!$C$28,1)</x:f>
        <x:v>6496570.355778951</x:v>
      </x:c>
      <x:c r="BN195" s="20" t="n">
        <x:f>INDEX(BN196:BN198,'Cover'!$C$28,1)</x:f>
        <x:v>6453499.294333233</x:v>
      </x:c>
      <x:c r="BO195" s="20" t="n">
        <x:f>INDEX(BO196:BO198,'Cover'!$C$28,1)</x:f>
        <x:v>6444983.995433731</x:v>
      </x:c>
    </x:row>
    <x:row r="196" ht="42" customHeight="1">
      <x:c r="A196" s="3" t="str">
        <x:v>EVENT.SEED.CASH.1</x:v>
      </x:c>
      <x:c r="B196" s="3" t="str">
        <x:v>Event checkpoint: Seed cash / Base</x:v>
      </x:c>
      <x:c r="C196" s="3" t="str">
        <x:v>EUR</x:v>
      </x:c>
      <x:c r="D196" s="3" t="str">
        <x:v>END</x:v>
      </x:c>
      <x:c r="E196" s="19" t="n">
        <x:f>BO196</x:f>
        <x:v>6444983.995433731</x:v>
      </x:c>
      <x:c r="F196" s="3" t="str"/>
      <x:c r="G196" s="2"/>
      <x:c r="H196" s="19" t="n">
        <x:v>1025000</x:v>
      </x:c>
      <x:c r="I196" s="19" t="n">
        <x:v>1004604.1399999999</x:v>
      </x:c>
      <x:c r="J196" s="19" t="n">
        <x:v>958098.6999999998</x:v>
      </x:c>
      <x:c r="K196" s="19" t="n">
        <x:v>902797.1499999998</x:v>
      </x:c>
      <x:c r="L196" s="19" t="n">
        <x:v>800282.2899999998</x:v>
      </x:c>
      <x:c r="M196" s="19" t="n">
        <x:v>697476.4399999998</x:v>
      </x:c>
      <x:c r="N196" s="19" t="n">
        <x:v>576550.43</x:v>
      </x:c>
      <x:c r="O196" s="19" t="n">
        <x:v>4468673.0192875005</x:v>
      </x:c>
      <x:c r="P196" s="19" t="n">
        <x:v>4307564.27265702</x:v>
      </x:c>
      <x:c r="Q196" s="19" t="n">
        <x:v>4170188.738593252</x:v>
      </x:c>
      <x:c r="R196" s="19" t="n">
        <x:v>4007453.5376407783</x:v>
      </x:c>
      <x:c r="S196" s="19" t="n">
        <x:v>3806259.3059398597</x:v>
      </x:c>
      <x:c r="T196" s="19" t="n">
        <x:v>3612900.6962790797</x:v>
      </x:c>
      <x:c r="U196" s="19" t="n">
        <x:v>3385829.904497584</x:v>
      </x:c>
      <x:c r="V196" s="19" t="n">
        <x:v>3130925.5721130725</x:v>
      </x:c>
      <x:c r="W196" s="19" t="n">
        <x:v>2883024.984674343</x:v>
      </x:c>
      <x:c r="X196" s="19" t="n">
        <x:v>2642579.7684223447</x:v>
      </x:c>
      <x:c r="Y196" s="19" t="n">
        <x:v>2403480.946493165</x:v>
      </x:c>
      <x:c r="Z196" s="19" t="n">
        <x:v>2166148.4846548047</x:v>
      </x:c>
      <x:c r="AA196" s="19" t="n">
        <x:v>13779389.26634444</x:v>
      </x:c>
      <x:c r="AB196" s="19" t="n">
        <x:v>13542865.694368586</x:v>
      </x:c>
      <x:c r="AC196" s="19" t="n">
        <x:v>13305724.809884492</x:v>
      </x:c>
      <x:c r="AD196" s="19" t="n">
        <x:v>13069553.535502233</x:v>
      </x:c>
      <x:c r="AE196" s="19" t="n">
        <x:v>12837124.229667583</x:v>
      </x:c>
      <x:c r="AF196" s="19" t="n">
        <x:v>12599405.265568541</x:v>
      </x:c>
      <x:c r="AG196" s="19" t="n">
        <x:v>12349401.911451416</x:v>
      </x:c>
      <x:c r="AH196" s="19" t="n">
        <x:v>12070410.035322515</x:v>
      </x:c>
      <x:c r="AI196" s="19" t="n">
        <x:v>11786503.31119292</x:v>
      </x:c>
      <x:c r="AJ196" s="19" t="n">
        <x:v>11517677.428945983</x:v>
      </x:c>
      <x:c r="AK196" s="19" t="n">
        <x:v>11256517.384436542</x:v>
      </x:c>
      <x:c r="AL196" s="19" t="n">
        <x:v>11001500.809093233</x:v>
      </x:c>
      <x:c r="AM196" s="19" t="n">
        <x:v>10748262.206774222</x:v>
      </x:c>
      <x:c r="AN196" s="19" t="n">
        <x:v>10505763.149727058</x:v>
      </x:c>
      <x:c r="AO196" s="19" t="n">
        <x:v>10269595.557070944</x:v>
      </x:c>
      <x:c r="AP196" s="19" t="n">
        <x:v>10034361.165530069</x:v>
      </x:c>
      <x:c r="AQ196" s="19" t="n">
        <x:v>9811310.343226956</x:v>
      </x:c>
      <x:c r="AR196" s="19" t="n">
        <x:v>9594732.98842977</x:v>
      </x:c>
      <x:c r="AS196" s="19" t="n">
        <x:v>9375204.043880716</x:v>
      </x:c>
      <x:c r="AT196" s="19" t="n">
        <x:v>9140534.596223682</x:v>
      </x:c>
      <x:c r="AU196" s="19" t="n">
        <x:v>8904832.442796756</x:v>
      </x:c>
      <x:c r="AV196" s="19" t="n">
        <x:v>8682671.718498252</x:v>
      </x:c>
      <x:c r="AW196" s="19" t="n">
        <x:v>8477218.44660883</x:v>
      </x:c>
      <x:c r="AX196" s="19" t="n">
        <x:v>8281597.141503382</x:v>
      </x:c>
      <x:c r="AY196" s="19" t="n">
        <x:v>8085534.815027276</x:v>
      </x:c>
      <x:c r="AZ196" s="19" t="n">
        <x:v>7909670.93216834</x:v>
      </x:c>
      <x:c r="BA196" s="19" t="n">
        <x:v>7743720.012411222</x:v>
      </x:c>
      <x:c r="BB196" s="19" t="n">
        <x:v>7575700.438108443</x:v>
      </x:c>
      <x:c r="BC196" s="19" t="n">
        <x:v>7429739.726346482</x:v>
      </x:c>
      <x:c r="BD196" s="19" t="n">
        <x:v>7293765.578225888</x:v>
      </x:c>
      <x:c r="BE196" s="19" t="n">
        <x:v>7148902.228505451</x:v>
      </x:c>
      <x:c r="BF196" s="19" t="n">
        <x:v>7025486.399830108</x:v>
      </x:c>
      <x:c r="BG196" s="19" t="n">
        <x:v>6911154.864915251</x:v>
      </x:c>
      <x:c r="BH196" s="19" t="n">
        <x:v>6800598.897952879</x:v>
      </x:c>
      <x:c r="BI196" s="19" t="n">
        <x:v>6716453.765772469</x:v>
      </x:c>
      <x:c r="BJ196" s="19" t="n">
        <x:v>6647036.871898298</x:v>
      </x:c>
      <x:c r="BK196" s="19" t="n">
        <x:v>6571944.736726712</x:v>
      </x:c>
      <x:c r="BL196" s="19" t="n">
        <x:v>6529415.5402144</x:v>
      </x:c>
      <x:c r="BM196" s="19" t="n">
        <x:v>6496570.355778951</x:v>
      </x:c>
      <x:c r="BN196" s="19" t="n">
        <x:v>6453499.294333233</x:v>
      </x:c>
      <x:c r="BO196" s="19" t="n">
        <x:v>6444983.995433731</x:v>
      </x:c>
    </x:row>
    <x:row r="197" ht="42" customHeight="1">
      <x:c r="A197" s="3" t="str">
        <x:v>EVENT.SEED.CASH.2</x:v>
      </x:c>
      <x:c r="B197" s="3" t="str">
        <x:v>Event checkpoint: Seed cash / Upside</x:v>
      </x:c>
      <x:c r="C197" s="3" t="str">
        <x:v>EUR</x:v>
      </x:c>
      <x:c r="D197" s="3" t="str">
        <x:v>END</x:v>
      </x:c>
      <x:c r="E197" s="19" t="n">
        <x:f>BO197</x:f>
        <x:v>16645587.490701906</x:v>
      </x:c>
      <x:c r="F197" s="3" t="str"/>
      <x:c r="G197" s="2"/>
      <x:c r="H197" s="19" t="n">
        <x:v>1025000</x:v>
      </x:c>
      <x:c r="I197" s="19" t="n">
        <x:v>1004604.1399999999</x:v>
      </x:c>
      <x:c r="J197" s="19" t="n">
        <x:v>958098.6999999998</x:v>
      </x:c>
      <x:c r="K197" s="19" t="n">
        <x:v>902797.1499999998</x:v>
      </x:c>
      <x:c r="L197" s="19" t="n">
        <x:v>800282.2899999998</x:v>
      </x:c>
      <x:c r="M197" s="19" t="n">
        <x:v>697476.4399999998</x:v>
      </x:c>
      <x:c r="N197" s="19" t="n">
        <x:v>576550.43</x:v>
      </x:c>
      <x:c r="O197" s="19" t="n">
        <x:v>4468673.0192875005</x:v>
      </x:c>
      <x:c r="P197" s="19" t="n">
        <x:v>4307564.27265702</x:v>
      </x:c>
      <x:c r="Q197" s="19" t="n">
        <x:v>4170188.738593252</x:v>
      </x:c>
      <x:c r="R197" s="19" t="n">
        <x:v>4010615.7891936577</x:v>
      </x:c>
      <x:c r="S197" s="19" t="n">
        <x:v>3813868.9048093962</x:v>
      </x:c>
      <x:c r="T197" s="19" t="n">
        <x:v>3625535.9891873263</x:v>
      </x:c>
      <x:c r="U197" s="19" t="n">
        <x:v>3423677.7381131854</x:v>
      </x:c>
      <x:c r="V197" s="19" t="n">
        <x:v>3186239.043321768</x:v>
      </x:c>
      <x:c r="W197" s="19" t="n">
        <x:v>2959219.2102045296</x:v>
      </x:c>
      <x:c r="X197" s="19" t="n">
        <x:v>2742553.282747994</x:v>
      </x:c>
      <x:c r="Y197" s="19" t="n">
        <x:v>2531517.2116344552</x:v>
      </x:c>
      <x:c r="Z197" s="19" t="n">
        <x:v>2326035.475273301</x:v>
      </x:c>
      <x:c r="AA197" s="19" t="n">
        <x:v>13973447.976116484</x:v>
      </x:c>
      <x:c r="AB197" s="19" t="n">
        <x:v>13776760.51718116</x:v>
      </x:c>
      <x:c r="AC197" s="19" t="n">
        <x:v>13583628.157707516</x:v>
      </x:c>
      <x:c r="AD197" s="19" t="n">
        <x:v>13394180.544116797</x:v>
      </x:c>
      <x:c r="AE197" s="19" t="n">
        <x:v>13215879.406993568</x:v>
      </x:c>
      <x:c r="AF197" s="19" t="n">
        <x:v>13036899.861853287</x:v>
      </x:c>
      <x:c r="AG197" s="19" t="n">
        <x:v>12851953.849574815</x:v>
      </x:c>
      <x:c r="AH197" s="19" t="n">
        <x:v>12651830.008885844</x:v>
      </x:c>
      <x:c r="AI197" s="19" t="n">
        <x:v>12455333.41195045</x:v>
      </x:c>
      <x:c r="AJ197" s="19" t="n">
        <x:v>12277197.244173935</x:v>
      </x:c>
      <x:c r="AK197" s="19" t="n">
        <x:v>12121584.772514418</x:v>
      </x:c>
      <x:c r="AL197" s="19" t="n">
        <x:v>11981610.370380923</x:v>
      </x:c>
      <x:c r="AM197" s="19" t="n">
        <x:v>11845426.630692836</x:v>
      </x:c>
      <x:c r="AN197" s="19" t="n">
        <x:v>11737784.533415781</x:v>
      </x:c>
      <x:c r="AO197" s="19" t="n">
        <x:v>11646722.299580572</x:v>
      </x:c>
      <x:c r="AP197" s="19" t="n">
        <x:v>11557339.034304854</x:v>
      </x:c>
      <x:c r="AQ197" s="19" t="n">
        <x:v>11501127.781236392</x:v>
      </x:c>
      <x:c r="AR197" s="19" t="n">
        <x:v>11462302.889551468</x:v>
      </x:c>
      <x:c r="AS197" s="19" t="n">
        <x:v>11422959.418382913</x:v>
      </x:c>
      <x:c r="AT197" s="19" t="n">
        <x:v>11396538.048454784</x:v>
      </x:c>
      <x:c r="AU197" s="19" t="n">
        <x:v>11383149.291322466</x:v>
      </x:c>
      <x:c r="AV197" s="19" t="n">
        <x:v>11381685.641049981</x:v>
      </x:c>
      <x:c r="AW197" s="19" t="n">
        <x:v>11427618.389173431</x:v>
      </x:c>
      <x:c r="AX197" s="19" t="n">
        <x:v>11498361.512463566</x:v>
      </x:c>
      <x:c r="AY197" s="19" t="n">
        <x:v>11564444.185008384</x:v>
      </x:c>
      <x:c r="AZ197" s="19" t="n">
        <x:v>11685739.510454927</x:v>
      </x:c>
      <x:c r="BA197" s="19" t="n">
        <x:v>11832744.809892453</x:v>
      </x:c>
      <x:c r="BB197" s="19" t="n">
        <x:v>11970668.335077392</x:v>
      </x:c>
      <x:c r="BC197" s="19" t="n">
        <x:v>12170269.489363104</x:v>
      </x:c>
      <x:c r="BD197" s="19" t="n">
        <x:v>12396453.464325108</x:v>
      </x:c>
      <x:c r="BE197" s="19" t="n">
        <x:v>12604658.687268546</x:v>
      </x:c>
      <x:c r="BF197" s="19" t="n">
        <x:v>12880721.45334484</x:v>
      </x:c>
      <x:c r="BG197" s="19" t="n">
        <x:v>13184338.281918474</x:v>
      </x:c>
      <x:c r="BH197" s="19" t="n">
        <x:v>13478725.796615036</x:v>
      </x:c>
      <x:c r="BI197" s="19" t="n">
        <x:v>13850099.586040676</x:v>
      </x:c>
      <x:c r="BJ197" s="19" t="n">
        <x:v>14255378.75170449</x:v>
      </x:c>
      <x:c r="BK197" s="19" t="n">
        <x:v>14638120.548037153</x:v>
      </x:c>
      <x:c r="BL197" s="19" t="n">
        <x:v>15109325.01729019</x:v>
      </x:c>
      <x:c r="BM197" s="19" t="n">
        <x:v>15610123.703154417</x:v>
      </x:c>
      <x:c r="BN197" s="19" t="n">
        <x:v>16079835.566760814</x:v>
      </x:c>
      <x:c r="BO197" s="19" t="n">
        <x:v>16645587.490701906</x:v>
      </x:c>
    </x:row>
    <x:row r="198" ht="42" customHeight="1">
      <x:c r="A198" s="3" t="str">
        <x:v>EVENT.SEED.CASH.3</x:v>
      </x:c>
      <x:c r="B198" s="3" t="str">
        <x:v>Event checkpoint: Seed cash / Downside</x:v>
      </x:c>
      <x:c r="C198" s="3" t="str">
        <x:v>EUR</x:v>
      </x:c>
      <x:c r="D198" s="3" t="str">
        <x:v>END</x:v>
      </x:c>
      <x:c r="E198" s="19" t="n">
        <x:f>BO198</x:f>
        <x:v>1138741.9525456398</x:v>
      </x:c>
      <x:c r="F198" s="3" t="str"/>
      <x:c r="G198" s="2"/>
      <x:c r="H198" s="19" t="n">
        <x:v>1025000</x:v>
      </x:c>
      <x:c r="I198" s="19" t="n">
        <x:v>1004604.1399999999</x:v>
      </x:c>
      <x:c r="J198" s="19" t="n">
        <x:v>958098.6999999998</x:v>
      </x:c>
      <x:c r="K198" s="19" t="n">
        <x:v>902797.1499999998</x:v>
      </x:c>
      <x:c r="L198" s="19" t="n">
        <x:v>800282.2899999998</x:v>
      </x:c>
      <x:c r="M198" s="19" t="n">
        <x:v>697476.4399999998</x:v>
      </x:c>
      <x:c r="N198" s="19" t="n">
        <x:v>576550.43</x:v>
      </x:c>
      <x:c r="O198" s="19" t="n">
        <x:v>4468673.0192875005</x:v>
      </x:c>
      <x:c r="P198" s="19" t="n">
        <x:v>4307564.27265702</x:v>
      </x:c>
      <x:c r="Q198" s="19" t="n">
        <x:v>4170188.738593252</x:v>
      </x:c>
      <x:c r="R198" s="19" t="n">
        <x:v>4005576.488058432</x:v>
      </x:c>
      <x:c r="S198" s="19" t="n">
        <x:v>3801819.618337515</x:v>
      </x:c>
      <x:c r="T198" s="19" t="n">
        <x:v>3605612.867452196</x:v>
      </x:c>
      <x:c r="U198" s="19" t="n">
        <x:v>3397555.2906655064</x:v>
      </x:c>
      <x:c r="V198" s="19" t="n">
        <x:v>3160344.126134492</x:v>
      </x:c>
      <x:c r="W198" s="19" t="n">
        <x:v>2928380.480529192</x:v>
      </x:c>
      <x:c r="X198" s="19" t="n">
        <x:v>2702444.515329754</x:v>
      </x:c>
      <x:c r="Y198" s="19" t="n">
        <x:v>2475664.8804883473</x:v>
      </x:c>
      <x:c r="Z198" s="19" t="n">
        <x:v>2248787.486260286</x:v>
      </x:c>
      <x:c r="AA198" s="19" t="n">
        <x:v>13812654.729675442</x:v>
      </x:c>
      <x:c r="AB198" s="19" t="n">
        <x:v>13529827.423443701</x:v>
      </x:c>
      <x:c r="AC198" s="19" t="n">
        <x:v>13244790.746865237</x:v>
      </x:c>
      <x:c r="AD198" s="19" t="n">
        <x:v>12959898.368527044</x:v>
      </x:c>
      <x:c r="AE198" s="19" t="n">
        <x:v>12675493.890699925</x:v>
      </x:c>
      <x:c r="AF198" s="19" t="n">
        <x:v>12384045.11204689</x:v>
      </x:c>
      <x:c r="AG198" s="19" t="n">
        <x:v>12077247.967642736</x:v>
      </x:c>
      <x:c r="AH198" s="19" t="n">
        <x:v>11751549.574527983</x:v>
      </x:c>
      <x:c r="AI198" s="19" t="n">
        <x:v>11416573.463545088</x:v>
      </x:c>
      <x:c r="AJ198" s="19" t="n">
        <x:v>11094697.191807257</x:v>
      </x:c>
      <x:c r="AK198" s="19" t="n">
        <x:v>10773305.671520492</x:v>
      </x:c>
      <x:c r="AL198" s="19" t="n">
        <x:v>10453362.956214786</x:v>
      </x:c>
      <x:c r="AM198" s="19" t="n">
        <x:v>10133832.759060325</x:v>
      </x:c>
      <x:c r="AN198" s="19" t="n">
        <x:v>9816820.119626474</x:v>
      </x:c>
      <x:c r="AO198" s="19" t="n">
        <x:v>9501269.283370404</x:v>
      </x:c>
      <x:c r="AP198" s="19" t="n">
        <x:v>9185865.972740924</x:v>
      </x:c>
      <x:c r="AQ198" s="19" t="n">
        <x:v>8873271.578128116</x:v>
      </x:c>
      <x:c r="AR198" s="19" t="n">
        <x:v>8562130.379855257</x:v>
      </x:c>
      <x:c r="AS198" s="19" t="n">
        <x:v>8246043.664488113</x:v>
      </x:c>
      <x:c r="AT198" s="19" t="n">
        <x:v>7900803.861719121</x:v>
      </x:c>
      <x:c r="AU198" s="19" t="n">
        <x:v>7547347.140247891</x:v>
      </x:c>
      <x:c r="AV198" s="19" t="n">
        <x:v>7206775.03015915</x:v>
      </x:c>
      <x:c r="AW198" s="19" t="n">
        <x:v>6869005.577767719</x:v>
      </x:c>
      <x:c r="AX198" s="19" t="n">
        <x:v>6533714.813627574</x:v>
      </x:c>
      <x:c r="AY198" s="19" t="n">
        <x:v>6198493.692492651</x:v>
      </x:c>
      <x:c r="AZ198" s="19" t="n">
        <x:v>5868130.528621585</x:v>
      </x:c>
      <x:c r="BA198" s="19" t="n">
        <x:v>5540210.264669215</x:v>
      </x:c>
      <x:c r="BB198" s="19" t="n">
        <x:v>5211940.980068523</x:v>
      </x:c>
      <x:c r="BC198" s="19" t="n">
        <x:v>4888873.749254866</x:v>
      </x:c>
      <x:c r="BD198" s="19" t="n">
        <x:v>4568211.397036944</x:v>
      </x:c>
      <x:c r="BE198" s="19" t="n">
        <x:v>4241134.309153317</x:v>
      </x:c>
      <x:c r="BF198" s="19" t="n">
        <x:v>3914502.337189804</x:v>
      </x:c>
      <x:c r="BG198" s="19" t="n">
        <x:v>3587895.566510848</x:v>
      </x:c>
      <x:c r="BH198" s="19" t="n">
        <x:v>3268326.67793658</x:v>
      </x:c>
      <x:c r="BI198" s="19" t="n">
        <x:v>2953807.948168961</x:v>
      </x:c>
      <x:c r="BJ198" s="19" t="n">
        <x:v>2644944.8378767967</x:v>
      </x:c>
      <x:c r="BK198" s="19" t="n">
        <x:v>2335229.760475333</x:v>
      </x:c>
      <x:c r="BL198" s="19" t="n">
        <x:v>2035103.126428113</x:v>
      </x:c>
      <x:c r="BM198" s="19" t="n">
        <x:v>1735562.6987177278</x:v>
      </x:c>
      <x:c r="BN198" s="19" t="n">
        <x:v>1432195.217551779</x:v>
      </x:c>
      <x:c r="BO198" s="19" t="n">
        <x:v>1138741.9525456398</x:v>
      </x:c>
    </x:row>
    <x:row r="199" ht="42" customHeight="1">
      <x:c r="A199" s="3" t="str">
        <x:v>EVENT.SEED.FUNDS</x:v>
      </x:c>
      <x:c r="B199" s="3" t="str">
        <x:v>Event checkpoint: Seed funds</x:v>
      </x:c>
      <x:c r="C199" s="3" t="str">
        <x:v>EUR</x:v>
      </x:c>
      <x:c r="D199" s="3" t="str">
        <x:v>END</x:v>
      </x:c>
      <x:c r="E199" s="19" t="n">
        <x:f>BO199</x:f>
        <x:v>5915757.534586522</x:v>
      </x:c>
      <x:c r="F199" s="3" t="str">
        <x:v>D10 Liquidity_RegCap row 72; latest estimate</x:v>
      </x:c>
      <x:c r="G199" s="2"/>
      <x:c r="H199" s="20" t="n">
        <x:f>INDEX(H200:H202,'Cover'!$C$28,1)</x:f>
        <x:v>25000</x:v>
      </x:c>
      <x:c r="I199" s="20" t="n">
        <x:f>INDEX(I200:I202,'Cover'!$C$28,1)</x:f>
        <x:v>-19634.08999999999</x:v>
      </x:c>
      <x:c r="J199" s="20" t="n">
        <x:f>INDEX(J200:J202,'Cover'!$C$28,1)</x:f>
        <x:v>-61241.57999999999</x:v>
      </x:c>
      <x:c r="K199" s="20" t="n">
        <x:f>INDEX(K200:K202,'Cover'!$C$28,1)</x:f>
        <x:v>-146204.51999999996</x:v>
      </x:c>
      <x:c r="L199" s="20" t="n">
        <x:f>INDEX(L200:L202,'Cover'!$C$28,1)</x:f>
        <x:v>-240016.21999999997</x:v>
      </x:c>
      <x:c r="M199" s="20" t="n">
        <x:f>INDEX(M200:M202,'Cover'!$C$28,1)</x:f>
        <x:v>-356604.73</x:v>
      </x:c>
      <x:c r="N199" s="20" t="n">
        <x:f>INDEX(N200:N202,'Cover'!$C$28,1)</x:f>
        <x:v>-466657.8</x:v>
      </x:c>
      <x:c r="O199" s="20" t="n">
        <x:f>INDEX(O200:O202,'Cover'!$C$28,1)</x:f>
        <x:v>4451711.165158629</x:v>
      </x:c>
      <x:c r="P199" s="20" t="n">
        <x:f>INDEX(P200:P202,'Cover'!$C$28,1)</x:f>
        <x:v>4283736.519109425</x:v>
      </x:c>
      <x:c r="Q199" s="20" t="n">
        <x:f>INDEX(Q200:Q202,'Cover'!$C$28,1)</x:f>
        <x:v>4127438.8967380426</x:v>
      </x:c>
      <x:c r="R199" s="20" t="n">
        <x:f>INDEX(R200:R202,'Cover'!$C$28,1)</x:f>
        <x:v>3924897.6427895967</x:v>
      </x:c>
      <x:c r="S199" s="20" t="n">
        <x:f>INDEX(S200:S202,'Cover'!$C$28,1)</x:f>
        <x:v>3727975.0245981384</x:v>
      </x:c>
      <x:c r="T199" s="20" t="n">
        <x:f>INDEX(T200:T202,'Cover'!$C$28,1)</x:f>
        <x:v>3526714.2940471848</x:v>
      </x:c>
      <x:c r="U199" s="20" t="n">
        <x:f>INDEX(U200:U202,'Cover'!$C$28,1)</x:f>
        <x:v>3241845.392879866</x:v>
      </x:c>
      <x:c r="V199" s="20" t="n">
        <x:f>INDEX(V200:V202,'Cover'!$C$28,1)</x:f>
        <x:v>2991722.3492987915</x:v>
      </x:c>
      <x:c r="W199" s="20" t="n">
        <x:f>INDEX(W200:W202,'Cover'!$C$28,1)</x:f>
        <x:v>2743227.269517876</x:v>
      </x:c>
      <x:c r="X199" s="20" t="n">
        <x:f>INDEX(X200:X202,'Cover'!$C$28,1)</x:f>
        <x:v>2496458.324548125</x:v>
      </x:c>
      <x:c r="Y199" s="20" t="n">
        <x:f>INDEX(Y200:Y202,'Cover'!$C$28,1)</x:f>
        <x:v>2251499.3620028137</x:v>
      </x:c>
      <x:c r="Z199" s="20" t="n">
        <x:f>INDEX(Z200:Z202,'Cover'!$C$28,1)</x:f>
        <x:v>2008419.5220709604</x:v>
      </x:c>
      <x:c r="AA199" s="20" t="n">
        <x:f>INDEX(AA200:AA202,'Cover'!$C$28,1)</x:f>
        <x:v>13621178.610291824</x:v>
      </x:c>
      <x:c r="AB199" s="20" t="n">
        <x:f>INDEX(AB200:AB202,'Cover'!$C$28,1)</x:f>
        <x:v>13376687.695060207</x:v>
      </x:c>
      <x:c r="AC199" s="20" t="n">
        <x:f>INDEX(AC200:AC202,'Cover'!$C$28,1)</x:f>
        <x:v>13134244.43682681</x:v>
      </x:c>
      <x:c r="AD199" s="20" t="n">
        <x:f>INDEX(AD200:AD202,'Cover'!$C$28,1)</x:f>
        <x:v>12893632.713911237</x:v>
      </x:c>
      <x:c r="AE199" s="20" t="n">
        <x:f>INDEX(AE200:AE202,'Cover'!$C$28,1)</x:f>
        <x:v>12655022.786150655</x:v>
      </x:c>
      <x:c r="AF199" s="20" t="n">
        <x:f>INDEX(AF200:AF202,'Cover'!$C$28,1)</x:f>
        <x:v>12393244.985432047</x:v>
      </x:c>
      <x:c r="AG199" s="20" t="n">
        <x:f>INDEX(AG200:AG202,'Cover'!$C$28,1)</x:f>
        <x:v>12098232.550528372</x:v>
      </x:c>
      <x:c r="AH199" s="20" t="n">
        <x:f>INDEX(AH200:AH202,'Cover'!$C$28,1)</x:f>
        <x:v>11808820.751579933</x:v>
      </x:c>
      <x:c r="AI199" s="20" t="n">
        <x:f>INDEX(AI200:AI202,'Cover'!$C$28,1)</x:f>
        <x:v>11525206.598406544</x:v>
      </x:c>
      <x:c r="AJ199" s="20" t="n">
        <x:f>INDEX(AJ200:AJ202,'Cover'!$C$28,1)</x:f>
        <x:v>11247569.73085075</x:v>
      </x:c>
      <x:c r="AK199" s="20" t="n">
        <x:f>INDEX(AK200:AK202,'Cover'!$C$28,1)</x:f>
        <x:v>10976065.021138985</x:v>
      </x:c>
      <x:c r="AL199" s="20" t="n">
        <x:f>INDEX(AL200:AL202,'Cover'!$C$28,1)</x:f>
        <x:v>10710829.856351402</x:v>
      </x:c>
      <x:c r="AM199" s="20" t="n">
        <x:f>INDEX(AM200:AM202,'Cover'!$C$28,1)</x:f>
        <x:v>10451989.505339747</x:v>
      </x:c>
      <x:c r="AN199" s="20" t="n">
        <x:f>INDEX(AN200:AN202,'Cover'!$C$28,1)</x:f>
        <x:v>10199646.67274049</x:v>
      </x:c>
      <x:c r="AO199" s="20" t="n">
        <x:f>INDEX(AO200:AO202,'Cover'!$C$28,1)</x:f>
        <x:v>9953901.78772347</x:v>
      </x:c>
      <x:c r="AP199" s="20" t="n">
        <x:f>INDEX(AP200:AP202,'Cover'!$C$28,1)</x:f>
        <x:v>9714747.79666863</x:v>
      </x:c>
      <x:c r="AQ199" s="20" t="n">
        <x:f>INDEX(AQ200:AQ202,'Cover'!$C$28,1)</x:f>
        <x:v>9482301.766644496</x:v>
      </x:c>
      <x:c r="AR199" s="20" t="n">
        <x:f>INDEX(AR200:AR202,'Cover'!$C$28,1)</x:f>
        <x:v>9247190.984495569</x:v>
      </x:c>
      <x:c r="AS199" s="20" t="n">
        <x:f>INDEX(AS200:AS202,'Cover'!$C$28,1)</x:f>
        <x:v>8990743.82831606</x:v>
      </x:c>
      <x:c r="AT199" s="20" t="n">
        <x:f>INDEX(AT200:AT202,'Cover'!$C$28,1)</x:f>
        <x:v>8743757.960625561</x:v>
      </x:c>
      <x:c r="AU199" s="20" t="n">
        <x:f>INDEX(AU200:AU202,'Cover'!$C$28,1)</x:f>
        <x:v>8506464.169815404</x:v>
      </x:c>
      <x:c r="AV199" s="20" t="n">
        <x:f>INDEX(AV200:AV202,'Cover'!$C$28,1)</x:f>
        <x:v>8278950.026958625</x:v>
      </x:c>
      <x:c r="AW199" s="20" t="n">
        <x:f>INDEX(AW200:AW202,'Cover'!$C$28,1)</x:f>
        <x:v>8061224.908492778</x:v>
      </x:c>
      <x:c r="AX199" s="20" t="n">
        <x:f>INDEX(AX200:AX202,'Cover'!$C$28,1)</x:f>
        <x:v>7853370.472337195</x:v>
      </x:c>
      <x:c r="AY199" s="20" t="n">
        <x:f>INDEX(AY200:AY202,'Cover'!$C$28,1)</x:f>
        <x:v>7655385.013078559</x:v>
      </x:c>
      <x:c r="AZ199" s="20" t="n">
        <x:f>INDEX(AZ200:AZ202,'Cover'!$C$28,1)</x:f>
        <x:v>7467383.863476066</x:v>
      </x:c>
      <x:c r="BA199" s="20" t="n">
        <x:f>INDEX(BA200:BA202,'Cover'!$C$28,1)</x:f>
        <x:v>7289501.14282633</x:v>
      </x:c>
      <x:c r="BB199" s="20" t="n">
        <x:f>INDEX(BB200:BB202,'Cover'!$C$28,1)</x:f>
        <x:v>7121681.55386892</x:v>
      </x:c>
      <x:c r="BC199" s="20" t="n">
        <x:f>INDEX(BC200:BC202,'Cover'!$C$28,1)</x:f>
        <x:v>6963905.520415613</x:v>
      </x:c>
      <x:c r="BD199" s="20" t="n">
        <x:f>INDEX(BD200:BD202,'Cover'!$C$28,1)</x:f>
        <x:v>6806782.497155229</x:v>
      </x:c>
      <x:c r="BE199" s="20" t="n">
        <x:f>INDEX(BE200:BE202,'Cover'!$C$28,1)</x:f>
        <x:v>6665702.207217038</x:v>
      </x:c>
      <x:c r="BF199" s="20" t="n">
        <x:f>INDEX(BF200:BF202,'Cover'!$C$28,1)</x:f>
        <x:v>6536740.008777122</x:v>
      </x:c>
      <x:c r="BG199" s="20" t="n">
        <x:f>INDEX(BG200:BG202,'Cover'!$C$28,1)</x:f>
        <x:v>6419749.19319558</x:v>
      </x:c>
      <x:c r="BH199" s="20" t="n">
        <x:f>INDEX(BH200:BH202,'Cover'!$C$28,1)</x:f>
        <x:v>6314710.394759112</x:v>
      </x:c>
      <x:c r="BI199" s="20" t="n">
        <x:f>INDEX(BI200:BI202,'Cover'!$C$28,1)</x:f>
        <x:v>6221666.936851462</x:v>
      </x:c>
      <x:c r="BJ199" s="20" t="n">
        <x:f>INDEX(BJ200:BJ202,'Cover'!$C$28,1)</x:f>
        <x:v>6140629.271278291</x:v>
      </x:c>
      <x:c r="BK199" s="20" t="n">
        <x:f>INDEX(BK200:BK202,'Cover'!$C$28,1)</x:f>
        <x:v>6071732.04672001</x:v>
      </x:c>
      <x:c r="BL199" s="20" t="n">
        <x:f>INDEX(BL200:BL202,'Cover'!$C$28,1)</x:f>
        <x:v>6014807.240554612</x:v>
      </x:c>
      <x:c r="BM199" s="20" t="n">
        <x:f>INDEX(BM200:BM202,'Cover'!$C$28,1)</x:f>
        <x:v>5969804.71885483</x:v>
      </x:c>
      <x:c r="BN199" s="20" t="n">
        <x:f>INDEX(BN200:BN202,'Cover'!$C$28,1)</x:f>
        <x:v>5936774.385937732</x:v>
      </x:c>
      <x:c r="BO199" s="20" t="n">
        <x:f>INDEX(BO200:BO202,'Cover'!$C$28,1)</x:f>
        <x:v>5915757.534586522</x:v>
      </x:c>
    </x:row>
    <x:row r="200" ht="42" customHeight="1">
      <x:c r="A200" s="3" t="str">
        <x:v>EVENT.SEED.FUNDS.1</x:v>
      </x:c>
      <x:c r="B200" s="3" t="str">
        <x:v>Event checkpoint: Seed funds / Base</x:v>
      </x:c>
      <x:c r="C200" s="3" t="str">
        <x:v>EUR</x:v>
      </x:c>
      <x:c r="D200" s="3" t="str">
        <x:v>END</x:v>
      </x:c>
      <x:c r="E200" s="19" t="n">
        <x:f>BO200</x:f>
        <x:v>5915757.534586522</x:v>
      </x:c>
      <x:c r="F200" s="3" t="str"/>
      <x:c r="G200" s="2"/>
      <x:c r="H200" s="19" t="n">
        <x:v>25000</x:v>
      </x:c>
      <x:c r="I200" s="19" t="n">
        <x:v>-19634.08999999999</x:v>
      </x:c>
      <x:c r="J200" s="19" t="n">
        <x:v>-61241.57999999999</x:v>
      </x:c>
      <x:c r="K200" s="19" t="n">
        <x:v>-146204.51999999996</x:v>
      </x:c>
      <x:c r="L200" s="19" t="n">
        <x:v>-240016.21999999997</x:v>
      </x:c>
      <x:c r="M200" s="19" t="n">
        <x:v>-356604.73</x:v>
      </x:c>
      <x:c r="N200" s="19" t="n">
        <x:v>-466657.8</x:v>
      </x:c>
      <x:c r="O200" s="19" t="n">
        <x:v>4451711.165158629</x:v>
      </x:c>
      <x:c r="P200" s="19" t="n">
        <x:v>4283736.519109425</x:v>
      </x:c>
      <x:c r="Q200" s="19" t="n">
        <x:v>4127438.8967380426</x:v>
      </x:c>
      <x:c r="R200" s="19" t="n">
        <x:v>3924897.6427895967</x:v>
      </x:c>
      <x:c r="S200" s="19" t="n">
        <x:v>3727975.0245981384</x:v>
      </x:c>
      <x:c r="T200" s="19" t="n">
        <x:v>3526714.2940471848</x:v>
      </x:c>
      <x:c r="U200" s="19" t="n">
        <x:v>3241845.392879866</x:v>
      </x:c>
      <x:c r="V200" s="19" t="n">
        <x:v>2991722.3492987915</x:v>
      </x:c>
      <x:c r="W200" s="19" t="n">
        <x:v>2743227.269517876</x:v>
      </x:c>
      <x:c r="X200" s="19" t="n">
        <x:v>2496458.324548125</x:v>
      </x:c>
      <x:c r="Y200" s="19" t="n">
        <x:v>2251499.3620028137</x:v>
      </x:c>
      <x:c r="Z200" s="19" t="n">
        <x:v>2008419.5220709604</x:v>
      </x:c>
      <x:c r="AA200" s="19" t="n">
        <x:v>13621178.610291824</x:v>
      </x:c>
      <x:c r="AB200" s="19" t="n">
        <x:v>13376687.695060207</x:v>
      </x:c>
      <x:c r="AC200" s="19" t="n">
        <x:v>13134244.43682681</x:v>
      </x:c>
      <x:c r="AD200" s="19" t="n">
        <x:v>12893632.713911237</x:v>
      </x:c>
      <x:c r="AE200" s="19" t="n">
        <x:v>12655022.786150655</x:v>
      </x:c>
      <x:c r="AF200" s="19" t="n">
        <x:v>12393244.985432047</x:v>
      </x:c>
      <x:c r="AG200" s="19" t="n">
        <x:v>12098232.550528372</x:v>
      </x:c>
      <x:c r="AH200" s="19" t="n">
        <x:v>11808820.751579933</x:v>
      </x:c>
      <x:c r="AI200" s="19" t="n">
        <x:v>11525206.598406544</x:v>
      </x:c>
      <x:c r="AJ200" s="19" t="n">
        <x:v>11247569.73085075</x:v>
      </x:c>
      <x:c r="AK200" s="19" t="n">
        <x:v>10976065.021138985</x:v>
      </x:c>
      <x:c r="AL200" s="19" t="n">
        <x:v>10710829.856351402</x:v>
      </x:c>
      <x:c r="AM200" s="19" t="n">
        <x:v>10451989.505339747</x:v>
      </x:c>
      <x:c r="AN200" s="19" t="n">
        <x:v>10199646.67274049</x:v>
      </x:c>
      <x:c r="AO200" s="19" t="n">
        <x:v>9953901.78772347</x:v>
      </x:c>
      <x:c r="AP200" s="19" t="n">
        <x:v>9714747.79666863</x:v>
      </x:c>
      <x:c r="AQ200" s="19" t="n">
        <x:v>9482301.766644496</x:v>
      </x:c>
      <x:c r="AR200" s="19" t="n">
        <x:v>9247190.984495569</x:v>
      </x:c>
      <x:c r="AS200" s="19" t="n">
        <x:v>8990743.82831606</x:v>
      </x:c>
      <x:c r="AT200" s="19" t="n">
        <x:v>8743757.960625561</x:v>
      </x:c>
      <x:c r="AU200" s="19" t="n">
        <x:v>8506464.169815404</x:v>
      </x:c>
      <x:c r="AV200" s="19" t="n">
        <x:v>8278950.026958625</x:v>
      </x:c>
      <x:c r="AW200" s="19" t="n">
        <x:v>8061224.908492778</x:v>
      </x:c>
      <x:c r="AX200" s="19" t="n">
        <x:v>7853370.472337195</x:v>
      </x:c>
      <x:c r="AY200" s="19" t="n">
        <x:v>7655385.013078559</x:v>
      </x:c>
      <x:c r="AZ200" s="19" t="n">
        <x:v>7467383.863476066</x:v>
      </x:c>
      <x:c r="BA200" s="19" t="n">
        <x:v>7289501.14282633</x:v>
      </x:c>
      <x:c r="BB200" s="19" t="n">
        <x:v>7121681.55386892</x:v>
      </x:c>
      <x:c r="BC200" s="19" t="n">
        <x:v>6963905.520415613</x:v>
      </x:c>
      <x:c r="BD200" s="19" t="n">
        <x:v>6806782.497155229</x:v>
      </x:c>
      <x:c r="BE200" s="19" t="n">
        <x:v>6665702.207217038</x:v>
      </x:c>
      <x:c r="BF200" s="19" t="n">
        <x:v>6536740.008777122</x:v>
      </x:c>
      <x:c r="BG200" s="19" t="n">
        <x:v>6419749.19319558</x:v>
      </x:c>
      <x:c r="BH200" s="19" t="n">
        <x:v>6314710.394759112</x:v>
      </x:c>
      <x:c r="BI200" s="19" t="n">
        <x:v>6221666.936851462</x:v>
      </x:c>
      <x:c r="BJ200" s="19" t="n">
        <x:v>6140629.271278291</x:v>
      </x:c>
      <x:c r="BK200" s="19" t="n">
        <x:v>6071732.04672001</x:v>
      </x:c>
      <x:c r="BL200" s="19" t="n">
        <x:v>6014807.240554612</x:v>
      </x:c>
      <x:c r="BM200" s="19" t="n">
        <x:v>5969804.71885483</x:v>
      </x:c>
      <x:c r="BN200" s="19" t="n">
        <x:v>5936774.385937732</x:v>
      </x:c>
      <x:c r="BO200" s="19" t="n">
        <x:v>5915757.534586522</x:v>
      </x:c>
    </x:row>
    <x:row r="201" ht="42" customHeight="1">
      <x:c r="A201" s="3" t="str">
        <x:v>EVENT.SEED.FUNDS.2</x:v>
      </x:c>
      <x:c r="B201" s="3" t="str">
        <x:v>Event checkpoint: Seed funds / Upside</x:v>
      </x:c>
      <x:c r="C201" s="3" t="str">
        <x:v>EUR</x:v>
      </x:c>
      <x:c r="D201" s="3" t="str">
        <x:v>END</x:v>
      </x:c>
      <x:c r="E201" s="19" t="n">
        <x:f>BO201</x:f>
        <x:v>11404712.417409396</x:v>
      </x:c>
      <x:c r="F201" s="3" t="str"/>
      <x:c r="G201" s="2"/>
      <x:c r="H201" s="19" t="n">
        <x:v>25000</x:v>
      </x:c>
      <x:c r="I201" s="19" t="n">
        <x:v>-19634.08999999999</x:v>
      </x:c>
      <x:c r="J201" s="19" t="n">
        <x:v>-61241.57999999999</x:v>
      </x:c>
      <x:c r="K201" s="19" t="n">
        <x:v>-146204.51999999996</x:v>
      </x:c>
      <x:c r="L201" s="19" t="n">
        <x:v>-240016.21999999997</x:v>
      </x:c>
      <x:c r="M201" s="19" t="n">
        <x:v>-356604.73</x:v>
      </x:c>
      <x:c r="N201" s="19" t="n">
        <x:v>-466657.8</x:v>
      </x:c>
      <x:c r="O201" s="19" t="n">
        <x:v>4451711.165158629</x:v>
      </x:c>
      <x:c r="P201" s="19" t="n">
        <x:v>4283736.519109425</x:v>
      </x:c>
      <x:c r="Q201" s="19" t="n">
        <x:v>4127438.8967380426</x:v>
      </x:c>
      <x:c r="R201" s="19" t="n">
        <x:v>3925622.42757887</x:v>
      </x:c>
      <x:c r="S201" s="19" t="n">
        <x:v>3730215.9551267894</x:v>
      </x:c>
      <x:c r="T201" s="19" t="n">
        <x:v>3531312.5652898005</x:v>
      </x:c>
      <x:c r="U201" s="19" t="n">
        <x:v>3269420.9241675334</x:v>
      </x:c>
      <x:c r="V201" s="19" t="n">
        <x:v>3030201.451125785</x:v>
      </x:c>
      <x:c r="W201" s="19" t="n">
        <x:v>2795734.4619572684</x:v>
      </x:c>
      <x:c r="X201" s="19" t="n">
        <x:v>2566341.158390649</x:v>
      </x:c>
      <x:c r="Y201" s="19" t="n">
        <x:v>2342306.61045038</x:v>
      </x:c>
      <x:c r="Z201" s="19" t="n">
        <x:v>2123891.4796848698</x:v>
      </x:c>
      <x:c r="AA201" s="19" t="n">
        <x:v>13765230.919094188</x:v>
      </x:c>
      <x:c r="AB201" s="19" t="n">
        <x:v>13553412.466486452</x:v>
      </x:c>
      <x:c r="AC201" s="19" t="n">
        <x:v>13347893.04490424</x:v>
      </x:c>
      <x:c r="AD201" s="19" t="n">
        <x:v>13148303.702091169</x:v>
      </x:c>
      <x:c r="AE201" s="19" t="n">
        <x:v>12955137.776764076</x:v>
      </x:c>
      <x:c r="AF201" s="19" t="n">
        <x:v>12743363.401050854</x:v>
      </x:c>
      <x:c r="AG201" s="19" t="n">
        <x:v>12505104.78015667</x:v>
      </x:c>
      <x:c r="AH201" s="19" t="n">
        <x:v>12279914.400308639</x:v>
      </x:c>
      <x:c r="AI201" s="19" t="n">
        <x:v>12068475.38209478</x:v>
      </x:c>
      <x:c r="AJ201" s="19" t="n">
        <x:v>11871412.60571761</x:v>
      </x:c>
      <x:c r="AK201" s="19" t="n">
        <x:v>11689241.955533143</x:v>
      </x:c>
      <x:c r="AL201" s="19" t="n">
        <x:v>11522468.350182675</x:v>
      </x:c>
      <x:c r="AM201" s="19" t="n">
        <x:v>11371562.958971474</x:v>
      </x:c>
      <x:c r="AN201" s="19" t="n">
        <x:v>11236935.134076914</x:v>
      </x:c>
      <x:c r="AO201" s="19" t="n">
        <x:v>11118987.37506022</x:v>
      </x:c>
      <x:c r="AP201" s="19" t="n">
        <x:v>11017851.400029972</x:v>
      </x:c>
      <x:c r="AQ201" s="19" t="n">
        <x:v>10933972.832634833</x:v>
      </x:c>
      <x:c r="AR201" s="19" t="n">
        <x:v>10858240.24423415</x:v>
      </x:c>
      <x:c r="AS201" s="19" t="n">
        <x:v>10773384.610447679</x:v>
      </x:c>
      <x:c r="AT201" s="19" t="n">
        <x:v>10710853.553805532</x:v>
      </x:c>
      <x:c r="AU201" s="19" t="n">
        <x:v>10671292.117307676</x:v>
      </x:c>
      <x:c r="AV201" s="19" t="n">
        <x:v>10655169.965024052</x:v>
      </x:c>
      <x:c r="AW201" s="19" t="n">
        <x:v>10662815.60339692</x:v>
      </x:c>
      <x:c r="AX201" s="19" t="n">
        <x:v>10694670.839742146</x:v>
      </x:c>
      <x:c r="AY201" s="19" t="n">
        <x:v>10751066.210701609</x:v>
      </x:c>
      <x:c r="AZ201" s="19" t="n">
        <x:v>10832408.721294815</x:v>
      </x:c>
      <x:c r="BA201" s="19" t="n">
        <x:v>10858240.24423415</x:v>
      </x:c>
      <x:c r="BB201" s="19" t="n">
        <x:v>10858240.24423415</x:v>
      </x:c>
      <x:c r="BC201" s="19" t="n">
        <x:v>10858240.24423415</x:v>
      </x:c>
      <x:c r="BD201" s="19" t="n">
        <x:v>11404712.417409396</x:v>
      </x:c>
      <x:c r="BE201" s="19" t="n">
        <x:v>11404712.417409396</x:v>
      </x:c>
      <x:c r="BF201" s="19" t="n">
        <x:v>11404712.417409396</x:v>
      </x:c>
      <x:c r="BG201" s="19" t="n">
        <x:v>11404712.417409396</x:v>
      </x:c>
      <x:c r="BH201" s="19" t="n">
        <x:v>11404712.417409396</x:v>
      </x:c>
      <x:c r="BI201" s="19" t="n">
        <x:v>11404712.417409396</x:v>
      </x:c>
      <x:c r="BJ201" s="19" t="n">
        <x:v>11404712.417409396</x:v>
      </x:c>
      <x:c r="BK201" s="19" t="n">
        <x:v>11404712.417409396</x:v>
      </x:c>
      <x:c r="BL201" s="19" t="n">
        <x:v>11404712.417409396</x:v>
      </x:c>
      <x:c r="BM201" s="19" t="n">
        <x:v>11404712.417409396</x:v>
      </x:c>
      <x:c r="BN201" s="19" t="n">
        <x:v>11404712.417409396</x:v>
      </x:c>
      <x:c r="BO201" s="19" t="n">
        <x:v>11404712.417409396</x:v>
      </x:c>
    </x:row>
    <x:row r="202" ht="42" customHeight="1">
      <x:c r="A202" s="3" t="str">
        <x:v>EVENT.SEED.FUNDS.3</x:v>
      </x:c>
      <x:c r="B202" s="3" t="str">
        <x:v>Event checkpoint: Seed funds / Downside</x:v>
      </x:c>
      <x:c r="C202" s="3" t="str">
        <x:v>EUR</x:v>
      </x:c>
      <x:c r="D202" s="3" t="str">
        <x:v>END</x:v>
      </x:c>
      <x:c r="E202" s="19" t="n">
        <x:f>BO202</x:f>
        <x:v>862173.3816833608</x:v>
      </x:c>
      <x:c r="F202" s="3" t="str"/>
      <x:c r="G202" s="2"/>
      <x:c r="H202" s="19" t="n">
        <x:v>25000</x:v>
      </x:c>
      <x:c r="I202" s="19" t="n">
        <x:v>-19634.08999999999</x:v>
      </x:c>
      <x:c r="J202" s="19" t="n">
        <x:v>-61241.57999999999</x:v>
      </x:c>
      <x:c r="K202" s="19" t="n">
        <x:v>-146204.51999999996</x:v>
      </x:c>
      <x:c r="L202" s="19" t="n">
        <x:v>-240016.21999999997</x:v>
      </x:c>
      <x:c r="M202" s="19" t="n">
        <x:v>-356604.73</x:v>
      </x:c>
      <x:c r="N202" s="19" t="n">
        <x:v>-466657.8</x:v>
      </x:c>
      <x:c r="O202" s="19" t="n">
        <x:v>4451711.165158629</x:v>
      </x:c>
      <x:c r="P202" s="19" t="n">
        <x:v>4283736.519109425</x:v>
      </x:c>
      <x:c r="Q202" s="19" t="n">
        <x:v>4127438.8967380426</x:v>
      </x:c>
      <x:c r="R202" s="19" t="n">
        <x:v>3924511.3088936643</x:v>
      </x:c>
      <x:c r="S202" s="19" t="n">
        <x:v>3726758.846940616</x:v>
      </x:c>
      <x:c r="T202" s="19" t="n">
        <x:v>3524204.8580178153</x:v>
      </x:c>
      <x:c r="U202" s="19" t="n">
        <x:v>3287408.4169518827</x:v>
      </x:c>
      <x:c r="V202" s="19" t="n">
        <x:v>3058816.7610661224</x:v>
      </x:c>
      <x:c r="W202" s="19" t="n">
        <x:v>2830210.225069684</x:v>
      </x:c>
      <x:c r="X202" s="19" t="n">
        <x:v>2601593.8368288954</x:v>
      </x:c>
      <x:c r="Y202" s="19" t="n">
        <x:v>2372973.0217473432</x:v>
      </x:c>
      <x:c r="Z202" s="19" t="n">
        <x:v>2144344.020651358</x:v>
      </x:c>
      <x:c r="AA202" s="19" t="n">
        <x:v>13655592.828895485</x:v>
      </x:c>
      <x:c r="AB202" s="19" t="n">
        <x:v>13367875.951173998</x:v>
      </x:c>
      <x:c r="AC202" s="19" t="n">
        <x:v>13080512.857103676</x:v>
      </x:c>
      <x:c r="AD202" s="19" t="n">
        <x:v>12793400.416317672</x:v>
      </x:c>
      <x:c r="AE202" s="19" t="n">
        <x:v>12506554.450745158</x:v>
      </x:c>
      <x:c r="AF202" s="19" t="n">
        <x:v>12194756.830738865</x:v>
      </x:c>
      <x:c r="AG202" s="19" t="n">
        <x:v>11863796.870770438</x:v>
      </x:c>
      <x:c r="AH202" s="19" t="n">
        <x:v>11534344.69248415</x:v>
      </x:c>
      <x:c r="AI202" s="19" t="n">
        <x:v>11206385.08274279</x:v>
      </x:c>
      <x:c r="AJ202" s="19" t="n">
        <x:v>10879936.556735145</x:v>
      </x:c>
      <x:c r="AK202" s="19" t="n">
        <x:v>10555034.965301886</x:v>
      </x:c>
      <x:c r="AL202" s="19" t="n">
        <x:v>10231698.605811708</x:v>
      </x:c>
      <x:c r="AM202" s="19" t="n">
        <x:v>9909944.701414868</x:v>
      </x:c>
      <x:c r="AN202" s="19" t="n">
        <x:v>9589776.022131264</x:v>
      </x:c>
      <x:c r="AO202" s="19" t="n">
        <x:v>9271206.051108964</x:v>
      </x:c>
      <x:c r="AP202" s="19" t="n">
        <x:v>8954222.46232501</x:v>
      </x:c>
      <x:c r="AQ202" s="19" t="n">
        <x:v>8638839.169568304</x:v>
      </x:c>
      <x:c r="AR202" s="19" t="n">
        <x:v>8315613.795984464</x:v>
      </x:c>
      <x:c r="AS202" s="19" t="n">
        <x:v>7964392.911932245</x:v>
      </x:c>
      <x:c r="AT202" s="19" t="n">
        <x:v>7615734.066488308</x:v>
      </x:c>
      <x:c r="AU202" s="19" t="n">
        <x:v>7269748.595462607</x:v>
      </x:c>
      <x:c r="AV202" s="19" t="n">
        <x:v>6926429.151794989</x:v>
      </x:c>
      <x:c r="AW202" s="19" t="n">
        <x:v>6585718.654473869</x:v>
      </x:c>
      <x:c r="AX202" s="19" t="n">
        <x:v>6247616.373555212</x:v>
      </x:c>
      <x:c r="AY202" s="19" t="n">
        <x:v>5912050.542810395</x:v>
      </x:c>
      <x:c r="AZ202" s="19" t="n">
        <x:v>5579081.092736194</x:v>
      </x:c>
      <x:c r="BA202" s="19" t="n">
        <x:v>5248775.0941776745</x:v>
      </x:c>
      <x:c r="BB202" s="19" t="n">
        <x:v>4921051.136943012</x:v>
      </x:c>
      <x:c r="BC202" s="19" t="n">
        <x:v>4595832.584123073</x:v>
      </x:c>
      <x:c r="BD202" s="19" t="n">
        <x:v>4263666.432853568</x:v>
      </x:c>
      <x:c r="BE202" s="19" t="n">
        <x:v>3938774.219732025</x:v>
      </x:c>
      <x:c r="BF202" s="19" t="n">
        <x:v>3617161.990114274</x:v>
      </x:c>
      <x:c r="BG202" s="19" t="n">
        <x:v>3298659.8017717064</x:v>
      </x:c>
      <x:c r="BH202" s="19" t="n">
        <x:v>2983237.1683426783</x:v>
      </x:c>
      <x:c r="BI202" s="19" t="n">
        <x:v>2670942.3295312375</x:v>
      </x:c>
      <x:c r="BJ202" s="19" t="n">
        <x:v>2361753.797834793</x:v>
      </x:c>
      <x:c r="BK202" s="19" t="n">
        <x:v>2055790.0825084434</x:v>
      </x:c>
      <x:c r="BL202" s="19" t="n">
        <x:v>1752883.679629926</x:v>
      </x:c>
      <x:c r="BM202" s="19" t="n">
        <x:v>1452950.730515508</x:v>
      </x:c>
      <x:c r="BN202" s="19" t="n">
        <x:v>1156034.1351047535</x:v>
      </x:c>
      <x:c r="BO202" s="19" t="n">
        <x:v>862173.3816833608</x:v>
      </x:c>
    </x:row>
    <x:row r="203" ht="42" customHeight="1">
      <x:c r="A203" s="3" t="str">
        <x:v>EVENT.SEED_FEE.CASH</x:v>
      </x:c>
      <x:c r="B203" s="3" t="str">
        <x:v>Event checkpoint: Seed fees cash</x:v>
      </x:c>
      <x:c r="C203" s="3" t="str">
        <x:v>EUR</x:v>
      </x:c>
      <x:c r="D203" s="3" t="str">
        <x:v>END</x:v>
      </x:c>
      <x:c r="E203" s="19" t="n">
        <x:f>BO203</x:f>
        <x:v>6444983.995433731</x:v>
      </x:c>
      <x:c r="F203" s="3" t="str">
        <x:v>D10 Liquidity_RegCap row 75; latest estimate</x:v>
      </x:c>
      <x:c r="G203" s="2"/>
      <x:c r="H203" s="20" t="n">
        <x:f>INDEX(H204:H206,'Cover'!$C$28,1)</x:f>
        <x:v>1025000</x:v>
      </x:c>
      <x:c r="I203" s="20" t="n">
        <x:f>INDEX(I204:I206,'Cover'!$C$28,1)</x:f>
        <x:v>1004604.1399999999</x:v>
      </x:c>
      <x:c r="J203" s="20" t="n">
        <x:f>INDEX(J204:J206,'Cover'!$C$28,1)</x:f>
        <x:v>958098.6999999998</x:v>
      </x:c>
      <x:c r="K203" s="20" t="n">
        <x:f>INDEX(K204:K206,'Cover'!$C$28,1)</x:f>
        <x:v>902797.1499999998</x:v>
      </x:c>
      <x:c r="L203" s="20" t="n">
        <x:f>INDEX(L204:L206,'Cover'!$C$28,1)</x:f>
        <x:v>800282.2899999998</x:v>
      </x:c>
      <x:c r="M203" s="20" t="n">
        <x:f>INDEX(M204:M206,'Cover'!$C$28,1)</x:f>
        <x:v>697476.4399999998</x:v>
      </x:c>
      <x:c r="N203" s="20" t="n">
        <x:f>INDEX(N204:N206,'Cover'!$C$28,1)</x:f>
        <x:v>576550.43</x:v>
      </x:c>
      <x:c r="O203" s="20" t="n">
        <x:f>INDEX(O204:O206,'Cover'!$C$28,1)</x:f>
        <x:v>4422858.0192875005</x:v>
      </x:c>
      <x:c r="P203" s="20" t="n">
        <x:f>INDEX(P204:P206,'Cover'!$C$28,1)</x:f>
        <x:v>4307564.27265702</x:v>
      </x:c>
      <x:c r="Q203" s="20" t="n">
        <x:f>INDEX(Q204:Q206,'Cover'!$C$28,1)</x:f>
        <x:v>4170188.738593252</x:v>
      </x:c>
      <x:c r="R203" s="20" t="n">
        <x:f>INDEX(R204:R206,'Cover'!$C$28,1)</x:f>
        <x:v>4007453.5376407783</x:v>
      </x:c>
      <x:c r="S203" s="20" t="n">
        <x:f>INDEX(S204:S206,'Cover'!$C$28,1)</x:f>
        <x:v>3806259.3059398597</x:v>
      </x:c>
      <x:c r="T203" s="20" t="n">
        <x:f>INDEX(T204:T206,'Cover'!$C$28,1)</x:f>
        <x:v>3612900.6962790797</x:v>
      </x:c>
      <x:c r="U203" s="20" t="n">
        <x:f>INDEX(U204:U206,'Cover'!$C$28,1)</x:f>
        <x:v>3385829.904497584</x:v>
      </x:c>
      <x:c r="V203" s="20" t="n">
        <x:f>INDEX(V204:V206,'Cover'!$C$28,1)</x:f>
        <x:v>3130925.5721130725</x:v>
      </x:c>
      <x:c r="W203" s="20" t="n">
        <x:f>INDEX(W204:W206,'Cover'!$C$28,1)</x:f>
        <x:v>2883024.984674343</x:v>
      </x:c>
      <x:c r="X203" s="20" t="n">
        <x:f>INDEX(X204:X206,'Cover'!$C$28,1)</x:f>
        <x:v>2642579.7684223447</x:v>
      </x:c>
      <x:c r="Y203" s="20" t="n">
        <x:f>INDEX(Y204:Y206,'Cover'!$C$28,1)</x:f>
        <x:v>2403480.946493165</x:v>
      </x:c>
      <x:c r="Z203" s="20" t="n">
        <x:f>INDEX(Z204:Z206,'Cover'!$C$28,1)</x:f>
        <x:v>2166148.4846548047</x:v>
      </x:c>
      <x:c r="AA203" s="20" t="n">
        <x:f>INDEX(AA204:AA206,'Cover'!$C$28,1)</x:f>
        <x:v>13779389.26634444</x:v>
      </x:c>
      <x:c r="AB203" s="20" t="n">
        <x:f>INDEX(AB204:AB206,'Cover'!$C$28,1)</x:f>
        <x:v>13542865.694368586</x:v>
      </x:c>
      <x:c r="AC203" s="20" t="n">
        <x:f>INDEX(AC204:AC206,'Cover'!$C$28,1)</x:f>
        <x:v>13305724.809884492</x:v>
      </x:c>
      <x:c r="AD203" s="20" t="n">
        <x:f>INDEX(AD204:AD206,'Cover'!$C$28,1)</x:f>
        <x:v>13069553.535502233</x:v>
      </x:c>
      <x:c r="AE203" s="20" t="n">
        <x:f>INDEX(AE204:AE206,'Cover'!$C$28,1)</x:f>
        <x:v>12837124.229667583</x:v>
      </x:c>
      <x:c r="AF203" s="20" t="n">
        <x:f>INDEX(AF204:AF206,'Cover'!$C$28,1)</x:f>
        <x:v>12599405.265568541</x:v>
      </x:c>
      <x:c r="AG203" s="20" t="n">
        <x:f>INDEX(AG204:AG206,'Cover'!$C$28,1)</x:f>
        <x:v>12349401.911451416</x:v>
      </x:c>
      <x:c r="AH203" s="20" t="n">
        <x:f>INDEX(AH204:AH206,'Cover'!$C$28,1)</x:f>
        <x:v>12070410.035322515</x:v>
      </x:c>
      <x:c r="AI203" s="20" t="n">
        <x:f>INDEX(AI204:AI206,'Cover'!$C$28,1)</x:f>
        <x:v>11786503.31119292</x:v>
      </x:c>
      <x:c r="AJ203" s="20" t="n">
        <x:f>INDEX(AJ204:AJ206,'Cover'!$C$28,1)</x:f>
        <x:v>11517677.428945983</x:v>
      </x:c>
      <x:c r="AK203" s="20" t="n">
        <x:f>INDEX(AK204:AK206,'Cover'!$C$28,1)</x:f>
        <x:v>11256517.384436542</x:v>
      </x:c>
      <x:c r="AL203" s="20" t="n">
        <x:f>INDEX(AL204:AL206,'Cover'!$C$28,1)</x:f>
        <x:v>11001500.809093233</x:v>
      </x:c>
      <x:c r="AM203" s="20" t="n">
        <x:f>INDEX(AM204:AM206,'Cover'!$C$28,1)</x:f>
        <x:v>10748262.206774222</x:v>
      </x:c>
      <x:c r="AN203" s="20" t="n">
        <x:f>INDEX(AN204:AN206,'Cover'!$C$28,1)</x:f>
        <x:v>10505763.149727058</x:v>
      </x:c>
      <x:c r="AO203" s="20" t="n">
        <x:f>INDEX(AO204:AO206,'Cover'!$C$28,1)</x:f>
        <x:v>10269595.557070944</x:v>
      </x:c>
      <x:c r="AP203" s="20" t="n">
        <x:f>INDEX(AP204:AP206,'Cover'!$C$28,1)</x:f>
        <x:v>10034361.165530069</x:v>
      </x:c>
      <x:c r="AQ203" s="20" t="n">
        <x:f>INDEX(AQ204:AQ206,'Cover'!$C$28,1)</x:f>
        <x:v>9811310.343226956</x:v>
      </x:c>
      <x:c r="AR203" s="20" t="n">
        <x:f>INDEX(AR204:AR206,'Cover'!$C$28,1)</x:f>
        <x:v>9594732.98842977</x:v>
      </x:c>
      <x:c r="AS203" s="20" t="n">
        <x:f>INDEX(AS204:AS206,'Cover'!$C$28,1)</x:f>
        <x:v>9375204.043880716</x:v>
      </x:c>
      <x:c r="AT203" s="20" t="n">
        <x:f>INDEX(AT204:AT206,'Cover'!$C$28,1)</x:f>
        <x:v>9140534.596223682</x:v>
      </x:c>
      <x:c r="AU203" s="20" t="n">
        <x:f>INDEX(AU204:AU206,'Cover'!$C$28,1)</x:f>
        <x:v>8904832.442796756</x:v>
      </x:c>
      <x:c r="AV203" s="20" t="n">
        <x:f>INDEX(AV204:AV206,'Cover'!$C$28,1)</x:f>
        <x:v>8682671.718498252</x:v>
      </x:c>
      <x:c r="AW203" s="20" t="n">
        <x:f>INDEX(AW204:AW206,'Cover'!$C$28,1)</x:f>
        <x:v>8477218.44660883</x:v>
      </x:c>
      <x:c r="AX203" s="20" t="n">
        <x:f>INDEX(AX204:AX206,'Cover'!$C$28,1)</x:f>
        <x:v>8281597.141503382</x:v>
      </x:c>
      <x:c r="AY203" s="20" t="n">
        <x:f>INDEX(AY204:AY206,'Cover'!$C$28,1)</x:f>
        <x:v>8085534.815027276</x:v>
      </x:c>
      <x:c r="AZ203" s="20" t="n">
        <x:f>INDEX(AZ204:AZ206,'Cover'!$C$28,1)</x:f>
        <x:v>7909670.93216834</x:v>
      </x:c>
      <x:c r="BA203" s="20" t="n">
        <x:f>INDEX(BA204:BA206,'Cover'!$C$28,1)</x:f>
        <x:v>7743720.012411222</x:v>
      </x:c>
      <x:c r="BB203" s="20" t="n">
        <x:f>INDEX(BB204:BB206,'Cover'!$C$28,1)</x:f>
        <x:v>7575700.438108443</x:v>
      </x:c>
      <x:c r="BC203" s="20" t="n">
        <x:f>INDEX(BC204:BC206,'Cover'!$C$28,1)</x:f>
        <x:v>7429739.726346482</x:v>
      </x:c>
      <x:c r="BD203" s="20" t="n">
        <x:f>INDEX(BD204:BD206,'Cover'!$C$28,1)</x:f>
        <x:v>7293765.578225888</x:v>
      </x:c>
      <x:c r="BE203" s="20" t="n">
        <x:f>INDEX(BE204:BE206,'Cover'!$C$28,1)</x:f>
        <x:v>7148902.228505451</x:v>
      </x:c>
      <x:c r="BF203" s="20" t="n">
        <x:f>INDEX(BF204:BF206,'Cover'!$C$28,1)</x:f>
        <x:v>7025486.399830108</x:v>
      </x:c>
      <x:c r="BG203" s="20" t="n">
        <x:f>INDEX(BG204:BG206,'Cover'!$C$28,1)</x:f>
        <x:v>6911154.864915251</x:v>
      </x:c>
      <x:c r="BH203" s="20" t="n">
        <x:f>INDEX(BH204:BH206,'Cover'!$C$28,1)</x:f>
        <x:v>6800598.897952879</x:v>
      </x:c>
      <x:c r="BI203" s="20" t="n">
        <x:f>INDEX(BI204:BI206,'Cover'!$C$28,1)</x:f>
        <x:v>6716453.765772469</x:v>
      </x:c>
      <x:c r="BJ203" s="20" t="n">
        <x:f>INDEX(BJ204:BJ206,'Cover'!$C$28,1)</x:f>
        <x:v>6647036.871898298</x:v>
      </x:c>
      <x:c r="BK203" s="20" t="n">
        <x:f>INDEX(BK204:BK206,'Cover'!$C$28,1)</x:f>
        <x:v>6571944.736726712</x:v>
      </x:c>
      <x:c r="BL203" s="20" t="n">
        <x:f>INDEX(BL204:BL206,'Cover'!$C$28,1)</x:f>
        <x:v>6529415.5402144</x:v>
      </x:c>
      <x:c r="BM203" s="20" t="n">
        <x:f>INDEX(BM204:BM206,'Cover'!$C$28,1)</x:f>
        <x:v>6496570.355778951</x:v>
      </x:c>
      <x:c r="BN203" s="20" t="n">
        <x:f>INDEX(BN204:BN206,'Cover'!$C$28,1)</x:f>
        <x:v>6453499.294333233</x:v>
      </x:c>
      <x:c r="BO203" s="20" t="n">
        <x:f>INDEX(BO204:BO206,'Cover'!$C$28,1)</x:f>
        <x:v>6444983.995433731</x:v>
      </x:c>
    </x:row>
    <x:row r="204" ht="42" customHeight="1">
      <x:c r="A204" s="3" t="str">
        <x:v>EVENT.SEED_FEE.CASH.1</x:v>
      </x:c>
      <x:c r="B204" s="3" t="str">
        <x:v>Event checkpoint: Seed fees cash / Base</x:v>
      </x:c>
      <x:c r="C204" s="3" t="str">
        <x:v>EUR</x:v>
      </x:c>
      <x:c r="D204" s="3" t="str">
        <x:v>END</x:v>
      </x:c>
      <x:c r="E204" s="19" t="n">
        <x:f>BO204</x:f>
        <x:v>6444983.995433731</x:v>
      </x:c>
      <x:c r="F204" s="3" t="str"/>
      <x:c r="G204" s="2"/>
      <x:c r="H204" s="19" t="n">
        <x:v>1025000</x:v>
      </x:c>
      <x:c r="I204" s="19" t="n">
        <x:v>1004604.1399999999</x:v>
      </x:c>
      <x:c r="J204" s="19" t="n">
        <x:v>958098.6999999998</x:v>
      </x:c>
      <x:c r="K204" s="19" t="n">
        <x:v>902797.1499999998</x:v>
      </x:c>
      <x:c r="L204" s="19" t="n">
        <x:v>800282.2899999998</x:v>
      </x:c>
      <x:c r="M204" s="19" t="n">
        <x:v>697476.4399999998</x:v>
      </x:c>
      <x:c r="N204" s="19" t="n">
        <x:v>576550.43</x:v>
      </x:c>
      <x:c r="O204" s="19" t="n">
        <x:v>4422858.0192875005</x:v>
      </x:c>
      <x:c r="P204" s="19" t="n">
        <x:v>4307564.27265702</x:v>
      </x:c>
      <x:c r="Q204" s="19" t="n">
        <x:v>4170188.738593252</x:v>
      </x:c>
      <x:c r="R204" s="19" t="n">
        <x:v>4007453.5376407783</x:v>
      </x:c>
      <x:c r="S204" s="19" t="n">
        <x:v>3806259.3059398597</x:v>
      </x:c>
      <x:c r="T204" s="19" t="n">
        <x:v>3612900.6962790797</x:v>
      </x:c>
      <x:c r="U204" s="19" t="n">
        <x:v>3385829.904497584</x:v>
      </x:c>
      <x:c r="V204" s="19" t="n">
        <x:v>3130925.5721130725</x:v>
      </x:c>
      <x:c r="W204" s="19" t="n">
        <x:v>2883024.984674343</x:v>
      </x:c>
      <x:c r="X204" s="19" t="n">
        <x:v>2642579.7684223447</x:v>
      </x:c>
      <x:c r="Y204" s="19" t="n">
        <x:v>2403480.946493165</x:v>
      </x:c>
      <x:c r="Z204" s="19" t="n">
        <x:v>2166148.4846548047</x:v>
      </x:c>
      <x:c r="AA204" s="19" t="n">
        <x:v>13779389.26634444</x:v>
      </x:c>
      <x:c r="AB204" s="19" t="n">
        <x:v>13542865.694368586</x:v>
      </x:c>
      <x:c r="AC204" s="19" t="n">
        <x:v>13305724.809884492</x:v>
      </x:c>
      <x:c r="AD204" s="19" t="n">
        <x:v>13069553.535502233</x:v>
      </x:c>
      <x:c r="AE204" s="19" t="n">
        <x:v>12837124.229667583</x:v>
      </x:c>
      <x:c r="AF204" s="19" t="n">
        <x:v>12599405.265568541</x:v>
      </x:c>
      <x:c r="AG204" s="19" t="n">
        <x:v>12349401.911451416</x:v>
      </x:c>
      <x:c r="AH204" s="19" t="n">
        <x:v>12070410.035322515</x:v>
      </x:c>
      <x:c r="AI204" s="19" t="n">
        <x:v>11786503.31119292</x:v>
      </x:c>
      <x:c r="AJ204" s="19" t="n">
        <x:v>11517677.428945983</x:v>
      </x:c>
      <x:c r="AK204" s="19" t="n">
        <x:v>11256517.384436542</x:v>
      </x:c>
      <x:c r="AL204" s="19" t="n">
        <x:v>11001500.809093233</x:v>
      </x:c>
      <x:c r="AM204" s="19" t="n">
        <x:v>10748262.206774222</x:v>
      </x:c>
      <x:c r="AN204" s="19" t="n">
        <x:v>10505763.149727058</x:v>
      </x:c>
      <x:c r="AO204" s="19" t="n">
        <x:v>10269595.557070944</x:v>
      </x:c>
      <x:c r="AP204" s="19" t="n">
        <x:v>10034361.165530069</x:v>
      </x:c>
      <x:c r="AQ204" s="19" t="n">
        <x:v>9811310.343226956</x:v>
      </x:c>
      <x:c r="AR204" s="19" t="n">
        <x:v>9594732.98842977</x:v>
      </x:c>
      <x:c r="AS204" s="19" t="n">
        <x:v>9375204.043880716</x:v>
      </x:c>
      <x:c r="AT204" s="19" t="n">
        <x:v>9140534.596223682</x:v>
      </x:c>
      <x:c r="AU204" s="19" t="n">
        <x:v>8904832.442796756</x:v>
      </x:c>
      <x:c r="AV204" s="19" t="n">
        <x:v>8682671.718498252</x:v>
      </x:c>
      <x:c r="AW204" s="19" t="n">
        <x:v>8477218.44660883</x:v>
      </x:c>
      <x:c r="AX204" s="19" t="n">
        <x:v>8281597.141503382</x:v>
      </x:c>
      <x:c r="AY204" s="19" t="n">
        <x:v>8085534.815027276</x:v>
      </x:c>
      <x:c r="AZ204" s="19" t="n">
        <x:v>7909670.93216834</x:v>
      </x:c>
      <x:c r="BA204" s="19" t="n">
        <x:v>7743720.012411222</x:v>
      </x:c>
      <x:c r="BB204" s="19" t="n">
        <x:v>7575700.438108443</x:v>
      </x:c>
      <x:c r="BC204" s="19" t="n">
        <x:v>7429739.726346482</x:v>
      </x:c>
      <x:c r="BD204" s="19" t="n">
        <x:v>7293765.578225888</x:v>
      </x:c>
      <x:c r="BE204" s="19" t="n">
        <x:v>7148902.228505451</x:v>
      </x:c>
      <x:c r="BF204" s="19" t="n">
        <x:v>7025486.399830108</x:v>
      </x:c>
      <x:c r="BG204" s="19" t="n">
        <x:v>6911154.864915251</x:v>
      </x:c>
      <x:c r="BH204" s="19" t="n">
        <x:v>6800598.897952879</x:v>
      </x:c>
      <x:c r="BI204" s="19" t="n">
        <x:v>6716453.765772469</x:v>
      </x:c>
      <x:c r="BJ204" s="19" t="n">
        <x:v>6647036.871898298</x:v>
      </x:c>
      <x:c r="BK204" s="19" t="n">
        <x:v>6571944.736726712</x:v>
      </x:c>
      <x:c r="BL204" s="19" t="n">
        <x:v>6529415.5402144</x:v>
      </x:c>
      <x:c r="BM204" s="19" t="n">
        <x:v>6496570.355778951</x:v>
      </x:c>
      <x:c r="BN204" s="19" t="n">
        <x:v>6453499.294333233</x:v>
      </x:c>
      <x:c r="BO204" s="19" t="n">
        <x:v>6444983.995433731</x:v>
      </x:c>
    </x:row>
    <x:row r="205" ht="42" customHeight="1">
      <x:c r="A205" s="3" t="str">
        <x:v>EVENT.SEED_FEE.CASH.2</x:v>
      </x:c>
      <x:c r="B205" s="3" t="str">
        <x:v>Event checkpoint: Seed fees cash / Upside</x:v>
      </x:c>
      <x:c r="C205" s="3" t="str">
        <x:v>EUR</x:v>
      </x:c>
      <x:c r="D205" s="3" t="str">
        <x:v>END</x:v>
      </x:c>
      <x:c r="E205" s="19" t="n">
        <x:f>BO205</x:f>
        <x:v>16645587.490701906</x:v>
      </x:c>
      <x:c r="F205" s="3" t="str"/>
      <x:c r="G205" s="2"/>
      <x:c r="H205" s="19" t="n">
        <x:v>1025000</x:v>
      </x:c>
      <x:c r="I205" s="19" t="n">
        <x:v>1004604.1399999999</x:v>
      </x:c>
      <x:c r="J205" s="19" t="n">
        <x:v>958098.6999999998</x:v>
      </x:c>
      <x:c r="K205" s="19" t="n">
        <x:v>902797.1499999998</x:v>
      </x:c>
      <x:c r="L205" s="19" t="n">
        <x:v>800282.2899999998</x:v>
      </x:c>
      <x:c r="M205" s="19" t="n">
        <x:v>697476.4399999998</x:v>
      </x:c>
      <x:c r="N205" s="19" t="n">
        <x:v>576550.43</x:v>
      </x:c>
      <x:c r="O205" s="19" t="n">
        <x:v>4422858.0192875005</x:v>
      </x:c>
      <x:c r="P205" s="19" t="n">
        <x:v>4307564.27265702</x:v>
      </x:c>
      <x:c r="Q205" s="19" t="n">
        <x:v>4170188.738593252</x:v>
      </x:c>
      <x:c r="R205" s="19" t="n">
        <x:v>4010615.7891936577</x:v>
      </x:c>
      <x:c r="S205" s="19" t="n">
        <x:v>3813868.9048093962</x:v>
      </x:c>
      <x:c r="T205" s="19" t="n">
        <x:v>3625535.9891873263</x:v>
      </x:c>
      <x:c r="U205" s="19" t="n">
        <x:v>3423677.7381131854</x:v>
      </x:c>
      <x:c r="V205" s="19" t="n">
        <x:v>3186239.043321768</x:v>
      </x:c>
      <x:c r="W205" s="19" t="n">
        <x:v>2959219.2102045296</x:v>
      </x:c>
      <x:c r="X205" s="19" t="n">
        <x:v>2742553.282747994</x:v>
      </x:c>
      <x:c r="Y205" s="19" t="n">
        <x:v>2531517.2116344552</x:v>
      </x:c>
      <x:c r="Z205" s="19" t="n">
        <x:v>2326035.475273301</x:v>
      </x:c>
      <x:c r="AA205" s="19" t="n">
        <x:v>13973447.976116484</x:v>
      </x:c>
      <x:c r="AB205" s="19" t="n">
        <x:v>13776760.51718116</x:v>
      </x:c>
      <x:c r="AC205" s="19" t="n">
        <x:v>13583628.157707516</x:v>
      </x:c>
      <x:c r="AD205" s="19" t="n">
        <x:v>13394180.544116797</x:v>
      </x:c>
      <x:c r="AE205" s="19" t="n">
        <x:v>13215879.406993568</x:v>
      </x:c>
      <x:c r="AF205" s="19" t="n">
        <x:v>13036899.861853287</x:v>
      </x:c>
      <x:c r="AG205" s="19" t="n">
        <x:v>12851953.849574815</x:v>
      </x:c>
      <x:c r="AH205" s="19" t="n">
        <x:v>12651830.008885844</x:v>
      </x:c>
      <x:c r="AI205" s="19" t="n">
        <x:v>12455333.41195045</x:v>
      </x:c>
      <x:c r="AJ205" s="19" t="n">
        <x:v>12277197.244173935</x:v>
      </x:c>
      <x:c r="AK205" s="19" t="n">
        <x:v>12121584.772514418</x:v>
      </x:c>
      <x:c r="AL205" s="19" t="n">
        <x:v>11981610.370380923</x:v>
      </x:c>
      <x:c r="AM205" s="19" t="n">
        <x:v>11845426.630692836</x:v>
      </x:c>
      <x:c r="AN205" s="19" t="n">
        <x:v>11737784.533415781</x:v>
      </x:c>
      <x:c r="AO205" s="19" t="n">
        <x:v>11646722.299580572</x:v>
      </x:c>
      <x:c r="AP205" s="19" t="n">
        <x:v>11557339.034304854</x:v>
      </x:c>
      <x:c r="AQ205" s="19" t="n">
        <x:v>11501127.781236392</x:v>
      </x:c>
      <x:c r="AR205" s="19" t="n">
        <x:v>11462302.889551468</x:v>
      </x:c>
      <x:c r="AS205" s="19" t="n">
        <x:v>11422959.418382913</x:v>
      </x:c>
      <x:c r="AT205" s="19" t="n">
        <x:v>11396538.048454784</x:v>
      </x:c>
      <x:c r="AU205" s="19" t="n">
        <x:v>11383149.291322466</x:v>
      </x:c>
      <x:c r="AV205" s="19" t="n">
        <x:v>11381685.641049981</x:v>
      </x:c>
      <x:c r="AW205" s="19" t="n">
        <x:v>11427618.389173431</x:v>
      </x:c>
      <x:c r="AX205" s="19" t="n">
        <x:v>11498361.512463566</x:v>
      </x:c>
      <x:c r="AY205" s="19" t="n">
        <x:v>11564444.185008384</x:v>
      </x:c>
      <x:c r="AZ205" s="19" t="n">
        <x:v>11685739.510454927</x:v>
      </x:c>
      <x:c r="BA205" s="19" t="n">
        <x:v>11832744.809892453</x:v>
      </x:c>
      <x:c r="BB205" s="19" t="n">
        <x:v>11970668.335077392</x:v>
      </x:c>
      <x:c r="BC205" s="19" t="n">
        <x:v>12170269.489363104</x:v>
      </x:c>
      <x:c r="BD205" s="19" t="n">
        <x:v>12396453.464325108</x:v>
      </x:c>
      <x:c r="BE205" s="19" t="n">
        <x:v>12604658.687268546</x:v>
      </x:c>
      <x:c r="BF205" s="19" t="n">
        <x:v>12880721.45334484</x:v>
      </x:c>
      <x:c r="BG205" s="19" t="n">
        <x:v>13184338.281918474</x:v>
      </x:c>
      <x:c r="BH205" s="19" t="n">
        <x:v>13478725.796615036</x:v>
      </x:c>
      <x:c r="BI205" s="19" t="n">
        <x:v>13850099.586040676</x:v>
      </x:c>
      <x:c r="BJ205" s="19" t="n">
        <x:v>14255378.75170449</x:v>
      </x:c>
      <x:c r="BK205" s="19" t="n">
        <x:v>14638120.548037153</x:v>
      </x:c>
      <x:c r="BL205" s="19" t="n">
        <x:v>15109325.01729019</x:v>
      </x:c>
      <x:c r="BM205" s="19" t="n">
        <x:v>15610123.703154417</x:v>
      </x:c>
      <x:c r="BN205" s="19" t="n">
        <x:v>16079835.566760814</x:v>
      </x:c>
      <x:c r="BO205" s="19" t="n">
        <x:v>16645587.490701906</x:v>
      </x:c>
    </x:row>
    <x:row r="206" ht="42" customHeight="1">
      <x:c r="A206" s="3" t="str">
        <x:v>EVENT.SEED_FEE.CASH.3</x:v>
      </x:c>
      <x:c r="B206" s="3" t="str">
        <x:v>Event checkpoint: Seed fees cash / Downside</x:v>
      </x:c>
      <x:c r="C206" s="3" t="str">
        <x:v>EUR</x:v>
      </x:c>
      <x:c r="D206" s="3" t="str">
        <x:v>END</x:v>
      </x:c>
      <x:c r="E206" s="19" t="n">
        <x:f>BO206</x:f>
        <x:v>1138741.9525456398</x:v>
      </x:c>
      <x:c r="F206" s="3" t="str"/>
      <x:c r="G206" s="2"/>
      <x:c r="H206" s="19" t="n">
        <x:v>1025000</x:v>
      </x:c>
      <x:c r="I206" s="19" t="n">
        <x:v>1004604.1399999999</x:v>
      </x:c>
      <x:c r="J206" s="19" t="n">
        <x:v>958098.6999999998</x:v>
      </x:c>
      <x:c r="K206" s="19" t="n">
        <x:v>902797.1499999998</x:v>
      </x:c>
      <x:c r="L206" s="19" t="n">
        <x:v>800282.2899999998</x:v>
      </x:c>
      <x:c r="M206" s="19" t="n">
        <x:v>697476.4399999998</x:v>
      </x:c>
      <x:c r="N206" s="19" t="n">
        <x:v>576550.43</x:v>
      </x:c>
      <x:c r="O206" s="19" t="n">
        <x:v>4422858.0192875005</x:v>
      </x:c>
      <x:c r="P206" s="19" t="n">
        <x:v>4307564.27265702</x:v>
      </x:c>
      <x:c r="Q206" s="19" t="n">
        <x:v>4170188.738593252</x:v>
      </x:c>
      <x:c r="R206" s="19" t="n">
        <x:v>4005576.488058432</x:v>
      </x:c>
      <x:c r="S206" s="19" t="n">
        <x:v>3801819.618337515</x:v>
      </x:c>
      <x:c r="T206" s="19" t="n">
        <x:v>3605612.867452196</x:v>
      </x:c>
      <x:c r="U206" s="19" t="n">
        <x:v>3397555.2906655064</x:v>
      </x:c>
      <x:c r="V206" s="19" t="n">
        <x:v>3160344.126134492</x:v>
      </x:c>
      <x:c r="W206" s="19" t="n">
        <x:v>2928380.480529192</x:v>
      </x:c>
      <x:c r="X206" s="19" t="n">
        <x:v>2702444.515329754</x:v>
      </x:c>
      <x:c r="Y206" s="19" t="n">
        <x:v>2475664.8804883473</x:v>
      </x:c>
      <x:c r="Z206" s="19" t="n">
        <x:v>2248787.486260286</x:v>
      </x:c>
      <x:c r="AA206" s="19" t="n">
        <x:v>13812654.729675442</x:v>
      </x:c>
      <x:c r="AB206" s="19" t="n">
        <x:v>13529827.423443701</x:v>
      </x:c>
      <x:c r="AC206" s="19" t="n">
        <x:v>13244790.746865237</x:v>
      </x:c>
      <x:c r="AD206" s="19" t="n">
        <x:v>12959898.368527044</x:v>
      </x:c>
      <x:c r="AE206" s="19" t="n">
        <x:v>12675493.890699925</x:v>
      </x:c>
      <x:c r="AF206" s="19" t="n">
        <x:v>12384045.11204689</x:v>
      </x:c>
      <x:c r="AG206" s="19" t="n">
        <x:v>12077247.967642736</x:v>
      </x:c>
      <x:c r="AH206" s="19" t="n">
        <x:v>11751549.574527983</x:v>
      </x:c>
      <x:c r="AI206" s="19" t="n">
        <x:v>11416573.463545088</x:v>
      </x:c>
      <x:c r="AJ206" s="19" t="n">
        <x:v>11094697.191807257</x:v>
      </x:c>
      <x:c r="AK206" s="19" t="n">
        <x:v>10773305.671520492</x:v>
      </x:c>
      <x:c r="AL206" s="19" t="n">
        <x:v>10453362.956214786</x:v>
      </x:c>
      <x:c r="AM206" s="19" t="n">
        <x:v>10133832.759060325</x:v>
      </x:c>
      <x:c r="AN206" s="19" t="n">
        <x:v>9816820.119626474</x:v>
      </x:c>
      <x:c r="AO206" s="19" t="n">
        <x:v>9501269.283370404</x:v>
      </x:c>
      <x:c r="AP206" s="19" t="n">
        <x:v>9185865.972740924</x:v>
      </x:c>
      <x:c r="AQ206" s="19" t="n">
        <x:v>8873271.578128116</x:v>
      </x:c>
      <x:c r="AR206" s="19" t="n">
        <x:v>8562130.379855257</x:v>
      </x:c>
      <x:c r="AS206" s="19" t="n">
        <x:v>8246043.664488113</x:v>
      </x:c>
      <x:c r="AT206" s="19" t="n">
        <x:v>7900803.861719121</x:v>
      </x:c>
      <x:c r="AU206" s="19" t="n">
        <x:v>7547347.140247891</x:v>
      </x:c>
      <x:c r="AV206" s="19" t="n">
        <x:v>7206775.03015915</x:v>
      </x:c>
      <x:c r="AW206" s="19" t="n">
        <x:v>6869005.577767719</x:v>
      </x:c>
      <x:c r="AX206" s="19" t="n">
        <x:v>6533714.813627574</x:v>
      </x:c>
      <x:c r="AY206" s="19" t="n">
        <x:v>6198493.692492651</x:v>
      </x:c>
      <x:c r="AZ206" s="19" t="n">
        <x:v>5868130.528621585</x:v>
      </x:c>
      <x:c r="BA206" s="19" t="n">
        <x:v>5540210.264669215</x:v>
      </x:c>
      <x:c r="BB206" s="19" t="n">
        <x:v>5211940.980068523</x:v>
      </x:c>
      <x:c r="BC206" s="19" t="n">
        <x:v>4888873.749254866</x:v>
      </x:c>
      <x:c r="BD206" s="19" t="n">
        <x:v>4568211.397036944</x:v>
      </x:c>
      <x:c r="BE206" s="19" t="n">
        <x:v>4241134.309153317</x:v>
      </x:c>
      <x:c r="BF206" s="19" t="n">
        <x:v>3914502.337189804</x:v>
      </x:c>
      <x:c r="BG206" s="19" t="n">
        <x:v>3587895.566510848</x:v>
      </x:c>
      <x:c r="BH206" s="19" t="n">
        <x:v>3268326.67793658</x:v>
      </x:c>
      <x:c r="BI206" s="19" t="n">
        <x:v>2953807.948168961</x:v>
      </x:c>
      <x:c r="BJ206" s="19" t="n">
        <x:v>2644944.8378767967</x:v>
      </x:c>
      <x:c r="BK206" s="19" t="n">
        <x:v>2335229.760475333</x:v>
      </x:c>
      <x:c r="BL206" s="19" t="n">
        <x:v>2035103.126428113</x:v>
      </x:c>
      <x:c r="BM206" s="19" t="n">
        <x:v>1735562.6987177278</x:v>
      </x:c>
      <x:c r="BN206" s="19" t="n">
        <x:v>1432195.217551779</x:v>
      </x:c>
      <x:c r="BO206" s="19" t="n">
        <x:v>1138741.9525456398</x:v>
      </x:c>
    </x:row>
    <x:row r="207" ht="42" customHeight="1">
      <x:c r="A207" s="3" t="str">
        <x:v>EVENT.SEED_FEE.FUNDS</x:v>
      </x:c>
      <x:c r="B207" s="3" t="str">
        <x:v>Event checkpoint: Seed fees funds</x:v>
      </x:c>
      <x:c r="C207" s="3" t="str">
        <x:v>EUR</x:v>
      </x:c>
      <x:c r="D207" s="3" t="str">
        <x:v>END</x:v>
      </x:c>
      <x:c r="E207" s="19" t="n">
        <x:f>BO207</x:f>
        <x:v>5915757.534586522</x:v>
      </x:c>
      <x:c r="F207" s="3" t="str">
        <x:v>D10 Liquidity_RegCap row 78; latest estimate</x:v>
      </x:c>
      <x:c r="G207" s="2"/>
      <x:c r="H207" s="20" t="n">
        <x:f>INDEX(H208:H210,'Cover'!$C$28,1)</x:f>
        <x:v>25000</x:v>
      </x:c>
      <x:c r="I207" s="20" t="n">
        <x:f>INDEX(I208:I210,'Cover'!$C$28,1)</x:f>
        <x:v>-19634.08999999999</x:v>
      </x:c>
      <x:c r="J207" s="20" t="n">
        <x:f>INDEX(J208:J210,'Cover'!$C$28,1)</x:f>
        <x:v>-61241.57999999999</x:v>
      </x:c>
      <x:c r="K207" s="20" t="n">
        <x:f>INDEX(K208:K210,'Cover'!$C$28,1)</x:f>
        <x:v>-146204.51999999996</x:v>
      </x:c>
      <x:c r="L207" s="20" t="n">
        <x:f>INDEX(L208:L210,'Cover'!$C$28,1)</x:f>
        <x:v>-240016.21999999997</x:v>
      </x:c>
      <x:c r="M207" s="20" t="n">
        <x:f>INDEX(M208:M210,'Cover'!$C$28,1)</x:f>
        <x:v>-356604.73</x:v>
      </x:c>
      <x:c r="N207" s="20" t="n">
        <x:f>INDEX(N208:N210,'Cover'!$C$28,1)</x:f>
        <x:v>-466657.8</x:v>
      </x:c>
      <x:c r="O207" s="20" t="n">
        <x:f>INDEX(O208:O210,'Cover'!$C$28,1)</x:f>
        <x:v>4413211.165158629</x:v>
      </x:c>
      <x:c r="P207" s="20" t="n">
        <x:f>INDEX(P208:P210,'Cover'!$C$28,1)</x:f>
        <x:v>4283736.519109425</x:v>
      </x:c>
      <x:c r="Q207" s="20" t="n">
        <x:f>INDEX(Q208:Q210,'Cover'!$C$28,1)</x:f>
        <x:v>4127438.8967380426</x:v>
      </x:c>
      <x:c r="R207" s="20" t="n">
        <x:f>INDEX(R208:R210,'Cover'!$C$28,1)</x:f>
        <x:v>3924897.6427895967</x:v>
      </x:c>
      <x:c r="S207" s="20" t="n">
        <x:f>INDEX(S208:S210,'Cover'!$C$28,1)</x:f>
        <x:v>3727975.0245981384</x:v>
      </x:c>
      <x:c r="T207" s="20" t="n">
        <x:f>INDEX(T208:T210,'Cover'!$C$28,1)</x:f>
        <x:v>3526714.2940471848</x:v>
      </x:c>
      <x:c r="U207" s="20" t="n">
        <x:f>INDEX(U208:U210,'Cover'!$C$28,1)</x:f>
        <x:v>3241845.392879866</x:v>
      </x:c>
      <x:c r="V207" s="20" t="n">
        <x:f>INDEX(V208:V210,'Cover'!$C$28,1)</x:f>
        <x:v>2991722.3492987915</x:v>
      </x:c>
      <x:c r="W207" s="20" t="n">
        <x:f>INDEX(W208:W210,'Cover'!$C$28,1)</x:f>
        <x:v>2743227.269517876</x:v>
      </x:c>
      <x:c r="X207" s="20" t="n">
        <x:f>INDEX(X208:X210,'Cover'!$C$28,1)</x:f>
        <x:v>2496458.324548125</x:v>
      </x:c>
      <x:c r="Y207" s="20" t="n">
        <x:f>INDEX(Y208:Y210,'Cover'!$C$28,1)</x:f>
        <x:v>2251499.3620028137</x:v>
      </x:c>
      <x:c r="Z207" s="20" t="n">
        <x:f>INDEX(Z208:Z210,'Cover'!$C$28,1)</x:f>
        <x:v>2008419.5220709604</x:v>
      </x:c>
      <x:c r="AA207" s="20" t="n">
        <x:f>INDEX(AA208:AA210,'Cover'!$C$28,1)</x:f>
        <x:v>13621178.610291824</x:v>
      </x:c>
      <x:c r="AB207" s="20" t="n">
        <x:f>INDEX(AB208:AB210,'Cover'!$C$28,1)</x:f>
        <x:v>13376687.695060207</x:v>
      </x:c>
      <x:c r="AC207" s="20" t="n">
        <x:f>INDEX(AC208:AC210,'Cover'!$C$28,1)</x:f>
        <x:v>13134244.43682681</x:v>
      </x:c>
      <x:c r="AD207" s="20" t="n">
        <x:f>INDEX(AD208:AD210,'Cover'!$C$28,1)</x:f>
        <x:v>12893632.713911237</x:v>
      </x:c>
      <x:c r="AE207" s="20" t="n">
        <x:f>INDEX(AE208:AE210,'Cover'!$C$28,1)</x:f>
        <x:v>12655022.786150655</x:v>
      </x:c>
      <x:c r="AF207" s="20" t="n">
        <x:f>INDEX(AF208:AF210,'Cover'!$C$28,1)</x:f>
        <x:v>12393244.985432047</x:v>
      </x:c>
      <x:c r="AG207" s="20" t="n">
        <x:f>INDEX(AG208:AG210,'Cover'!$C$28,1)</x:f>
        <x:v>12098232.550528372</x:v>
      </x:c>
      <x:c r="AH207" s="20" t="n">
        <x:f>INDEX(AH208:AH210,'Cover'!$C$28,1)</x:f>
        <x:v>11808820.751579933</x:v>
      </x:c>
      <x:c r="AI207" s="20" t="n">
        <x:f>INDEX(AI208:AI210,'Cover'!$C$28,1)</x:f>
        <x:v>11525206.598406544</x:v>
      </x:c>
      <x:c r="AJ207" s="20" t="n">
        <x:f>INDEX(AJ208:AJ210,'Cover'!$C$28,1)</x:f>
        <x:v>11247569.73085075</x:v>
      </x:c>
      <x:c r="AK207" s="20" t="n">
        <x:f>INDEX(AK208:AK210,'Cover'!$C$28,1)</x:f>
        <x:v>10976065.021138985</x:v>
      </x:c>
      <x:c r="AL207" s="20" t="n">
        <x:f>INDEX(AL208:AL210,'Cover'!$C$28,1)</x:f>
        <x:v>10710829.856351402</x:v>
      </x:c>
      <x:c r="AM207" s="20" t="n">
        <x:f>INDEX(AM208:AM210,'Cover'!$C$28,1)</x:f>
        <x:v>10451989.505339747</x:v>
      </x:c>
      <x:c r="AN207" s="20" t="n">
        <x:f>INDEX(AN208:AN210,'Cover'!$C$28,1)</x:f>
        <x:v>10199646.67274049</x:v>
      </x:c>
      <x:c r="AO207" s="20" t="n">
        <x:f>INDEX(AO208:AO210,'Cover'!$C$28,1)</x:f>
        <x:v>9953901.78772347</x:v>
      </x:c>
      <x:c r="AP207" s="20" t="n">
        <x:f>INDEX(AP208:AP210,'Cover'!$C$28,1)</x:f>
        <x:v>9714747.79666863</x:v>
      </x:c>
      <x:c r="AQ207" s="20" t="n">
        <x:f>INDEX(AQ208:AQ210,'Cover'!$C$28,1)</x:f>
        <x:v>9482301.766644496</x:v>
      </x:c>
      <x:c r="AR207" s="20" t="n">
        <x:f>INDEX(AR208:AR210,'Cover'!$C$28,1)</x:f>
        <x:v>9247190.984495569</x:v>
      </x:c>
      <x:c r="AS207" s="20" t="n">
        <x:f>INDEX(AS208:AS210,'Cover'!$C$28,1)</x:f>
        <x:v>8990743.82831606</x:v>
      </x:c>
      <x:c r="AT207" s="20" t="n">
        <x:f>INDEX(AT208:AT210,'Cover'!$C$28,1)</x:f>
        <x:v>8743757.960625561</x:v>
      </x:c>
      <x:c r="AU207" s="20" t="n">
        <x:f>INDEX(AU208:AU210,'Cover'!$C$28,1)</x:f>
        <x:v>8506464.169815404</x:v>
      </x:c>
      <x:c r="AV207" s="20" t="n">
        <x:f>INDEX(AV208:AV210,'Cover'!$C$28,1)</x:f>
        <x:v>8278950.026958625</x:v>
      </x:c>
      <x:c r="AW207" s="20" t="n">
        <x:f>INDEX(AW208:AW210,'Cover'!$C$28,1)</x:f>
        <x:v>8061224.908492778</x:v>
      </x:c>
      <x:c r="AX207" s="20" t="n">
        <x:f>INDEX(AX208:AX210,'Cover'!$C$28,1)</x:f>
        <x:v>7853370.472337195</x:v>
      </x:c>
      <x:c r="AY207" s="20" t="n">
        <x:f>INDEX(AY208:AY210,'Cover'!$C$28,1)</x:f>
        <x:v>7655385.013078559</x:v>
      </x:c>
      <x:c r="AZ207" s="20" t="n">
        <x:f>INDEX(AZ208:AZ210,'Cover'!$C$28,1)</x:f>
        <x:v>7467383.863476066</x:v>
      </x:c>
      <x:c r="BA207" s="20" t="n">
        <x:f>INDEX(BA208:BA210,'Cover'!$C$28,1)</x:f>
        <x:v>7289501.14282633</x:v>
      </x:c>
      <x:c r="BB207" s="20" t="n">
        <x:f>INDEX(BB208:BB210,'Cover'!$C$28,1)</x:f>
        <x:v>7121681.55386892</x:v>
      </x:c>
      <x:c r="BC207" s="20" t="n">
        <x:f>INDEX(BC208:BC210,'Cover'!$C$28,1)</x:f>
        <x:v>6963905.520415613</x:v>
      </x:c>
      <x:c r="BD207" s="20" t="n">
        <x:f>INDEX(BD208:BD210,'Cover'!$C$28,1)</x:f>
        <x:v>6806782.497155229</x:v>
      </x:c>
      <x:c r="BE207" s="20" t="n">
        <x:f>INDEX(BE208:BE210,'Cover'!$C$28,1)</x:f>
        <x:v>6665702.207217038</x:v>
      </x:c>
      <x:c r="BF207" s="20" t="n">
        <x:f>INDEX(BF208:BF210,'Cover'!$C$28,1)</x:f>
        <x:v>6536740.008777122</x:v>
      </x:c>
      <x:c r="BG207" s="20" t="n">
        <x:f>INDEX(BG208:BG210,'Cover'!$C$28,1)</x:f>
        <x:v>6419749.19319558</x:v>
      </x:c>
      <x:c r="BH207" s="20" t="n">
        <x:f>INDEX(BH208:BH210,'Cover'!$C$28,1)</x:f>
        <x:v>6314710.394759112</x:v>
      </x:c>
      <x:c r="BI207" s="20" t="n">
        <x:f>INDEX(BI208:BI210,'Cover'!$C$28,1)</x:f>
        <x:v>6221666.936851462</x:v>
      </x:c>
      <x:c r="BJ207" s="20" t="n">
        <x:f>INDEX(BJ208:BJ210,'Cover'!$C$28,1)</x:f>
        <x:v>6140629.271278291</x:v>
      </x:c>
      <x:c r="BK207" s="20" t="n">
        <x:f>INDEX(BK208:BK210,'Cover'!$C$28,1)</x:f>
        <x:v>6071732.04672001</x:v>
      </x:c>
      <x:c r="BL207" s="20" t="n">
        <x:f>INDEX(BL208:BL210,'Cover'!$C$28,1)</x:f>
        <x:v>6014807.240554612</x:v>
      </x:c>
      <x:c r="BM207" s="20" t="n">
        <x:f>INDEX(BM208:BM210,'Cover'!$C$28,1)</x:f>
        <x:v>5969804.71885483</x:v>
      </x:c>
      <x:c r="BN207" s="20" t="n">
        <x:f>INDEX(BN208:BN210,'Cover'!$C$28,1)</x:f>
        <x:v>5936774.385937732</x:v>
      </x:c>
      <x:c r="BO207" s="20" t="n">
        <x:f>INDEX(BO208:BO210,'Cover'!$C$28,1)</x:f>
        <x:v>5915757.534586522</x:v>
      </x:c>
    </x:row>
    <x:row r="208" ht="42" customHeight="1">
      <x:c r="A208" s="3" t="str">
        <x:v>EVENT.SEED_FEE.FUNDS.1</x:v>
      </x:c>
      <x:c r="B208" s="3" t="str">
        <x:v>Event checkpoint: Seed fees funds / Base</x:v>
      </x:c>
      <x:c r="C208" s="3" t="str">
        <x:v>EUR</x:v>
      </x:c>
      <x:c r="D208" s="3" t="str">
        <x:v>END</x:v>
      </x:c>
      <x:c r="E208" s="19" t="n">
        <x:f>BO208</x:f>
        <x:v>5915757.534586522</x:v>
      </x:c>
      <x:c r="F208" s="3" t="str"/>
      <x:c r="G208" s="2"/>
      <x:c r="H208" s="19" t="n">
        <x:v>25000</x:v>
      </x:c>
      <x:c r="I208" s="19" t="n">
        <x:v>-19634.08999999999</x:v>
      </x:c>
      <x:c r="J208" s="19" t="n">
        <x:v>-61241.57999999999</x:v>
      </x:c>
      <x:c r="K208" s="19" t="n">
        <x:v>-146204.51999999996</x:v>
      </x:c>
      <x:c r="L208" s="19" t="n">
        <x:v>-240016.21999999997</x:v>
      </x:c>
      <x:c r="M208" s="19" t="n">
        <x:v>-356604.73</x:v>
      </x:c>
      <x:c r="N208" s="19" t="n">
        <x:v>-466657.8</x:v>
      </x:c>
      <x:c r="O208" s="19" t="n">
        <x:v>4413211.165158629</x:v>
      </x:c>
      <x:c r="P208" s="19" t="n">
        <x:v>4283736.519109425</x:v>
      </x:c>
      <x:c r="Q208" s="19" t="n">
        <x:v>4127438.8967380426</x:v>
      </x:c>
      <x:c r="R208" s="19" t="n">
        <x:v>3924897.6427895967</x:v>
      </x:c>
      <x:c r="S208" s="19" t="n">
        <x:v>3727975.0245981384</x:v>
      </x:c>
      <x:c r="T208" s="19" t="n">
        <x:v>3526714.2940471848</x:v>
      </x:c>
      <x:c r="U208" s="19" t="n">
        <x:v>3241845.392879866</x:v>
      </x:c>
      <x:c r="V208" s="19" t="n">
        <x:v>2991722.3492987915</x:v>
      </x:c>
      <x:c r="W208" s="19" t="n">
        <x:v>2743227.269517876</x:v>
      </x:c>
      <x:c r="X208" s="19" t="n">
        <x:v>2496458.324548125</x:v>
      </x:c>
      <x:c r="Y208" s="19" t="n">
        <x:v>2251499.3620028137</x:v>
      </x:c>
      <x:c r="Z208" s="19" t="n">
        <x:v>2008419.5220709604</x:v>
      </x:c>
      <x:c r="AA208" s="19" t="n">
        <x:v>13621178.610291824</x:v>
      </x:c>
      <x:c r="AB208" s="19" t="n">
        <x:v>13376687.695060207</x:v>
      </x:c>
      <x:c r="AC208" s="19" t="n">
        <x:v>13134244.43682681</x:v>
      </x:c>
      <x:c r="AD208" s="19" t="n">
        <x:v>12893632.713911237</x:v>
      </x:c>
      <x:c r="AE208" s="19" t="n">
        <x:v>12655022.786150655</x:v>
      </x:c>
      <x:c r="AF208" s="19" t="n">
        <x:v>12393244.985432047</x:v>
      </x:c>
      <x:c r="AG208" s="19" t="n">
        <x:v>12098232.550528372</x:v>
      </x:c>
      <x:c r="AH208" s="19" t="n">
        <x:v>11808820.751579933</x:v>
      </x:c>
      <x:c r="AI208" s="19" t="n">
        <x:v>11525206.598406544</x:v>
      </x:c>
      <x:c r="AJ208" s="19" t="n">
        <x:v>11247569.73085075</x:v>
      </x:c>
      <x:c r="AK208" s="19" t="n">
        <x:v>10976065.021138985</x:v>
      </x:c>
      <x:c r="AL208" s="19" t="n">
        <x:v>10710829.856351402</x:v>
      </x:c>
      <x:c r="AM208" s="19" t="n">
        <x:v>10451989.505339747</x:v>
      </x:c>
      <x:c r="AN208" s="19" t="n">
        <x:v>10199646.67274049</x:v>
      </x:c>
      <x:c r="AO208" s="19" t="n">
        <x:v>9953901.78772347</x:v>
      </x:c>
      <x:c r="AP208" s="19" t="n">
        <x:v>9714747.79666863</x:v>
      </x:c>
      <x:c r="AQ208" s="19" t="n">
        <x:v>9482301.766644496</x:v>
      </x:c>
      <x:c r="AR208" s="19" t="n">
        <x:v>9247190.984495569</x:v>
      </x:c>
      <x:c r="AS208" s="19" t="n">
        <x:v>8990743.82831606</x:v>
      </x:c>
      <x:c r="AT208" s="19" t="n">
        <x:v>8743757.960625561</x:v>
      </x:c>
      <x:c r="AU208" s="19" t="n">
        <x:v>8506464.169815404</x:v>
      </x:c>
      <x:c r="AV208" s="19" t="n">
        <x:v>8278950.026958625</x:v>
      </x:c>
      <x:c r="AW208" s="19" t="n">
        <x:v>8061224.908492778</x:v>
      </x:c>
      <x:c r="AX208" s="19" t="n">
        <x:v>7853370.472337195</x:v>
      </x:c>
      <x:c r="AY208" s="19" t="n">
        <x:v>7655385.013078559</x:v>
      </x:c>
      <x:c r="AZ208" s="19" t="n">
        <x:v>7467383.863476066</x:v>
      </x:c>
      <x:c r="BA208" s="19" t="n">
        <x:v>7289501.14282633</x:v>
      </x:c>
      <x:c r="BB208" s="19" t="n">
        <x:v>7121681.55386892</x:v>
      </x:c>
      <x:c r="BC208" s="19" t="n">
        <x:v>6963905.520415613</x:v>
      </x:c>
      <x:c r="BD208" s="19" t="n">
        <x:v>6806782.497155229</x:v>
      </x:c>
      <x:c r="BE208" s="19" t="n">
        <x:v>6665702.207217038</x:v>
      </x:c>
      <x:c r="BF208" s="19" t="n">
        <x:v>6536740.008777122</x:v>
      </x:c>
      <x:c r="BG208" s="19" t="n">
        <x:v>6419749.19319558</x:v>
      </x:c>
      <x:c r="BH208" s="19" t="n">
        <x:v>6314710.394759112</x:v>
      </x:c>
      <x:c r="BI208" s="19" t="n">
        <x:v>6221666.936851462</x:v>
      </x:c>
      <x:c r="BJ208" s="19" t="n">
        <x:v>6140629.271278291</x:v>
      </x:c>
      <x:c r="BK208" s="19" t="n">
        <x:v>6071732.04672001</x:v>
      </x:c>
      <x:c r="BL208" s="19" t="n">
        <x:v>6014807.240554612</x:v>
      </x:c>
      <x:c r="BM208" s="19" t="n">
        <x:v>5969804.71885483</x:v>
      </x:c>
      <x:c r="BN208" s="19" t="n">
        <x:v>5936774.385937732</x:v>
      </x:c>
      <x:c r="BO208" s="19" t="n">
        <x:v>5915757.534586522</x:v>
      </x:c>
    </x:row>
    <x:row r="209" ht="42" customHeight="1">
      <x:c r="A209" s="3" t="str">
        <x:v>EVENT.SEED_FEE.FUNDS.2</x:v>
      </x:c>
      <x:c r="B209" s="3" t="str">
        <x:v>Event checkpoint: Seed fees funds / Upside</x:v>
      </x:c>
      <x:c r="C209" s="3" t="str">
        <x:v>EUR</x:v>
      </x:c>
      <x:c r="D209" s="3" t="str">
        <x:v>END</x:v>
      </x:c>
      <x:c r="E209" s="19" t="n">
        <x:f>BO209</x:f>
        <x:v>11404712.417409396</x:v>
      </x:c>
      <x:c r="F209" s="3" t="str"/>
      <x:c r="G209" s="2"/>
      <x:c r="H209" s="19" t="n">
        <x:v>25000</x:v>
      </x:c>
      <x:c r="I209" s="19" t="n">
        <x:v>-19634.08999999999</x:v>
      </x:c>
      <x:c r="J209" s="19" t="n">
        <x:v>-61241.57999999999</x:v>
      </x:c>
      <x:c r="K209" s="19" t="n">
        <x:v>-146204.51999999996</x:v>
      </x:c>
      <x:c r="L209" s="19" t="n">
        <x:v>-240016.21999999997</x:v>
      </x:c>
      <x:c r="M209" s="19" t="n">
        <x:v>-356604.73</x:v>
      </x:c>
      <x:c r="N209" s="19" t="n">
        <x:v>-466657.8</x:v>
      </x:c>
      <x:c r="O209" s="19" t="n">
        <x:v>4413211.165158629</x:v>
      </x:c>
      <x:c r="P209" s="19" t="n">
        <x:v>4283736.519109425</x:v>
      </x:c>
      <x:c r="Q209" s="19" t="n">
        <x:v>4127438.8967380426</x:v>
      </x:c>
      <x:c r="R209" s="19" t="n">
        <x:v>3925622.42757887</x:v>
      </x:c>
      <x:c r="S209" s="19" t="n">
        <x:v>3730215.9551267894</x:v>
      </x:c>
      <x:c r="T209" s="19" t="n">
        <x:v>3531312.5652898005</x:v>
      </x:c>
      <x:c r="U209" s="19" t="n">
        <x:v>3269420.9241675334</x:v>
      </x:c>
      <x:c r="V209" s="19" t="n">
        <x:v>3030201.451125785</x:v>
      </x:c>
      <x:c r="W209" s="19" t="n">
        <x:v>2795734.4619572684</x:v>
      </x:c>
      <x:c r="X209" s="19" t="n">
        <x:v>2566341.158390649</x:v>
      </x:c>
      <x:c r="Y209" s="19" t="n">
        <x:v>2342306.61045038</x:v>
      </x:c>
      <x:c r="Z209" s="19" t="n">
        <x:v>2123891.4796848698</x:v>
      </x:c>
      <x:c r="AA209" s="19" t="n">
        <x:v>13765230.919094188</x:v>
      </x:c>
      <x:c r="AB209" s="19" t="n">
        <x:v>13553412.466486452</x:v>
      </x:c>
      <x:c r="AC209" s="19" t="n">
        <x:v>13347893.04490424</x:v>
      </x:c>
      <x:c r="AD209" s="19" t="n">
        <x:v>13148303.702091169</x:v>
      </x:c>
      <x:c r="AE209" s="19" t="n">
        <x:v>12955137.776764076</x:v>
      </x:c>
      <x:c r="AF209" s="19" t="n">
        <x:v>12743363.401050854</x:v>
      </x:c>
      <x:c r="AG209" s="19" t="n">
        <x:v>12505104.78015667</x:v>
      </x:c>
      <x:c r="AH209" s="19" t="n">
        <x:v>12279914.400308639</x:v>
      </x:c>
      <x:c r="AI209" s="19" t="n">
        <x:v>12068475.38209478</x:v>
      </x:c>
      <x:c r="AJ209" s="19" t="n">
        <x:v>11871412.60571761</x:v>
      </x:c>
      <x:c r="AK209" s="19" t="n">
        <x:v>11689241.955533143</x:v>
      </x:c>
      <x:c r="AL209" s="19" t="n">
        <x:v>11522468.350182675</x:v>
      </x:c>
      <x:c r="AM209" s="19" t="n">
        <x:v>11371562.958971474</x:v>
      </x:c>
      <x:c r="AN209" s="19" t="n">
        <x:v>11236935.134076914</x:v>
      </x:c>
      <x:c r="AO209" s="19" t="n">
        <x:v>11118987.37506022</x:v>
      </x:c>
      <x:c r="AP209" s="19" t="n">
        <x:v>11017851.400029972</x:v>
      </x:c>
      <x:c r="AQ209" s="19" t="n">
        <x:v>10933972.832634833</x:v>
      </x:c>
      <x:c r="AR209" s="19" t="n">
        <x:v>10858240.24423415</x:v>
      </x:c>
      <x:c r="AS209" s="19" t="n">
        <x:v>10773384.610447679</x:v>
      </x:c>
      <x:c r="AT209" s="19" t="n">
        <x:v>10710853.553805532</x:v>
      </x:c>
      <x:c r="AU209" s="19" t="n">
        <x:v>10671292.117307676</x:v>
      </x:c>
      <x:c r="AV209" s="19" t="n">
        <x:v>10655169.965024052</x:v>
      </x:c>
      <x:c r="AW209" s="19" t="n">
        <x:v>10662815.60339692</x:v>
      </x:c>
      <x:c r="AX209" s="19" t="n">
        <x:v>10694670.839742146</x:v>
      </x:c>
      <x:c r="AY209" s="19" t="n">
        <x:v>10751066.210701609</x:v>
      </x:c>
      <x:c r="AZ209" s="19" t="n">
        <x:v>10832408.721294815</x:v>
      </x:c>
      <x:c r="BA209" s="19" t="n">
        <x:v>10858240.24423415</x:v>
      </x:c>
      <x:c r="BB209" s="19" t="n">
        <x:v>10858240.24423415</x:v>
      </x:c>
      <x:c r="BC209" s="19" t="n">
        <x:v>10858240.24423415</x:v>
      </x:c>
      <x:c r="BD209" s="19" t="n">
        <x:v>11404712.417409396</x:v>
      </x:c>
      <x:c r="BE209" s="19" t="n">
        <x:v>11404712.417409396</x:v>
      </x:c>
      <x:c r="BF209" s="19" t="n">
        <x:v>11404712.417409396</x:v>
      </x:c>
      <x:c r="BG209" s="19" t="n">
        <x:v>11404712.417409396</x:v>
      </x:c>
      <x:c r="BH209" s="19" t="n">
        <x:v>11404712.417409396</x:v>
      </x:c>
      <x:c r="BI209" s="19" t="n">
        <x:v>11404712.417409396</x:v>
      </x:c>
      <x:c r="BJ209" s="19" t="n">
        <x:v>11404712.417409396</x:v>
      </x:c>
      <x:c r="BK209" s="19" t="n">
        <x:v>11404712.417409396</x:v>
      </x:c>
      <x:c r="BL209" s="19" t="n">
        <x:v>11404712.417409396</x:v>
      </x:c>
      <x:c r="BM209" s="19" t="n">
        <x:v>11404712.417409396</x:v>
      </x:c>
      <x:c r="BN209" s="19" t="n">
        <x:v>11404712.417409396</x:v>
      </x:c>
      <x:c r="BO209" s="19" t="n">
        <x:v>11404712.417409396</x:v>
      </x:c>
    </x:row>
    <x:row r="210" ht="42" customHeight="1">
      <x:c r="A210" s="3" t="str">
        <x:v>EVENT.SEED_FEE.FUNDS.3</x:v>
      </x:c>
      <x:c r="B210" s="3" t="str">
        <x:v>Event checkpoint: Seed fees funds / Downside</x:v>
      </x:c>
      <x:c r="C210" s="3" t="str">
        <x:v>EUR</x:v>
      </x:c>
      <x:c r="D210" s="3" t="str">
        <x:v>END</x:v>
      </x:c>
      <x:c r="E210" s="19" t="n">
        <x:f>BO210</x:f>
        <x:v>862173.3816833608</x:v>
      </x:c>
      <x:c r="F210" s="3" t="str"/>
      <x:c r="G210" s="2"/>
      <x:c r="H210" s="19" t="n">
        <x:v>25000</x:v>
      </x:c>
      <x:c r="I210" s="19" t="n">
        <x:v>-19634.08999999999</x:v>
      </x:c>
      <x:c r="J210" s="19" t="n">
        <x:v>-61241.57999999999</x:v>
      </x:c>
      <x:c r="K210" s="19" t="n">
        <x:v>-146204.51999999996</x:v>
      </x:c>
      <x:c r="L210" s="19" t="n">
        <x:v>-240016.21999999997</x:v>
      </x:c>
      <x:c r="M210" s="19" t="n">
        <x:v>-356604.73</x:v>
      </x:c>
      <x:c r="N210" s="19" t="n">
        <x:v>-466657.8</x:v>
      </x:c>
      <x:c r="O210" s="19" t="n">
        <x:v>4413211.165158629</x:v>
      </x:c>
      <x:c r="P210" s="19" t="n">
        <x:v>4283736.519109425</x:v>
      </x:c>
      <x:c r="Q210" s="19" t="n">
        <x:v>4127438.8967380426</x:v>
      </x:c>
      <x:c r="R210" s="19" t="n">
        <x:v>3924511.3088936643</x:v>
      </x:c>
      <x:c r="S210" s="19" t="n">
        <x:v>3726758.846940616</x:v>
      </x:c>
      <x:c r="T210" s="19" t="n">
        <x:v>3524204.8580178153</x:v>
      </x:c>
      <x:c r="U210" s="19" t="n">
        <x:v>3287408.4169518827</x:v>
      </x:c>
      <x:c r="V210" s="19" t="n">
        <x:v>3058816.7610661224</x:v>
      </x:c>
      <x:c r="W210" s="19" t="n">
        <x:v>2830210.225069684</x:v>
      </x:c>
      <x:c r="X210" s="19" t="n">
        <x:v>2601593.8368288954</x:v>
      </x:c>
      <x:c r="Y210" s="19" t="n">
        <x:v>2372973.0217473432</x:v>
      </x:c>
      <x:c r="Z210" s="19" t="n">
        <x:v>2144344.020651358</x:v>
      </x:c>
      <x:c r="AA210" s="19" t="n">
        <x:v>13655592.828895485</x:v>
      </x:c>
      <x:c r="AB210" s="19" t="n">
        <x:v>13367875.951173998</x:v>
      </x:c>
      <x:c r="AC210" s="19" t="n">
        <x:v>13080512.857103676</x:v>
      </x:c>
      <x:c r="AD210" s="19" t="n">
        <x:v>12793400.416317672</x:v>
      </x:c>
      <x:c r="AE210" s="19" t="n">
        <x:v>12506554.450745158</x:v>
      </x:c>
      <x:c r="AF210" s="19" t="n">
        <x:v>12194756.830738865</x:v>
      </x:c>
      <x:c r="AG210" s="19" t="n">
        <x:v>11863796.870770438</x:v>
      </x:c>
      <x:c r="AH210" s="19" t="n">
        <x:v>11534344.69248415</x:v>
      </x:c>
      <x:c r="AI210" s="19" t="n">
        <x:v>11206385.08274279</x:v>
      </x:c>
      <x:c r="AJ210" s="19" t="n">
        <x:v>10879936.556735145</x:v>
      </x:c>
      <x:c r="AK210" s="19" t="n">
        <x:v>10555034.965301886</x:v>
      </x:c>
      <x:c r="AL210" s="19" t="n">
        <x:v>10231698.605811708</x:v>
      </x:c>
      <x:c r="AM210" s="19" t="n">
        <x:v>9909944.701414868</x:v>
      </x:c>
      <x:c r="AN210" s="19" t="n">
        <x:v>9589776.022131264</x:v>
      </x:c>
      <x:c r="AO210" s="19" t="n">
        <x:v>9271206.051108964</x:v>
      </x:c>
      <x:c r="AP210" s="19" t="n">
        <x:v>8954222.46232501</x:v>
      </x:c>
      <x:c r="AQ210" s="19" t="n">
        <x:v>8638839.169568304</x:v>
      </x:c>
      <x:c r="AR210" s="19" t="n">
        <x:v>8315613.795984464</x:v>
      </x:c>
      <x:c r="AS210" s="19" t="n">
        <x:v>7964392.911932245</x:v>
      </x:c>
      <x:c r="AT210" s="19" t="n">
        <x:v>7615734.066488308</x:v>
      </x:c>
      <x:c r="AU210" s="19" t="n">
        <x:v>7269748.595462607</x:v>
      </x:c>
      <x:c r="AV210" s="19" t="n">
        <x:v>6926429.151794989</x:v>
      </x:c>
      <x:c r="AW210" s="19" t="n">
        <x:v>6585718.654473869</x:v>
      </x:c>
      <x:c r="AX210" s="19" t="n">
        <x:v>6247616.373555212</x:v>
      </x:c>
      <x:c r="AY210" s="19" t="n">
        <x:v>5912050.542810395</x:v>
      </x:c>
      <x:c r="AZ210" s="19" t="n">
        <x:v>5579081.092736194</x:v>
      </x:c>
      <x:c r="BA210" s="19" t="n">
        <x:v>5248775.0941776745</x:v>
      </x:c>
      <x:c r="BB210" s="19" t="n">
        <x:v>4921051.136943012</x:v>
      </x:c>
      <x:c r="BC210" s="19" t="n">
        <x:v>4595832.584123073</x:v>
      </x:c>
      <x:c r="BD210" s="19" t="n">
        <x:v>4263666.432853568</x:v>
      </x:c>
      <x:c r="BE210" s="19" t="n">
        <x:v>3938774.219732025</x:v>
      </x:c>
      <x:c r="BF210" s="19" t="n">
        <x:v>3617161.990114274</x:v>
      </x:c>
      <x:c r="BG210" s="19" t="n">
        <x:v>3298659.8017717064</x:v>
      </x:c>
      <x:c r="BH210" s="19" t="n">
        <x:v>2983237.1683426783</x:v>
      </x:c>
      <x:c r="BI210" s="19" t="n">
        <x:v>2670942.3295312375</x:v>
      </x:c>
      <x:c r="BJ210" s="19" t="n">
        <x:v>2361753.797834793</x:v>
      </x:c>
      <x:c r="BK210" s="19" t="n">
        <x:v>2055790.0825084434</x:v>
      </x:c>
      <x:c r="BL210" s="19" t="n">
        <x:v>1752883.679629926</x:v>
      </x:c>
      <x:c r="BM210" s="19" t="n">
        <x:v>1452950.730515508</x:v>
      </x:c>
      <x:c r="BN210" s="19" t="n">
        <x:v>1156034.1351047535</x:v>
      </x:c>
      <x:c r="BO210" s="19" t="n">
        <x:v>862173.3816833608</x:v>
      </x:c>
    </x:row>
    <x:row r="211" ht="42" customHeight="1">
      <x:c r="A211" s="3" t="str">
        <x:v>EVENT.A.CASH</x:v>
      </x:c>
      <x:c r="B211" s="3" t="str">
        <x:v>Event checkpoint: Series A cash</x:v>
      </x:c>
      <x:c r="C211" s="3" t="str">
        <x:v>EUR</x:v>
      </x:c>
      <x:c r="D211" s="3" t="str">
        <x:v>END</x:v>
      </x:c>
      <x:c r="E211" s="19" t="n">
        <x:f>BO211</x:f>
        <x:v>6444983.995433731</x:v>
      </x:c>
      <x:c r="F211" s="3" t="str">
        <x:v>D10 Liquidity_RegCap row 81; latest estimate</x:v>
      </x:c>
      <x:c r="G211" s="2"/>
      <x:c r="H211" s="20" t="n">
        <x:f>INDEX(H212:H214,'Cover'!$C$28,1)</x:f>
        <x:v>1025000</x:v>
      </x:c>
      <x:c r="I211" s="20" t="n">
        <x:f>INDEX(I212:I214,'Cover'!$C$28,1)</x:f>
        <x:v>1004604.1399999999</x:v>
      </x:c>
      <x:c r="J211" s="20" t="n">
        <x:f>INDEX(J212:J214,'Cover'!$C$28,1)</x:f>
        <x:v>958098.6999999998</x:v>
      </x:c>
      <x:c r="K211" s="20" t="n">
        <x:f>INDEX(K212:K214,'Cover'!$C$28,1)</x:f>
        <x:v>902797.1499999998</x:v>
      </x:c>
      <x:c r="L211" s="20" t="n">
        <x:f>INDEX(L212:L214,'Cover'!$C$28,1)</x:f>
        <x:v>800282.2899999998</x:v>
      </x:c>
      <x:c r="M211" s="20" t="n">
        <x:f>INDEX(M212:M214,'Cover'!$C$28,1)</x:f>
        <x:v>697476.4399999998</x:v>
      </x:c>
      <x:c r="N211" s="20" t="n">
        <x:f>INDEX(N212:N214,'Cover'!$C$28,1)</x:f>
        <x:v>576550.43</x:v>
      </x:c>
      <x:c r="O211" s="20" t="n">
        <x:f>INDEX(O212:O214,'Cover'!$C$28,1)</x:f>
        <x:v>4422858.0192875005</x:v>
      </x:c>
      <x:c r="P211" s="20" t="n">
        <x:f>INDEX(P212:P214,'Cover'!$C$28,1)</x:f>
        <x:v>4307564.27265702</x:v>
      </x:c>
      <x:c r="Q211" s="20" t="n">
        <x:f>INDEX(Q212:Q214,'Cover'!$C$28,1)</x:f>
        <x:v>4170188.738593252</x:v>
      </x:c>
      <x:c r="R211" s="20" t="n">
        <x:f>INDEX(R212:R214,'Cover'!$C$28,1)</x:f>
        <x:v>4007453.5376407783</x:v>
      </x:c>
      <x:c r="S211" s="20" t="n">
        <x:f>INDEX(S212:S214,'Cover'!$C$28,1)</x:f>
        <x:v>3806259.3059398597</x:v>
      </x:c>
      <x:c r="T211" s="20" t="n">
        <x:f>INDEX(T212:T214,'Cover'!$C$28,1)</x:f>
        <x:v>3612900.6962790797</x:v>
      </x:c>
      <x:c r="U211" s="20" t="n">
        <x:f>INDEX(U212:U214,'Cover'!$C$28,1)</x:f>
        <x:v>3385829.904497584</x:v>
      </x:c>
      <x:c r="V211" s="20" t="n">
        <x:f>INDEX(V212:V214,'Cover'!$C$28,1)</x:f>
        <x:v>3130925.5721130725</x:v>
      </x:c>
      <x:c r="W211" s="20" t="n">
        <x:f>INDEX(W212:W214,'Cover'!$C$28,1)</x:f>
        <x:v>2883024.984674343</x:v>
      </x:c>
      <x:c r="X211" s="20" t="n">
        <x:f>INDEX(X212:X214,'Cover'!$C$28,1)</x:f>
        <x:v>2642579.7684223447</x:v>
      </x:c>
      <x:c r="Y211" s="20" t="n">
        <x:f>INDEX(Y212:Y214,'Cover'!$C$28,1)</x:f>
        <x:v>2403480.946493165</x:v>
      </x:c>
      <x:c r="Z211" s="20" t="n">
        <x:f>INDEX(Z212:Z214,'Cover'!$C$28,1)</x:f>
        <x:v>14166148.484654805</x:v>
      </x:c>
      <x:c r="AA211" s="20" t="n">
        <x:f>INDEX(AA212:AA214,'Cover'!$C$28,1)</x:f>
        <x:v>13779389.26634444</x:v>
      </x:c>
      <x:c r="AB211" s="20" t="n">
        <x:f>INDEX(AB212:AB214,'Cover'!$C$28,1)</x:f>
        <x:v>13542865.694368586</x:v>
      </x:c>
      <x:c r="AC211" s="20" t="n">
        <x:f>INDEX(AC212:AC214,'Cover'!$C$28,1)</x:f>
        <x:v>13305724.809884492</x:v>
      </x:c>
      <x:c r="AD211" s="20" t="n">
        <x:f>INDEX(AD212:AD214,'Cover'!$C$28,1)</x:f>
        <x:v>13069553.535502233</x:v>
      </x:c>
      <x:c r="AE211" s="20" t="n">
        <x:f>INDEX(AE212:AE214,'Cover'!$C$28,1)</x:f>
        <x:v>12837124.229667583</x:v>
      </x:c>
      <x:c r="AF211" s="20" t="n">
        <x:f>INDEX(AF212:AF214,'Cover'!$C$28,1)</x:f>
        <x:v>12599405.265568541</x:v>
      </x:c>
      <x:c r="AG211" s="20" t="n">
        <x:f>INDEX(AG212:AG214,'Cover'!$C$28,1)</x:f>
        <x:v>12349401.911451416</x:v>
      </x:c>
      <x:c r="AH211" s="20" t="n">
        <x:f>INDEX(AH212:AH214,'Cover'!$C$28,1)</x:f>
        <x:v>12070410.035322515</x:v>
      </x:c>
      <x:c r="AI211" s="20" t="n">
        <x:f>INDEX(AI212:AI214,'Cover'!$C$28,1)</x:f>
        <x:v>11786503.31119292</x:v>
      </x:c>
      <x:c r="AJ211" s="20" t="n">
        <x:f>INDEX(AJ212:AJ214,'Cover'!$C$28,1)</x:f>
        <x:v>11517677.428945983</x:v>
      </x:c>
      <x:c r="AK211" s="20" t="n">
        <x:f>INDEX(AK212:AK214,'Cover'!$C$28,1)</x:f>
        <x:v>11256517.384436542</x:v>
      </x:c>
      <x:c r="AL211" s="20" t="n">
        <x:f>INDEX(AL212:AL214,'Cover'!$C$28,1)</x:f>
        <x:v>11001500.809093233</x:v>
      </x:c>
      <x:c r="AM211" s="20" t="n">
        <x:f>INDEX(AM212:AM214,'Cover'!$C$28,1)</x:f>
        <x:v>10748262.206774222</x:v>
      </x:c>
      <x:c r="AN211" s="20" t="n">
        <x:f>INDEX(AN212:AN214,'Cover'!$C$28,1)</x:f>
        <x:v>10505763.149727058</x:v>
      </x:c>
      <x:c r="AO211" s="20" t="n">
        <x:f>INDEX(AO212:AO214,'Cover'!$C$28,1)</x:f>
        <x:v>10269595.557070944</x:v>
      </x:c>
      <x:c r="AP211" s="20" t="n">
        <x:f>INDEX(AP212:AP214,'Cover'!$C$28,1)</x:f>
        <x:v>10034361.165530069</x:v>
      </x:c>
      <x:c r="AQ211" s="20" t="n">
        <x:f>INDEX(AQ212:AQ214,'Cover'!$C$28,1)</x:f>
        <x:v>9811310.343226956</x:v>
      </x:c>
      <x:c r="AR211" s="20" t="n">
        <x:f>INDEX(AR212:AR214,'Cover'!$C$28,1)</x:f>
        <x:v>9594732.98842977</x:v>
      </x:c>
      <x:c r="AS211" s="20" t="n">
        <x:f>INDEX(AS212:AS214,'Cover'!$C$28,1)</x:f>
        <x:v>9375204.043880716</x:v>
      </x:c>
      <x:c r="AT211" s="20" t="n">
        <x:f>INDEX(AT212:AT214,'Cover'!$C$28,1)</x:f>
        <x:v>9140534.596223682</x:v>
      </x:c>
      <x:c r="AU211" s="20" t="n">
        <x:f>INDEX(AU212:AU214,'Cover'!$C$28,1)</x:f>
        <x:v>8904832.442796756</x:v>
      </x:c>
      <x:c r="AV211" s="20" t="n">
        <x:f>INDEX(AV212:AV214,'Cover'!$C$28,1)</x:f>
        <x:v>8682671.718498252</x:v>
      </x:c>
      <x:c r="AW211" s="20" t="n">
        <x:f>INDEX(AW212:AW214,'Cover'!$C$28,1)</x:f>
        <x:v>8477218.44660883</x:v>
      </x:c>
      <x:c r="AX211" s="20" t="n">
        <x:f>INDEX(AX212:AX214,'Cover'!$C$28,1)</x:f>
        <x:v>8281597.141503382</x:v>
      </x:c>
      <x:c r="AY211" s="20" t="n">
        <x:f>INDEX(AY212:AY214,'Cover'!$C$28,1)</x:f>
        <x:v>8085534.815027276</x:v>
      </x:c>
      <x:c r="AZ211" s="20" t="n">
        <x:f>INDEX(AZ212:AZ214,'Cover'!$C$28,1)</x:f>
        <x:v>7909670.93216834</x:v>
      </x:c>
      <x:c r="BA211" s="20" t="n">
        <x:f>INDEX(BA212:BA214,'Cover'!$C$28,1)</x:f>
        <x:v>7743720.012411222</x:v>
      </x:c>
      <x:c r="BB211" s="20" t="n">
        <x:f>INDEX(BB212:BB214,'Cover'!$C$28,1)</x:f>
        <x:v>7575700.438108443</x:v>
      </x:c>
      <x:c r="BC211" s="20" t="n">
        <x:f>INDEX(BC212:BC214,'Cover'!$C$28,1)</x:f>
        <x:v>7429739.726346482</x:v>
      </x:c>
      <x:c r="BD211" s="20" t="n">
        <x:f>INDEX(BD212:BD214,'Cover'!$C$28,1)</x:f>
        <x:v>7293765.578225888</x:v>
      </x:c>
      <x:c r="BE211" s="20" t="n">
        <x:f>INDEX(BE212:BE214,'Cover'!$C$28,1)</x:f>
        <x:v>7148902.228505451</x:v>
      </x:c>
      <x:c r="BF211" s="20" t="n">
        <x:f>INDEX(BF212:BF214,'Cover'!$C$28,1)</x:f>
        <x:v>7025486.399830108</x:v>
      </x:c>
      <x:c r="BG211" s="20" t="n">
        <x:f>INDEX(BG212:BG214,'Cover'!$C$28,1)</x:f>
        <x:v>6911154.864915251</x:v>
      </x:c>
      <x:c r="BH211" s="20" t="n">
        <x:f>INDEX(BH212:BH214,'Cover'!$C$28,1)</x:f>
        <x:v>6800598.897952879</x:v>
      </x:c>
      <x:c r="BI211" s="20" t="n">
        <x:f>INDEX(BI212:BI214,'Cover'!$C$28,1)</x:f>
        <x:v>6716453.765772469</x:v>
      </x:c>
      <x:c r="BJ211" s="20" t="n">
        <x:f>INDEX(BJ212:BJ214,'Cover'!$C$28,1)</x:f>
        <x:v>6647036.871898298</x:v>
      </x:c>
      <x:c r="BK211" s="20" t="n">
        <x:f>INDEX(BK212:BK214,'Cover'!$C$28,1)</x:f>
        <x:v>6571944.736726712</x:v>
      </x:c>
      <x:c r="BL211" s="20" t="n">
        <x:f>INDEX(BL212:BL214,'Cover'!$C$28,1)</x:f>
        <x:v>6529415.5402144</x:v>
      </x:c>
      <x:c r="BM211" s="20" t="n">
        <x:f>INDEX(BM212:BM214,'Cover'!$C$28,1)</x:f>
        <x:v>6496570.355778951</x:v>
      </x:c>
      <x:c r="BN211" s="20" t="n">
        <x:f>INDEX(BN212:BN214,'Cover'!$C$28,1)</x:f>
        <x:v>6453499.294333233</x:v>
      </x:c>
      <x:c r="BO211" s="20" t="n">
        <x:f>INDEX(BO212:BO214,'Cover'!$C$28,1)</x:f>
        <x:v>6444983.995433731</x:v>
      </x:c>
    </x:row>
    <x:row r="212" ht="42" customHeight="1">
      <x:c r="A212" s="3" t="str">
        <x:v>EVENT.A.CASH.1</x:v>
      </x:c>
      <x:c r="B212" s="3" t="str">
        <x:v>Event checkpoint: Series A cash / Base</x:v>
      </x:c>
      <x:c r="C212" s="3" t="str">
        <x:v>EUR</x:v>
      </x:c>
      <x:c r="D212" s="3" t="str">
        <x:v>END</x:v>
      </x:c>
      <x:c r="E212" s="19" t="n">
        <x:f>BO212</x:f>
        <x:v>6444983.995433731</x:v>
      </x:c>
      <x:c r="F212" s="3" t="str"/>
      <x:c r="G212" s="2"/>
      <x:c r="H212" s="19" t="n">
        <x:v>1025000</x:v>
      </x:c>
      <x:c r="I212" s="19" t="n">
        <x:v>1004604.1399999999</x:v>
      </x:c>
      <x:c r="J212" s="19" t="n">
        <x:v>958098.6999999998</x:v>
      </x:c>
      <x:c r="K212" s="19" t="n">
        <x:v>902797.1499999998</x:v>
      </x:c>
      <x:c r="L212" s="19" t="n">
        <x:v>800282.2899999998</x:v>
      </x:c>
      <x:c r="M212" s="19" t="n">
        <x:v>697476.4399999998</x:v>
      </x:c>
      <x:c r="N212" s="19" t="n">
        <x:v>576550.43</x:v>
      </x:c>
      <x:c r="O212" s="19" t="n">
        <x:v>4422858.0192875005</x:v>
      </x:c>
      <x:c r="P212" s="19" t="n">
        <x:v>4307564.27265702</x:v>
      </x:c>
      <x:c r="Q212" s="19" t="n">
        <x:v>4170188.738593252</x:v>
      </x:c>
      <x:c r="R212" s="19" t="n">
        <x:v>4007453.5376407783</x:v>
      </x:c>
      <x:c r="S212" s="19" t="n">
        <x:v>3806259.3059398597</x:v>
      </x:c>
      <x:c r="T212" s="19" t="n">
        <x:v>3612900.6962790797</x:v>
      </x:c>
      <x:c r="U212" s="19" t="n">
        <x:v>3385829.904497584</x:v>
      </x:c>
      <x:c r="V212" s="19" t="n">
        <x:v>3130925.5721130725</x:v>
      </x:c>
      <x:c r="W212" s="19" t="n">
        <x:v>2883024.984674343</x:v>
      </x:c>
      <x:c r="X212" s="19" t="n">
        <x:v>2642579.7684223447</x:v>
      </x:c>
      <x:c r="Y212" s="19" t="n">
        <x:v>2403480.946493165</x:v>
      </x:c>
      <x:c r="Z212" s="19" t="n">
        <x:v>14166148.484654805</x:v>
      </x:c>
      <x:c r="AA212" s="19" t="n">
        <x:v>13779389.26634444</x:v>
      </x:c>
      <x:c r="AB212" s="19" t="n">
        <x:v>13542865.694368586</x:v>
      </x:c>
      <x:c r="AC212" s="19" t="n">
        <x:v>13305724.809884492</x:v>
      </x:c>
      <x:c r="AD212" s="19" t="n">
        <x:v>13069553.535502233</x:v>
      </x:c>
      <x:c r="AE212" s="19" t="n">
        <x:v>12837124.229667583</x:v>
      </x:c>
      <x:c r="AF212" s="19" t="n">
        <x:v>12599405.265568541</x:v>
      </x:c>
      <x:c r="AG212" s="19" t="n">
        <x:v>12349401.911451416</x:v>
      </x:c>
      <x:c r="AH212" s="19" t="n">
        <x:v>12070410.035322515</x:v>
      </x:c>
      <x:c r="AI212" s="19" t="n">
        <x:v>11786503.31119292</x:v>
      </x:c>
      <x:c r="AJ212" s="19" t="n">
        <x:v>11517677.428945983</x:v>
      </x:c>
      <x:c r="AK212" s="19" t="n">
        <x:v>11256517.384436542</x:v>
      </x:c>
      <x:c r="AL212" s="19" t="n">
        <x:v>11001500.809093233</x:v>
      </x:c>
      <x:c r="AM212" s="19" t="n">
        <x:v>10748262.206774222</x:v>
      </x:c>
      <x:c r="AN212" s="19" t="n">
        <x:v>10505763.149727058</x:v>
      </x:c>
      <x:c r="AO212" s="19" t="n">
        <x:v>10269595.557070944</x:v>
      </x:c>
      <x:c r="AP212" s="19" t="n">
        <x:v>10034361.165530069</x:v>
      </x:c>
      <x:c r="AQ212" s="19" t="n">
        <x:v>9811310.343226956</x:v>
      </x:c>
      <x:c r="AR212" s="19" t="n">
        <x:v>9594732.98842977</x:v>
      </x:c>
      <x:c r="AS212" s="19" t="n">
        <x:v>9375204.043880716</x:v>
      </x:c>
      <x:c r="AT212" s="19" t="n">
        <x:v>9140534.596223682</x:v>
      </x:c>
      <x:c r="AU212" s="19" t="n">
        <x:v>8904832.442796756</x:v>
      </x:c>
      <x:c r="AV212" s="19" t="n">
        <x:v>8682671.718498252</x:v>
      </x:c>
      <x:c r="AW212" s="19" t="n">
        <x:v>8477218.44660883</x:v>
      </x:c>
      <x:c r="AX212" s="19" t="n">
        <x:v>8281597.141503382</x:v>
      </x:c>
      <x:c r="AY212" s="19" t="n">
        <x:v>8085534.815027276</x:v>
      </x:c>
      <x:c r="AZ212" s="19" t="n">
        <x:v>7909670.93216834</x:v>
      </x:c>
      <x:c r="BA212" s="19" t="n">
        <x:v>7743720.012411222</x:v>
      </x:c>
      <x:c r="BB212" s="19" t="n">
        <x:v>7575700.438108443</x:v>
      </x:c>
      <x:c r="BC212" s="19" t="n">
        <x:v>7429739.726346482</x:v>
      </x:c>
      <x:c r="BD212" s="19" t="n">
        <x:v>7293765.578225888</x:v>
      </x:c>
      <x:c r="BE212" s="19" t="n">
        <x:v>7148902.228505451</x:v>
      </x:c>
      <x:c r="BF212" s="19" t="n">
        <x:v>7025486.399830108</x:v>
      </x:c>
      <x:c r="BG212" s="19" t="n">
        <x:v>6911154.864915251</x:v>
      </x:c>
      <x:c r="BH212" s="19" t="n">
        <x:v>6800598.897952879</x:v>
      </x:c>
      <x:c r="BI212" s="19" t="n">
        <x:v>6716453.765772469</x:v>
      </x:c>
      <x:c r="BJ212" s="19" t="n">
        <x:v>6647036.871898298</x:v>
      </x:c>
      <x:c r="BK212" s="19" t="n">
        <x:v>6571944.736726712</x:v>
      </x:c>
      <x:c r="BL212" s="19" t="n">
        <x:v>6529415.5402144</x:v>
      </x:c>
      <x:c r="BM212" s="19" t="n">
        <x:v>6496570.355778951</x:v>
      </x:c>
      <x:c r="BN212" s="19" t="n">
        <x:v>6453499.294333233</x:v>
      </x:c>
      <x:c r="BO212" s="19" t="n">
        <x:v>6444983.995433731</x:v>
      </x:c>
    </x:row>
    <x:row r="213" ht="42" customHeight="1">
      <x:c r="A213" s="3" t="str">
        <x:v>EVENT.A.CASH.2</x:v>
      </x:c>
      <x:c r="B213" s="3" t="str">
        <x:v>Event checkpoint: Series A cash / Upside</x:v>
      </x:c>
      <x:c r="C213" s="3" t="str">
        <x:v>EUR</x:v>
      </x:c>
      <x:c r="D213" s="3" t="str">
        <x:v>END</x:v>
      </x:c>
      <x:c r="E213" s="19" t="n">
        <x:f>BO213</x:f>
        <x:v>16645587.490701906</x:v>
      </x:c>
      <x:c r="F213" s="3" t="str"/>
      <x:c r="G213" s="2"/>
      <x:c r="H213" s="19" t="n">
        <x:v>1025000</x:v>
      </x:c>
      <x:c r="I213" s="19" t="n">
        <x:v>1004604.1399999999</x:v>
      </x:c>
      <x:c r="J213" s="19" t="n">
        <x:v>958098.6999999998</x:v>
      </x:c>
      <x:c r="K213" s="19" t="n">
        <x:v>902797.1499999998</x:v>
      </x:c>
      <x:c r="L213" s="19" t="n">
        <x:v>800282.2899999998</x:v>
      </x:c>
      <x:c r="M213" s="19" t="n">
        <x:v>697476.4399999998</x:v>
      </x:c>
      <x:c r="N213" s="19" t="n">
        <x:v>576550.43</x:v>
      </x:c>
      <x:c r="O213" s="19" t="n">
        <x:v>4422858.0192875005</x:v>
      </x:c>
      <x:c r="P213" s="19" t="n">
        <x:v>4307564.27265702</x:v>
      </x:c>
      <x:c r="Q213" s="19" t="n">
        <x:v>4170188.738593252</x:v>
      </x:c>
      <x:c r="R213" s="19" t="n">
        <x:v>4010615.7891936577</x:v>
      </x:c>
      <x:c r="S213" s="19" t="n">
        <x:v>3813868.9048093962</x:v>
      </x:c>
      <x:c r="T213" s="19" t="n">
        <x:v>3625535.9891873263</x:v>
      </x:c>
      <x:c r="U213" s="19" t="n">
        <x:v>3423677.7381131854</x:v>
      </x:c>
      <x:c r="V213" s="19" t="n">
        <x:v>3186239.043321768</x:v>
      </x:c>
      <x:c r="W213" s="19" t="n">
        <x:v>2959219.2102045296</x:v>
      </x:c>
      <x:c r="X213" s="19" t="n">
        <x:v>2742553.282747994</x:v>
      </x:c>
      <x:c r="Y213" s="19" t="n">
        <x:v>2531517.2116344552</x:v>
      </x:c>
      <x:c r="Z213" s="19" t="n">
        <x:v>14326035.4752733</x:v>
      </x:c>
      <x:c r="AA213" s="19" t="n">
        <x:v>13973447.976116484</x:v>
      </x:c>
      <x:c r="AB213" s="19" t="n">
        <x:v>13776760.51718116</x:v>
      </x:c>
      <x:c r="AC213" s="19" t="n">
        <x:v>13583628.157707516</x:v>
      </x:c>
      <x:c r="AD213" s="19" t="n">
        <x:v>13394180.544116797</x:v>
      </x:c>
      <x:c r="AE213" s="19" t="n">
        <x:v>13215879.406993568</x:v>
      </x:c>
      <x:c r="AF213" s="19" t="n">
        <x:v>13036899.861853287</x:v>
      </x:c>
      <x:c r="AG213" s="19" t="n">
        <x:v>12851953.849574815</x:v>
      </x:c>
      <x:c r="AH213" s="19" t="n">
        <x:v>12651830.008885844</x:v>
      </x:c>
      <x:c r="AI213" s="19" t="n">
        <x:v>12455333.41195045</x:v>
      </x:c>
      <x:c r="AJ213" s="19" t="n">
        <x:v>12277197.244173935</x:v>
      </x:c>
      <x:c r="AK213" s="19" t="n">
        <x:v>12121584.772514418</x:v>
      </x:c>
      <x:c r="AL213" s="19" t="n">
        <x:v>11981610.370380923</x:v>
      </x:c>
      <x:c r="AM213" s="19" t="n">
        <x:v>11845426.630692836</x:v>
      </x:c>
      <x:c r="AN213" s="19" t="n">
        <x:v>11737784.533415781</x:v>
      </x:c>
      <x:c r="AO213" s="19" t="n">
        <x:v>11646722.299580572</x:v>
      </x:c>
      <x:c r="AP213" s="19" t="n">
        <x:v>11557339.034304854</x:v>
      </x:c>
      <x:c r="AQ213" s="19" t="n">
        <x:v>11501127.781236392</x:v>
      </x:c>
      <x:c r="AR213" s="19" t="n">
        <x:v>11462302.889551468</x:v>
      </x:c>
      <x:c r="AS213" s="19" t="n">
        <x:v>11422959.418382913</x:v>
      </x:c>
      <x:c r="AT213" s="19" t="n">
        <x:v>11396538.048454784</x:v>
      </x:c>
      <x:c r="AU213" s="19" t="n">
        <x:v>11383149.291322466</x:v>
      </x:c>
      <x:c r="AV213" s="19" t="n">
        <x:v>11381685.641049981</x:v>
      </x:c>
      <x:c r="AW213" s="19" t="n">
        <x:v>11427618.389173431</x:v>
      </x:c>
      <x:c r="AX213" s="19" t="n">
        <x:v>11498361.512463566</x:v>
      </x:c>
      <x:c r="AY213" s="19" t="n">
        <x:v>11564444.185008384</x:v>
      </x:c>
      <x:c r="AZ213" s="19" t="n">
        <x:v>11685739.510454927</x:v>
      </x:c>
      <x:c r="BA213" s="19" t="n">
        <x:v>11832744.809892453</x:v>
      </x:c>
      <x:c r="BB213" s="19" t="n">
        <x:v>11970668.335077392</x:v>
      </x:c>
      <x:c r="BC213" s="19" t="n">
        <x:v>12170269.489363104</x:v>
      </x:c>
      <x:c r="BD213" s="19" t="n">
        <x:v>12396453.464325108</x:v>
      </x:c>
      <x:c r="BE213" s="19" t="n">
        <x:v>12604658.687268546</x:v>
      </x:c>
      <x:c r="BF213" s="19" t="n">
        <x:v>12880721.45334484</x:v>
      </x:c>
      <x:c r="BG213" s="19" t="n">
        <x:v>13184338.281918474</x:v>
      </x:c>
      <x:c r="BH213" s="19" t="n">
        <x:v>13478725.796615036</x:v>
      </x:c>
      <x:c r="BI213" s="19" t="n">
        <x:v>13850099.586040676</x:v>
      </x:c>
      <x:c r="BJ213" s="19" t="n">
        <x:v>14255378.75170449</x:v>
      </x:c>
      <x:c r="BK213" s="19" t="n">
        <x:v>14638120.548037153</x:v>
      </x:c>
      <x:c r="BL213" s="19" t="n">
        <x:v>15109325.01729019</x:v>
      </x:c>
      <x:c r="BM213" s="19" t="n">
        <x:v>15610123.703154417</x:v>
      </x:c>
      <x:c r="BN213" s="19" t="n">
        <x:v>16079835.566760814</x:v>
      </x:c>
      <x:c r="BO213" s="19" t="n">
        <x:v>16645587.490701906</x:v>
      </x:c>
    </x:row>
    <x:row r="214" ht="42" customHeight="1">
      <x:c r="A214" s="3" t="str">
        <x:v>EVENT.A.CASH.3</x:v>
      </x:c>
      <x:c r="B214" s="3" t="str">
        <x:v>Event checkpoint: Series A cash / Downside</x:v>
      </x:c>
      <x:c r="C214" s="3" t="str">
        <x:v>EUR</x:v>
      </x:c>
      <x:c r="D214" s="3" t="str">
        <x:v>END</x:v>
      </x:c>
      <x:c r="E214" s="19" t="n">
        <x:f>BO214</x:f>
        <x:v>1138741.9525456398</x:v>
      </x:c>
      <x:c r="F214" s="3" t="str"/>
      <x:c r="G214" s="2"/>
      <x:c r="H214" s="19" t="n">
        <x:v>1025000</x:v>
      </x:c>
      <x:c r="I214" s="19" t="n">
        <x:v>1004604.1399999999</x:v>
      </x:c>
      <x:c r="J214" s="19" t="n">
        <x:v>958098.6999999998</x:v>
      </x:c>
      <x:c r="K214" s="19" t="n">
        <x:v>902797.1499999998</x:v>
      </x:c>
      <x:c r="L214" s="19" t="n">
        <x:v>800282.2899999998</x:v>
      </x:c>
      <x:c r="M214" s="19" t="n">
        <x:v>697476.4399999998</x:v>
      </x:c>
      <x:c r="N214" s="19" t="n">
        <x:v>576550.43</x:v>
      </x:c>
      <x:c r="O214" s="19" t="n">
        <x:v>4422858.0192875005</x:v>
      </x:c>
      <x:c r="P214" s="19" t="n">
        <x:v>4307564.27265702</x:v>
      </x:c>
      <x:c r="Q214" s="19" t="n">
        <x:v>4170188.738593252</x:v>
      </x:c>
      <x:c r="R214" s="19" t="n">
        <x:v>4005576.488058432</x:v>
      </x:c>
      <x:c r="S214" s="19" t="n">
        <x:v>3801819.618337515</x:v>
      </x:c>
      <x:c r="T214" s="19" t="n">
        <x:v>3605612.867452196</x:v>
      </x:c>
      <x:c r="U214" s="19" t="n">
        <x:v>3397555.2906655064</x:v>
      </x:c>
      <x:c r="V214" s="19" t="n">
        <x:v>3160344.126134492</x:v>
      </x:c>
      <x:c r="W214" s="19" t="n">
        <x:v>2928380.480529192</x:v>
      </x:c>
      <x:c r="X214" s="19" t="n">
        <x:v>2702444.515329754</x:v>
      </x:c>
      <x:c r="Y214" s="19" t="n">
        <x:v>2475664.8804883473</x:v>
      </x:c>
      <x:c r="Z214" s="19" t="n">
        <x:v>14248787.486260286</x:v>
      </x:c>
      <x:c r="AA214" s="19" t="n">
        <x:v>13812654.729675442</x:v>
      </x:c>
      <x:c r="AB214" s="19" t="n">
        <x:v>13529827.423443701</x:v>
      </x:c>
      <x:c r="AC214" s="19" t="n">
        <x:v>13244790.746865237</x:v>
      </x:c>
      <x:c r="AD214" s="19" t="n">
        <x:v>12959898.368527044</x:v>
      </x:c>
      <x:c r="AE214" s="19" t="n">
        <x:v>12675493.890699925</x:v>
      </x:c>
      <x:c r="AF214" s="19" t="n">
        <x:v>12384045.11204689</x:v>
      </x:c>
      <x:c r="AG214" s="19" t="n">
        <x:v>12077247.967642736</x:v>
      </x:c>
      <x:c r="AH214" s="19" t="n">
        <x:v>11751549.574527983</x:v>
      </x:c>
      <x:c r="AI214" s="19" t="n">
        <x:v>11416573.463545088</x:v>
      </x:c>
      <x:c r="AJ214" s="19" t="n">
        <x:v>11094697.191807257</x:v>
      </x:c>
      <x:c r="AK214" s="19" t="n">
        <x:v>10773305.671520492</x:v>
      </x:c>
      <x:c r="AL214" s="19" t="n">
        <x:v>10453362.956214786</x:v>
      </x:c>
      <x:c r="AM214" s="19" t="n">
        <x:v>10133832.759060325</x:v>
      </x:c>
      <x:c r="AN214" s="19" t="n">
        <x:v>9816820.119626474</x:v>
      </x:c>
      <x:c r="AO214" s="19" t="n">
        <x:v>9501269.283370404</x:v>
      </x:c>
      <x:c r="AP214" s="19" t="n">
        <x:v>9185865.972740924</x:v>
      </x:c>
      <x:c r="AQ214" s="19" t="n">
        <x:v>8873271.578128116</x:v>
      </x:c>
      <x:c r="AR214" s="19" t="n">
        <x:v>8562130.379855257</x:v>
      </x:c>
      <x:c r="AS214" s="19" t="n">
        <x:v>8246043.664488113</x:v>
      </x:c>
      <x:c r="AT214" s="19" t="n">
        <x:v>7900803.861719121</x:v>
      </x:c>
      <x:c r="AU214" s="19" t="n">
        <x:v>7547347.140247891</x:v>
      </x:c>
      <x:c r="AV214" s="19" t="n">
        <x:v>7206775.03015915</x:v>
      </x:c>
      <x:c r="AW214" s="19" t="n">
        <x:v>6869005.577767719</x:v>
      </x:c>
      <x:c r="AX214" s="19" t="n">
        <x:v>6533714.813627574</x:v>
      </x:c>
      <x:c r="AY214" s="19" t="n">
        <x:v>6198493.692492651</x:v>
      </x:c>
      <x:c r="AZ214" s="19" t="n">
        <x:v>5868130.528621585</x:v>
      </x:c>
      <x:c r="BA214" s="19" t="n">
        <x:v>5540210.264669215</x:v>
      </x:c>
      <x:c r="BB214" s="19" t="n">
        <x:v>5211940.980068523</x:v>
      </x:c>
      <x:c r="BC214" s="19" t="n">
        <x:v>4888873.749254866</x:v>
      </x:c>
      <x:c r="BD214" s="19" t="n">
        <x:v>4568211.397036944</x:v>
      </x:c>
      <x:c r="BE214" s="19" t="n">
        <x:v>4241134.309153317</x:v>
      </x:c>
      <x:c r="BF214" s="19" t="n">
        <x:v>3914502.337189804</x:v>
      </x:c>
      <x:c r="BG214" s="19" t="n">
        <x:v>3587895.566510848</x:v>
      </x:c>
      <x:c r="BH214" s="19" t="n">
        <x:v>3268326.67793658</x:v>
      </x:c>
      <x:c r="BI214" s="19" t="n">
        <x:v>2953807.948168961</x:v>
      </x:c>
      <x:c r="BJ214" s="19" t="n">
        <x:v>2644944.8378767967</x:v>
      </x:c>
      <x:c r="BK214" s="19" t="n">
        <x:v>2335229.760475333</x:v>
      </x:c>
      <x:c r="BL214" s="19" t="n">
        <x:v>2035103.126428113</x:v>
      </x:c>
      <x:c r="BM214" s="19" t="n">
        <x:v>1735562.6987177278</x:v>
      </x:c>
      <x:c r="BN214" s="19" t="n">
        <x:v>1432195.217551779</x:v>
      </x:c>
      <x:c r="BO214" s="19" t="n">
        <x:v>1138741.9525456398</x:v>
      </x:c>
    </x:row>
    <x:row r="215" ht="42" customHeight="1">
      <x:c r="A215" s="3" t="str">
        <x:v>EVENT.A.FUNDS</x:v>
      </x:c>
      <x:c r="B215" s="3" t="str">
        <x:v>Event checkpoint: Series A funds</x:v>
      </x:c>
      <x:c r="C215" s="3" t="str">
        <x:v>EUR</x:v>
      </x:c>
      <x:c r="D215" s="3" t="str">
        <x:v>END</x:v>
      </x:c>
      <x:c r="E215" s="19" t="n">
        <x:f>BO215</x:f>
        <x:v>5915757.534586522</x:v>
      </x:c>
      <x:c r="F215" s="3" t="str">
        <x:v>D10 Liquidity_RegCap row 84; latest estimate</x:v>
      </x:c>
      <x:c r="G215" s="2"/>
      <x:c r="H215" s="20" t="n">
        <x:f>INDEX(H216:H218,'Cover'!$C$28,1)</x:f>
        <x:v>25000</x:v>
      </x:c>
      <x:c r="I215" s="20" t="n">
        <x:f>INDEX(I216:I218,'Cover'!$C$28,1)</x:f>
        <x:v>-19634.08999999999</x:v>
      </x:c>
      <x:c r="J215" s="20" t="n">
        <x:f>INDEX(J216:J218,'Cover'!$C$28,1)</x:f>
        <x:v>-61241.57999999999</x:v>
      </x:c>
      <x:c r="K215" s="20" t="n">
        <x:f>INDEX(K216:K218,'Cover'!$C$28,1)</x:f>
        <x:v>-146204.51999999996</x:v>
      </x:c>
      <x:c r="L215" s="20" t="n">
        <x:f>INDEX(L216:L218,'Cover'!$C$28,1)</x:f>
        <x:v>-240016.21999999997</x:v>
      </x:c>
      <x:c r="M215" s="20" t="n">
        <x:f>INDEX(M216:M218,'Cover'!$C$28,1)</x:f>
        <x:v>-356604.73</x:v>
      </x:c>
      <x:c r="N215" s="20" t="n">
        <x:f>INDEX(N216:N218,'Cover'!$C$28,1)</x:f>
        <x:v>-466657.8</x:v>
      </x:c>
      <x:c r="O215" s="20" t="n">
        <x:f>INDEX(O216:O218,'Cover'!$C$28,1)</x:f>
        <x:v>4413211.165158629</x:v>
      </x:c>
      <x:c r="P215" s="20" t="n">
        <x:f>INDEX(P216:P218,'Cover'!$C$28,1)</x:f>
        <x:v>4283736.519109425</x:v>
      </x:c>
      <x:c r="Q215" s="20" t="n">
        <x:f>INDEX(Q216:Q218,'Cover'!$C$28,1)</x:f>
        <x:v>4127438.8967380426</x:v>
      </x:c>
      <x:c r="R215" s="20" t="n">
        <x:f>INDEX(R216:R218,'Cover'!$C$28,1)</x:f>
        <x:v>3924897.6427895967</x:v>
      </x:c>
      <x:c r="S215" s="20" t="n">
        <x:f>INDEX(S216:S218,'Cover'!$C$28,1)</x:f>
        <x:v>3727975.0245981384</x:v>
      </x:c>
      <x:c r="T215" s="20" t="n">
        <x:f>INDEX(T216:T218,'Cover'!$C$28,1)</x:f>
        <x:v>3526714.2940471848</x:v>
      </x:c>
      <x:c r="U215" s="20" t="n">
        <x:f>INDEX(U216:U218,'Cover'!$C$28,1)</x:f>
        <x:v>3241845.392879866</x:v>
      </x:c>
      <x:c r="V215" s="20" t="n">
        <x:f>INDEX(V216:V218,'Cover'!$C$28,1)</x:f>
        <x:v>2991722.3492987915</x:v>
      </x:c>
      <x:c r="W215" s="20" t="n">
        <x:f>INDEX(W216:W218,'Cover'!$C$28,1)</x:f>
        <x:v>2743227.269517876</x:v>
      </x:c>
      <x:c r="X215" s="20" t="n">
        <x:f>INDEX(X216:X218,'Cover'!$C$28,1)</x:f>
        <x:v>2496458.324548125</x:v>
      </x:c>
      <x:c r="Y215" s="20" t="n">
        <x:f>INDEX(Y216:Y218,'Cover'!$C$28,1)</x:f>
        <x:v>2251499.3620028137</x:v>
      </x:c>
      <x:c r="Z215" s="20" t="n">
        <x:f>INDEX(Z216:Z218,'Cover'!$C$28,1)</x:f>
        <x:v>14008419.52207096</x:v>
      </x:c>
      <x:c r="AA215" s="20" t="n">
        <x:f>INDEX(AA216:AA218,'Cover'!$C$28,1)</x:f>
        <x:v>13621178.610291824</x:v>
      </x:c>
      <x:c r="AB215" s="20" t="n">
        <x:f>INDEX(AB216:AB218,'Cover'!$C$28,1)</x:f>
        <x:v>13376687.695060207</x:v>
      </x:c>
      <x:c r="AC215" s="20" t="n">
        <x:f>INDEX(AC216:AC218,'Cover'!$C$28,1)</x:f>
        <x:v>13134244.43682681</x:v>
      </x:c>
      <x:c r="AD215" s="20" t="n">
        <x:f>INDEX(AD216:AD218,'Cover'!$C$28,1)</x:f>
        <x:v>12893632.713911237</x:v>
      </x:c>
      <x:c r="AE215" s="20" t="n">
        <x:f>INDEX(AE216:AE218,'Cover'!$C$28,1)</x:f>
        <x:v>12655022.786150655</x:v>
      </x:c>
      <x:c r="AF215" s="20" t="n">
        <x:f>INDEX(AF216:AF218,'Cover'!$C$28,1)</x:f>
        <x:v>12393244.985432047</x:v>
      </x:c>
      <x:c r="AG215" s="20" t="n">
        <x:f>INDEX(AG216:AG218,'Cover'!$C$28,1)</x:f>
        <x:v>12098232.550528372</x:v>
      </x:c>
      <x:c r="AH215" s="20" t="n">
        <x:f>INDEX(AH216:AH218,'Cover'!$C$28,1)</x:f>
        <x:v>11808820.751579933</x:v>
      </x:c>
      <x:c r="AI215" s="20" t="n">
        <x:f>INDEX(AI216:AI218,'Cover'!$C$28,1)</x:f>
        <x:v>11525206.598406544</x:v>
      </x:c>
      <x:c r="AJ215" s="20" t="n">
        <x:f>INDEX(AJ216:AJ218,'Cover'!$C$28,1)</x:f>
        <x:v>11247569.73085075</x:v>
      </x:c>
      <x:c r="AK215" s="20" t="n">
        <x:f>INDEX(AK216:AK218,'Cover'!$C$28,1)</x:f>
        <x:v>10976065.021138985</x:v>
      </x:c>
      <x:c r="AL215" s="20" t="n">
        <x:f>INDEX(AL216:AL218,'Cover'!$C$28,1)</x:f>
        <x:v>10710829.856351402</x:v>
      </x:c>
      <x:c r="AM215" s="20" t="n">
        <x:f>INDEX(AM216:AM218,'Cover'!$C$28,1)</x:f>
        <x:v>10451989.505339747</x:v>
      </x:c>
      <x:c r="AN215" s="20" t="n">
        <x:f>INDEX(AN216:AN218,'Cover'!$C$28,1)</x:f>
        <x:v>10199646.67274049</x:v>
      </x:c>
      <x:c r="AO215" s="20" t="n">
        <x:f>INDEX(AO216:AO218,'Cover'!$C$28,1)</x:f>
        <x:v>9953901.78772347</x:v>
      </x:c>
      <x:c r="AP215" s="20" t="n">
        <x:f>INDEX(AP216:AP218,'Cover'!$C$28,1)</x:f>
        <x:v>9714747.79666863</x:v>
      </x:c>
      <x:c r="AQ215" s="20" t="n">
        <x:f>INDEX(AQ216:AQ218,'Cover'!$C$28,1)</x:f>
        <x:v>9482301.766644496</x:v>
      </x:c>
      <x:c r="AR215" s="20" t="n">
        <x:f>INDEX(AR216:AR218,'Cover'!$C$28,1)</x:f>
        <x:v>9247190.984495569</x:v>
      </x:c>
      <x:c r="AS215" s="20" t="n">
        <x:f>INDEX(AS216:AS218,'Cover'!$C$28,1)</x:f>
        <x:v>8990743.82831606</x:v>
      </x:c>
      <x:c r="AT215" s="20" t="n">
        <x:f>INDEX(AT216:AT218,'Cover'!$C$28,1)</x:f>
        <x:v>8743757.960625561</x:v>
      </x:c>
      <x:c r="AU215" s="20" t="n">
        <x:f>INDEX(AU216:AU218,'Cover'!$C$28,1)</x:f>
        <x:v>8506464.169815404</x:v>
      </x:c>
      <x:c r="AV215" s="20" t="n">
        <x:f>INDEX(AV216:AV218,'Cover'!$C$28,1)</x:f>
        <x:v>8278950.026958625</x:v>
      </x:c>
      <x:c r="AW215" s="20" t="n">
        <x:f>INDEX(AW216:AW218,'Cover'!$C$28,1)</x:f>
        <x:v>8061224.908492778</x:v>
      </x:c>
      <x:c r="AX215" s="20" t="n">
        <x:f>INDEX(AX216:AX218,'Cover'!$C$28,1)</x:f>
        <x:v>7853370.472337195</x:v>
      </x:c>
      <x:c r="AY215" s="20" t="n">
        <x:f>INDEX(AY216:AY218,'Cover'!$C$28,1)</x:f>
        <x:v>7655385.013078559</x:v>
      </x:c>
      <x:c r="AZ215" s="20" t="n">
        <x:f>INDEX(AZ216:AZ218,'Cover'!$C$28,1)</x:f>
        <x:v>7467383.863476066</x:v>
      </x:c>
      <x:c r="BA215" s="20" t="n">
        <x:f>INDEX(BA216:BA218,'Cover'!$C$28,1)</x:f>
        <x:v>7289501.14282633</x:v>
      </x:c>
      <x:c r="BB215" s="20" t="n">
        <x:f>INDEX(BB216:BB218,'Cover'!$C$28,1)</x:f>
        <x:v>7121681.55386892</x:v>
      </x:c>
      <x:c r="BC215" s="20" t="n">
        <x:f>INDEX(BC216:BC218,'Cover'!$C$28,1)</x:f>
        <x:v>6963905.520415613</x:v>
      </x:c>
      <x:c r="BD215" s="20" t="n">
        <x:f>INDEX(BD216:BD218,'Cover'!$C$28,1)</x:f>
        <x:v>6806782.497155229</x:v>
      </x:c>
      <x:c r="BE215" s="20" t="n">
        <x:f>INDEX(BE216:BE218,'Cover'!$C$28,1)</x:f>
        <x:v>6665702.207217038</x:v>
      </x:c>
      <x:c r="BF215" s="20" t="n">
        <x:f>INDEX(BF216:BF218,'Cover'!$C$28,1)</x:f>
        <x:v>6536740.008777122</x:v>
      </x:c>
      <x:c r="BG215" s="20" t="n">
        <x:f>INDEX(BG216:BG218,'Cover'!$C$28,1)</x:f>
        <x:v>6419749.19319558</x:v>
      </x:c>
      <x:c r="BH215" s="20" t="n">
        <x:f>INDEX(BH216:BH218,'Cover'!$C$28,1)</x:f>
        <x:v>6314710.394759112</x:v>
      </x:c>
      <x:c r="BI215" s="20" t="n">
        <x:f>INDEX(BI216:BI218,'Cover'!$C$28,1)</x:f>
        <x:v>6221666.936851462</x:v>
      </x:c>
      <x:c r="BJ215" s="20" t="n">
        <x:f>INDEX(BJ216:BJ218,'Cover'!$C$28,1)</x:f>
        <x:v>6140629.271278291</x:v>
      </x:c>
      <x:c r="BK215" s="20" t="n">
        <x:f>INDEX(BK216:BK218,'Cover'!$C$28,1)</x:f>
        <x:v>6071732.04672001</x:v>
      </x:c>
      <x:c r="BL215" s="20" t="n">
        <x:f>INDEX(BL216:BL218,'Cover'!$C$28,1)</x:f>
        <x:v>6014807.240554612</x:v>
      </x:c>
      <x:c r="BM215" s="20" t="n">
        <x:f>INDEX(BM216:BM218,'Cover'!$C$28,1)</x:f>
        <x:v>5969804.71885483</x:v>
      </x:c>
      <x:c r="BN215" s="20" t="n">
        <x:f>INDEX(BN216:BN218,'Cover'!$C$28,1)</x:f>
        <x:v>5936774.385937732</x:v>
      </x:c>
      <x:c r="BO215" s="20" t="n">
        <x:f>INDEX(BO216:BO218,'Cover'!$C$28,1)</x:f>
        <x:v>5915757.534586522</x:v>
      </x:c>
    </x:row>
    <x:row r="216" ht="42" customHeight="1">
      <x:c r="A216" s="3" t="str">
        <x:v>EVENT.A.FUNDS.1</x:v>
      </x:c>
      <x:c r="B216" s="3" t="str">
        <x:v>Event checkpoint: Series A funds / Base</x:v>
      </x:c>
      <x:c r="C216" s="3" t="str">
        <x:v>EUR</x:v>
      </x:c>
      <x:c r="D216" s="3" t="str">
        <x:v>END</x:v>
      </x:c>
      <x:c r="E216" s="19" t="n">
        <x:f>BO216</x:f>
        <x:v>5915757.534586522</x:v>
      </x:c>
      <x:c r="F216" s="3" t="str"/>
      <x:c r="G216" s="2"/>
      <x:c r="H216" s="19" t="n">
        <x:v>25000</x:v>
      </x:c>
      <x:c r="I216" s="19" t="n">
        <x:v>-19634.08999999999</x:v>
      </x:c>
      <x:c r="J216" s="19" t="n">
        <x:v>-61241.57999999999</x:v>
      </x:c>
      <x:c r="K216" s="19" t="n">
        <x:v>-146204.51999999996</x:v>
      </x:c>
      <x:c r="L216" s="19" t="n">
        <x:v>-240016.21999999997</x:v>
      </x:c>
      <x:c r="M216" s="19" t="n">
        <x:v>-356604.73</x:v>
      </x:c>
      <x:c r="N216" s="19" t="n">
        <x:v>-466657.8</x:v>
      </x:c>
      <x:c r="O216" s="19" t="n">
        <x:v>4413211.165158629</x:v>
      </x:c>
      <x:c r="P216" s="19" t="n">
        <x:v>4283736.519109425</x:v>
      </x:c>
      <x:c r="Q216" s="19" t="n">
        <x:v>4127438.8967380426</x:v>
      </x:c>
      <x:c r="R216" s="19" t="n">
        <x:v>3924897.6427895967</x:v>
      </x:c>
      <x:c r="S216" s="19" t="n">
        <x:v>3727975.0245981384</x:v>
      </x:c>
      <x:c r="T216" s="19" t="n">
        <x:v>3526714.2940471848</x:v>
      </x:c>
      <x:c r="U216" s="19" t="n">
        <x:v>3241845.392879866</x:v>
      </x:c>
      <x:c r="V216" s="19" t="n">
        <x:v>2991722.3492987915</x:v>
      </x:c>
      <x:c r="W216" s="19" t="n">
        <x:v>2743227.269517876</x:v>
      </x:c>
      <x:c r="X216" s="19" t="n">
        <x:v>2496458.324548125</x:v>
      </x:c>
      <x:c r="Y216" s="19" t="n">
        <x:v>2251499.3620028137</x:v>
      </x:c>
      <x:c r="Z216" s="19" t="n">
        <x:v>14008419.52207096</x:v>
      </x:c>
      <x:c r="AA216" s="19" t="n">
        <x:v>13621178.610291824</x:v>
      </x:c>
      <x:c r="AB216" s="19" t="n">
        <x:v>13376687.695060207</x:v>
      </x:c>
      <x:c r="AC216" s="19" t="n">
        <x:v>13134244.43682681</x:v>
      </x:c>
      <x:c r="AD216" s="19" t="n">
        <x:v>12893632.713911237</x:v>
      </x:c>
      <x:c r="AE216" s="19" t="n">
        <x:v>12655022.786150655</x:v>
      </x:c>
      <x:c r="AF216" s="19" t="n">
        <x:v>12393244.985432047</x:v>
      </x:c>
      <x:c r="AG216" s="19" t="n">
        <x:v>12098232.550528372</x:v>
      </x:c>
      <x:c r="AH216" s="19" t="n">
        <x:v>11808820.751579933</x:v>
      </x:c>
      <x:c r="AI216" s="19" t="n">
        <x:v>11525206.598406544</x:v>
      </x:c>
      <x:c r="AJ216" s="19" t="n">
        <x:v>11247569.73085075</x:v>
      </x:c>
      <x:c r="AK216" s="19" t="n">
        <x:v>10976065.021138985</x:v>
      </x:c>
      <x:c r="AL216" s="19" t="n">
        <x:v>10710829.856351402</x:v>
      </x:c>
      <x:c r="AM216" s="19" t="n">
        <x:v>10451989.505339747</x:v>
      </x:c>
      <x:c r="AN216" s="19" t="n">
        <x:v>10199646.67274049</x:v>
      </x:c>
      <x:c r="AO216" s="19" t="n">
        <x:v>9953901.78772347</x:v>
      </x:c>
      <x:c r="AP216" s="19" t="n">
        <x:v>9714747.79666863</x:v>
      </x:c>
      <x:c r="AQ216" s="19" t="n">
        <x:v>9482301.766644496</x:v>
      </x:c>
      <x:c r="AR216" s="19" t="n">
        <x:v>9247190.984495569</x:v>
      </x:c>
      <x:c r="AS216" s="19" t="n">
        <x:v>8990743.82831606</x:v>
      </x:c>
      <x:c r="AT216" s="19" t="n">
        <x:v>8743757.960625561</x:v>
      </x:c>
      <x:c r="AU216" s="19" t="n">
        <x:v>8506464.169815404</x:v>
      </x:c>
      <x:c r="AV216" s="19" t="n">
        <x:v>8278950.026958625</x:v>
      </x:c>
      <x:c r="AW216" s="19" t="n">
        <x:v>8061224.908492778</x:v>
      </x:c>
      <x:c r="AX216" s="19" t="n">
        <x:v>7853370.472337195</x:v>
      </x:c>
      <x:c r="AY216" s="19" t="n">
        <x:v>7655385.013078559</x:v>
      </x:c>
      <x:c r="AZ216" s="19" t="n">
        <x:v>7467383.863476066</x:v>
      </x:c>
      <x:c r="BA216" s="19" t="n">
        <x:v>7289501.14282633</x:v>
      </x:c>
      <x:c r="BB216" s="19" t="n">
        <x:v>7121681.55386892</x:v>
      </x:c>
      <x:c r="BC216" s="19" t="n">
        <x:v>6963905.520415613</x:v>
      </x:c>
      <x:c r="BD216" s="19" t="n">
        <x:v>6806782.497155229</x:v>
      </x:c>
      <x:c r="BE216" s="19" t="n">
        <x:v>6665702.207217038</x:v>
      </x:c>
      <x:c r="BF216" s="19" t="n">
        <x:v>6536740.008777122</x:v>
      </x:c>
      <x:c r="BG216" s="19" t="n">
        <x:v>6419749.19319558</x:v>
      </x:c>
      <x:c r="BH216" s="19" t="n">
        <x:v>6314710.394759112</x:v>
      </x:c>
      <x:c r="BI216" s="19" t="n">
        <x:v>6221666.936851462</x:v>
      </x:c>
      <x:c r="BJ216" s="19" t="n">
        <x:v>6140629.271278291</x:v>
      </x:c>
      <x:c r="BK216" s="19" t="n">
        <x:v>6071732.04672001</x:v>
      </x:c>
      <x:c r="BL216" s="19" t="n">
        <x:v>6014807.240554612</x:v>
      </x:c>
      <x:c r="BM216" s="19" t="n">
        <x:v>5969804.71885483</x:v>
      </x:c>
      <x:c r="BN216" s="19" t="n">
        <x:v>5936774.385937732</x:v>
      </x:c>
      <x:c r="BO216" s="19" t="n">
        <x:v>5915757.534586522</x:v>
      </x:c>
    </x:row>
    <x:row r="217" ht="42" customHeight="1">
      <x:c r="A217" s="3" t="str">
        <x:v>EVENT.A.FUNDS.2</x:v>
      </x:c>
      <x:c r="B217" s="3" t="str">
        <x:v>Event checkpoint: Series A funds / Upside</x:v>
      </x:c>
      <x:c r="C217" s="3" t="str">
        <x:v>EUR</x:v>
      </x:c>
      <x:c r="D217" s="3" t="str">
        <x:v>END</x:v>
      </x:c>
      <x:c r="E217" s="19" t="n">
        <x:f>BO217</x:f>
        <x:v>11404712.417409396</x:v>
      </x:c>
      <x:c r="F217" s="3" t="str"/>
      <x:c r="G217" s="2"/>
      <x:c r="H217" s="19" t="n">
        <x:v>25000</x:v>
      </x:c>
      <x:c r="I217" s="19" t="n">
        <x:v>-19634.08999999999</x:v>
      </x:c>
      <x:c r="J217" s="19" t="n">
        <x:v>-61241.57999999999</x:v>
      </x:c>
      <x:c r="K217" s="19" t="n">
        <x:v>-146204.51999999996</x:v>
      </x:c>
      <x:c r="L217" s="19" t="n">
        <x:v>-240016.21999999997</x:v>
      </x:c>
      <x:c r="M217" s="19" t="n">
        <x:v>-356604.73</x:v>
      </x:c>
      <x:c r="N217" s="19" t="n">
        <x:v>-466657.8</x:v>
      </x:c>
      <x:c r="O217" s="19" t="n">
        <x:v>4413211.165158629</x:v>
      </x:c>
      <x:c r="P217" s="19" t="n">
        <x:v>4283736.519109425</x:v>
      </x:c>
      <x:c r="Q217" s="19" t="n">
        <x:v>4127438.8967380426</x:v>
      </x:c>
      <x:c r="R217" s="19" t="n">
        <x:v>3925622.42757887</x:v>
      </x:c>
      <x:c r="S217" s="19" t="n">
        <x:v>3730215.9551267894</x:v>
      </x:c>
      <x:c r="T217" s="19" t="n">
        <x:v>3531312.5652898005</x:v>
      </x:c>
      <x:c r="U217" s="19" t="n">
        <x:v>3269420.9241675334</x:v>
      </x:c>
      <x:c r="V217" s="19" t="n">
        <x:v>3030201.451125785</x:v>
      </x:c>
      <x:c r="W217" s="19" t="n">
        <x:v>2795734.4619572684</x:v>
      </x:c>
      <x:c r="X217" s="19" t="n">
        <x:v>2566341.158390649</x:v>
      </x:c>
      <x:c r="Y217" s="19" t="n">
        <x:v>2342306.61045038</x:v>
      </x:c>
      <x:c r="Z217" s="19" t="n">
        <x:v>14123891.47968487</x:v>
      </x:c>
      <x:c r="AA217" s="19" t="n">
        <x:v>13765230.919094188</x:v>
      </x:c>
      <x:c r="AB217" s="19" t="n">
        <x:v>13553412.466486452</x:v>
      </x:c>
      <x:c r="AC217" s="19" t="n">
        <x:v>13347893.04490424</x:v>
      </x:c>
      <x:c r="AD217" s="19" t="n">
        <x:v>13148303.702091169</x:v>
      </x:c>
      <x:c r="AE217" s="19" t="n">
        <x:v>12955137.776764076</x:v>
      </x:c>
      <x:c r="AF217" s="19" t="n">
        <x:v>12743363.401050854</x:v>
      </x:c>
      <x:c r="AG217" s="19" t="n">
        <x:v>12505104.78015667</x:v>
      </x:c>
      <x:c r="AH217" s="19" t="n">
        <x:v>12279914.400308639</x:v>
      </x:c>
      <x:c r="AI217" s="19" t="n">
        <x:v>12068475.38209478</x:v>
      </x:c>
      <x:c r="AJ217" s="19" t="n">
        <x:v>11871412.60571761</x:v>
      </x:c>
      <x:c r="AK217" s="19" t="n">
        <x:v>11689241.955533143</x:v>
      </x:c>
      <x:c r="AL217" s="19" t="n">
        <x:v>11522468.350182675</x:v>
      </x:c>
      <x:c r="AM217" s="19" t="n">
        <x:v>11371562.958971474</x:v>
      </x:c>
      <x:c r="AN217" s="19" t="n">
        <x:v>11236935.134076914</x:v>
      </x:c>
      <x:c r="AO217" s="19" t="n">
        <x:v>11118987.37506022</x:v>
      </x:c>
      <x:c r="AP217" s="19" t="n">
        <x:v>11017851.400029972</x:v>
      </x:c>
      <x:c r="AQ217" s="19" t="n">
        <x:v>10933972.832634833</x:v>
      </x:c>
      <x:c r="AR217" s="19" t="n">
        <x:v>10858240.24423415</x:v>
      </x:c>
      <x:c r="AS217" s="19" t="n">
        <x:v>10773384.610447679</x:v>
      </x:c>
      <x:c r="AT217" s="19" t="n">
        <x:v>10710853.553805532</x:v>
      </x:c>
      <x:c r="AU217" s="19" t="n">
        <x:v>10671292.117307676</x:v>
      </x:c>
      <x:c r="AV217" s="19" t="n">
        <x:v>10655169.965024052</x:v>
      </x:c>
      <x:c r="AW217" s="19" t="n">
        <x:v>10662815.60339692</x:v>
      </x:c>
      <x:c r="AX217" s="19" t="n">
        <x:v>10694670.839742146</x:v>
      </x:c>
      <x:c r="AY217" s="19" t="n">
        <x:v>10751066.210701609</x:v>
      </x:c>
      <x:c r="AZ217" s="19" t="n">
        <x:v>10832408.721294815</x:v>
      </x:c>
      <x:c r="BA217" s="19" t="n">
        <x:v>10858240.24423415</x:v>
      </x:c>
      <x:c r="BB217" s="19" t="n">
        <x:v>10858240.24423415</x:v>
      </x:c>
      <x:c r="BC217" s="19" t="n">
        <x:v>10858240.24423415</x:v>
      </x:c>
      <x:c r="BD217" s="19" t="n">
        <x:v>11404712.417409396</x:v>
      </x:c>
      <x:c r="BE217" s="19" t="n">
        <x:v>11404712.417409396</x:v>
      </x:c>
      <x:c r="BF217" s="19" t="n">
        <x:v>11404712.417409396</x:v>
      </x:c>
      <x:c r="BG217" s="19" t="n">
        <x:v>11404712.417409396</x:v>
      </x:c>
      <x:c r="BH217" s="19" t="n">
        <x:v>11404712.417409396</x:v>
      </x:c>
      <x:c r="BI217" s="19" t="n">
        <x:v>11404712.417409396</x:v>
      </x:c>
      <x:c r="BJ217" s="19" t="n">
        <x:v>11404712.417409396</x:v>
      </x:c>
      <x:c r="BK217" s="19" t="n">
        <x:v>11404712.417409396</x:v>
      </x:c>
      <x:c r="BL217" s="19" t="n">
        <x:v>11404712.417409396</x:v>
      </x:c>
      <x:c r="BM217" s="19" t="n">
        <x:v>11404712.417409396</x:v>
      </x:c>
      <x:c r="BN217" s="19" t="n">
        <x:v>11404712.417409396</x:v>
      </x:c>
      <x:c r="BO217" s="19" t="n">
        <x:v>11404712.417409396</x:v>
      </x:c>
    </x:row>
    <x:row r="218" ht="42" customHeight="1">
      <x:c r="A218" s="3" t="str">
        <x:v>EVENT.A.FUNDS.3</x:v>
      </x:c>
      <x:c r="B218" s="3" t="str">
        <x:v>Event checkpoint: Series A funds / Downside</x:v>
      </x:c>
      <x:c r="C218" s="3" t="str">
        <x:v>EUR</x:v>
      </x:c>
      <x:c r="D218" s="3" t="str">
        <x:v>END</x:v>
      </x:c>
      <x:c r="E218" s="19" t="n">
        <x:f>BO218</x:f>
        <x:v>862173.3816833608</x:v>
      </x:c>
      <x:c r="F218" s="3" t="str"/>
      <x:c r="G218" s="2"/>
      <x:c r="H218" s="19" t="n">
        <x:v>25000</x:v>
      </x:c>
      <x:c r="I218" s="19" t="n">
        <x:v>-19634.08999999999</x:v>
      </x:c>
      <x:c r="J218" s="19" t="n">
        <x:v>-61241.57999999999</x:v>
      </x:c>
      <x:c r="K218" s="19" t="n">
        <x:v>-146204.51999999996</x:v>
      </x:c>
      <x:c r="L218" s="19" t="n">
        <x:v>-240016.21999999997</x:v>
      </x:c>
      <x:c r="M218" s="19" t="n">
        <x:v>-356604.73</x:v>
      </x:c>
      <x:c r="N218" s="19" t="n">
        <x:v>-466657.8</x:v>
      </x:c>
      <x:c r="O218" s="19" t="n">
        <x:v>4413211.165158629</x:v>
      </x:c>
      <x:c r="P218" s="19" t="n">
        <x:v>4283736.519109425</x:v>
      </x:c>
      <x:c r="Q218" s="19" t="n">
        <x:v>4127438.8967380426</x:v>
      </x:c>
      <x:c r="R218" s="19" t="n">
        <x:v>3924511.3088936643</x:v>
      </x:c>
      <x:c r="S218" s="19" t="n">
        <x:v>3726758.846940616</x:v>
      </x:c>
      <x:c r="T218" s="19" t="n">
        <x:v>3524204.8580178153</x:v>
      </x:c>
      <x:c r="U218" s="19" t="n">
        <x:v>3287408.4169518827</x:v>
      </x:c>
      <x:c r="V218" s="19" t="n">
        <x:v>3058816.7610661224</x:v>
      </x:c>
      <x:c r="W218" s="19" t="n">
        <x:v>2830210.225069684</x:v>
      </x:c>
      <x:c r="X218" s="19" t="n">
        <x:v>2601593.8368288954</x:v>
      </x:c>
      <x:c r="Y218" s="19" t="n">
        <x:v>2372973.0217473432</x:v>
      </x:c>
      <x:c r="Z218" s="19" t="n">
        <x:v>14144344.020651357</x:v>
      </x:c>
      <x:c r="AA218" s="19" t="n">
        <x:v>13655592.828895485</x:v>
      </x:c>
      <x:c r="AB218" s="19" t="n">
        <x:v>13367875.951173998</x:v>
      </x:c>
      <x:c r="AC218" s="19" t="n">
        <x:v>13080512.857103676</x:v>
      </x:c>
      <x:c r="AD218" s="19" t="n">
        <x:v>12793400.416317672</x:v>
      </x:c>
      <x:c r="AE218" s="19" t="n">
        <x:v>12506554.450745158</x:v>
      </x:c>
      <x:c r="AF218" s="19" t="n">
        <x:v>12194756.830738865</x:v>
      </x:c>
      <x:c r="AG218" s="19" t="n">
        <x:v>11863796.870770438</x:v>
      </x:c>
      <x:c r="AH218" s="19" t="n">
        <x:v>11534344.69248415</x:v>
      </x:c>
      <x:c r="AI218" s="19" t="n">
        <x:v>11206385.08274279</x:v>
      </x:c>
      <x:c r="AJ218" s="19" t="n">
        <x:v>10879936.556735145</x:v>
      </x:c>
      <x:c r="AK218" s="19" t="n">
        <x:v>10555034.965301886</x:v>
      </x:c>
      <x:c r="AL218" s="19" t="n">
        <x:v>10231698.605811708</x:v>
      </x:c>
      <x:c r="AM218" s="19" t="n">
        <x:v>9909944.701414868</x:v>
      </x:c>
      <x:c r="AN218" s="19" t="n">
        <x:v>9589776.022131264</x:v>
      </x:c>
      <x:c r="AO218" s="19" t="n">
        <x:v>9271206.051108964</x:v>
      </x:c>
      <x:c r="AP218" s="19" t="n">
        <x:v>8954222.46232501</x:v>
      </x:c>
      <x:c r="AQ218" s="19" t="n">
        <x:v>8638839.169568304</x:v>
      </x:c>
      <x:c r="AR218" s="19" t="n">
        <x:v>8315613.795984464</x:v>
      </x:c>
      <x:c r="AS218" s="19" t="n">
        <x:v>7964392.911932245</x:v>
      </x:c>
      <x:c r="AT218" s="19" t="n">
        <x:v>7615734.066488308</x:v>
      </x:c>
      <x:c r="AU218" s="19" t="n">
        <x:v>7269748.595462607</x:v>
      </x:c>
      <x:c r="AV218" s="19" t="n">
        <x:v>6926429.151794989</x:v>
      </x:c>
      <x:c r="AW218" s="19" t="n">
        <x:v>6585718.654473869</x:v>
      </x:c>
      <x:c r="AX218" s="19" t="n">
        <x:v>6247616.373555212</x:v>
      </x:c>
      <x:c r="AY218" s="19" t="n">
        <x:v>5912050.542810395</x:v>
      </x:c>
      <x:c r="AZ218" s="19" t="n">
        <x:v>5579081.092736194</x:v>
      </x:c>
      <x:c r="BA218" s="19" t="n">
        <x:v>5248775.0941776745</x:v>
      </x:c>
      <x:c r="BB218" s="19" t="n">
        <x:v>4921051.136943012</x:v>
      </x:c>
      <x:c r="BC218" s="19" t="n">
        <x:v>4595832.584123073</x:v>
      </x:c>
      <x:c r="BD218" s="19" t="n">
        <x:v>4263666.432853568</x:v>
      </x:c>
      <x:c r="BE218" s="19" t="n">
        <x:v>3938774.219732025</x:v>
      </x:c>
      <x:c r="BF218" s="19" t="n">
        <x:v>3617161.990114274</x:v>
      </x:c>
      <x:c r="BG218" s="19" t="n">
        <x:v>3298659.8017717064</x:v>
      </x:c>
      <x:c r="BH218" s="19" t="n">
        <x:v>2983237.1683426783</x:v>
      </x:c>
      <x:c r="BI218" s="19" t="n">
        <x:v>2670942.3295312375</x:v>
      </x:c>
      <x:c r="BJ218" s="19" t="n">
        <x:v>2361753.797834793</x:v>
      </x:c>
      <x:c r="BK218" s="19" t="n">
        <x:v>2055790.0825084434</x:v>
      </x:c>
      <x:c r="BL218" s="19" t="n">
        <x:v>1752883.679629926</x:v>
      </x:c>
      <x:c r="BM218" s="19" t="n">
        <x:v>1452950.730515508</x:v>
      </x:c>
      <x:c r="BN218" s="19" t="n">
        <x:v>1156034.1351047535</x:v>
      </x:c>
      <x:c r="BO218" s="19" t="n">
        <x:v>862173.3816833608</x:v>
      </x:c>
    </x:row>
    <x:row r="219" ht="42" customHeight="1">
      <x:c r="A219" s="3" t="str">
        <x:v>EVENT.A_FEE.CASH</x:v>
      </x:c>
      <x:c r="B219" s="3" t="str">
        <x:v>Event checkpoint: Series A fees cash</x:v>
      </x:c>
      <x:c r="C219" s="3" t="str">
        <x:v>EUR</x:v>
      </x:c>
      <x:c r="D219" s="3" t="str">
        <x:v>END</x:v>
      </x:c>
      <x:c r="E219" s="19" t="n">
        <x:f>BO219</x:f>
        <x:v>6444983.995433731</x:v>
      </x:c>
      <x:c r="F219" s="3" t="str">
        <x:v>D10 Liquidity_RegCap row 87; latest estimate</x:v>
      </x:c>
      <x:c r="G219" s="2"/>
      <x:c r="H219" s="20" t="n">
        <x:f>INDEX(H220:H222,'Cover'!$C$28,1)</x:f>
        <x:v>1025000</x:v>
      </x:c>
      <x:c r="I219" s="20" t="n">
        <x:f>INDEX(I220:I222,'Cover'!$C$28,1)</x:f>
        <x:v>1004604.1399999999</x:v>
      </x:c>
      <x:c r="J219" s="20" t="n">
        <x:f>INDEX(J220:J222,'Cover'!$C$28,1)</x:f>
        <x:v>958098.6999999998</x:v>
      </x:c>
      <x:c r="K219" s="20" t="n">
        <x:f>INDEX(K220:K222,'Cover'!$C$28,1)</x:f>
        <x:v>902797.1499999998</x:v>
      </x:c>
      <x:c r="L219" s="20" t="n">
        <x:f>INDEX(L220:L222,'Cover'!$C$28,1)</x:f>
        <x:v>800282.2899999998</x:v>
      </x:c>
      <x:c r="M219" s="20" t="n">
        <x:f>INDEX(M220:M222,'Cover'!$C$28,1)</x:f>
        <x:v>697476.4399999998</x:v>
      </x:c>
      <x:c r="N219" s="20" t="n">
        <x:f>INDEX(N220:N222,'Cover'!$C$28,1)</x:f>
        <x:v>576550.43</x:v>
      </x:c>
      <x:c r="O219" s="20" t="n">
        <x:f>INDEX(O220:O222,'Cover'!$C$28,1)</x:f>
        <x:v>4422858.0192875005</x:v>
      </x:c>
      <x:c r="P219" s="20" t="n">
        <x:f>INDEX(P220:P222,'Cover'!$C$28,1)</x:f>
        <x:v>4307564.27265702</x:v>
      </x:c>
      <x:c r="Q219" s="20" t="n">
        <x:f>INDEX(Q220:Q222,'Cover'!$C$28,1)</x:f>
        <x:v>4170188.738593252</x:v>
      </x:c>
      <x:c r="R219" s="20" t="n">
        <x:f>INDEX(R220:R222,'Cover'!$C$28,1)</x:f>
        <x:v>4007453.5376407783</x:v>
      </x:c>
      <x:c r="S219" s="20" t="n">
        <x:f>INDEX(S220:S222,'Cover'!$C$28,1)</x:f>
        <x:v>3806259.3059398597</x:v>
      </x:c>
      <x:c r="T219" s="20" t="n">
        <x:f>INDEX(T220:T222,'Cover'!$C$28,1)</x:f>
        <x:v>3612900.6962790797</x:v>
      </x:c>
      <x:c r="U219" s="20" t="n">
        <x:f>INDEX(U220:U222,'Cover'!$C$28,1)</x:f>
        <x:v>3385829.904497584</x:v>
      </x:c>
      <x:c r="V219" s="20" t="n">
        <x:f>INDEX(V220:V222,'Cover'!$C$28,1)</x:f>
        <x:v>3130925.5721130725</x:v>
      </x:c>
      <x:c r="W219" s="20" t="n">
        <x:f>INDEX(W220:W222,'Cover'!$C$28,1)</x:f>
        <x:v>2883024.984674343</x:v>
      </x:c>
      <x:c r="X219" s="20" t="n">
        <x:f>INDEX(X220:X222,'Cover'!$C$28,1)</x:f>
        <x:v>2642579.7684223447</x:v>
      </x:c>
      <x:c r="Y219" s="20" t="n">
        <x:f>INDEX(Y220:Y222,'Cover'!$C$28,1)</x:f>
        <x:v>2403480.946493165</x:v>
      </x:c>
      <x:c r="Z219" s="20" t="n">
        <x:f>INDEX(Z220:Z222,'Cover'!$C$28,1)</x:f>
        <x:v>14035248.484654805</x:v>
      </x:c>
      <x:c r="AA219" s="20" t="n">
        <x:f>INDEX(AA220:AA222,'Cover'!$C$28,1)</x:f>
        <x:v>13779389.26634444</x:v>
      </x:c>
      <x:c r="AB219" s="20" t="n">
        <x:f>INDEX(AB220:AB222,'Cover'!$C$28,1)</x:f>
        <x:v>13542865.694368586</x:v>
      </x:c>
      <x:c r="AC219" s="20" t="n">
        <x:f>INDEX(AC220:AC222,'Cover'!$C$28,1)</x:f>
        <x:v>13305724.809884492</x:v>
      </x:c>
      <x:c r="AD219" s="20" t="n">
        <x:f>INDEX(AD220:AD222,'Cover'!$C$28,1)</x:f>
        <x:v>13069553.535502233</x:v>
      </x:c>
      <x:c r="AE219" s="20" t="n">
        <x:f>INDEX(AE220:AE222,'Cover'!$C$28,1)</x:f>
        <x:v>12837124.229667583</x:v>
      </x:c>
      <x:c r="AF219" s="20" t="n">
        <x:f>INDEX(AF220:AF222,'Cover'!$C$28,1)</x:f>
        <x:v>12599405.265568541</x:v>
      </x:c>
      <x:c r="AG219" s="20" t="n">
        <x:f>INDEX(AG220:AG222,'Cover'!$C$28,1)</x:f>
        <x:v>12349401.911451416</x:v>
      </x:c>
      <x:c r="AH219" s="20" t="n">
        <x:f>INDEX(AH220:AH222,'Cover'!$C$28,1)</x:f>
        <x:v>12070410.035322515</x:v>
      </x:c>
      <x:c r="AI219" s="20" t="n">
        <x:f>INDEX(AI220:AI222,'Cover'!$C$28,1)</x:f>
        <x:v>11786503.31119292</x:v>
      </x:c>
      <x:c r="AJ219" s="20" t="n">
        <x:f>INDEX(AJ220:AJ222,'Cover'!$C$28,1)</x:f>
        <x:v>11517677.428945983</x:v>
      </x:c>
      <x:c r="AK219" s="20" t="n">
        <x:f>INDEX(AK220:AK222,'Cover'!$C$28,1)</x:f>
        <x:v>11256517.384436542</x:v>
      </x:c>
      <x:c r="AL219" s="20" t="n">
        <x:f>INDEX(AL220:AL222,'Cover'!$C$28,1)</x:f>
        <x:v>11001500.809093233</x:v>
      </x:c>
      <x:c r="AM219" s="20" t="n">
        <x:f>INDEX(AM220:AM222,'Cover'!$C$28,1)</x:f>
        <x:v>10748262.206774222</x:v>
      </x:c>
      <x:c r="AN219" s="20" t="n">
        <x:f>INDEX(AN220:AN222,'Cover'!$C$28,1)</x:f>
        <x:v>10505763.149727058</x:v>
      </x:c>
      <x:c r="AO219" s="20" t="n">
        <x:f>INDEX(AO220:AO222,'Cover'!$C$28,1)</x:f>
        <x:v>10269595.557070944</x:v>
      </x:c>
      <x:c r="AP219" s="20" t="n">
        <x:f>INDEX(AP220:AP222,'Cover'!$C$28,1)</x:f>
        <x:v>10034361.165530069</x:v>
      </x:c>
      <x:c r="AQ219" s="20" t="n">
        <x:f>INDEX(AQ220:AQ222,'Cover'!$C$28,1)</x:f>
        <x:v>9811310.343226956</x:v>
      </x:c>
      <x:c r="AR219" s="20" t="n">
        <x:f>INDEX(AR220:AR222,'Cover'!$C$28,1)</x:f>
        <x:v>9594732.98842977</x:v>
      </x:c>
      <x:c r="AS219" s="20" t="n">
        <x:f>INDEX(AS220:AS222,'Cover'!$C$28,1)</x:f>
        <x:v>9375204.043880716</x:v>
      </x:c>
      <x:c r="AT219" s="20" t="n">
        <x:f>INDEX(AT220:AT222,'Cover'!$C$28,1)</x:f>
        <x:v>9140534.596223682</x:v>
      </x:c>
      <x:c r="AU219" s="20" t="n">
        <x:f>INDEX(AU220:AU222,'Cover'!$C$28,1)</x:f>
        <x:v>8904832.442796756</x:v>
      </x:c>
      <x:c r="AV219" s="20" t="n">
        <x:f>INDEX(AV220:AV222,'Cover'!$C$28,1)</x:f>
        <x:v>8682671.718498252</x:v>
      </x:c>
      <x:c r="AW219" s="20" t="n">
        <x:f>INDEX(AW220:AW222,'Cover'!$C$28,1)</x:f>
        <x:v>8477218.44660883</x:v>
      </x:c>
      <x:c r="AX219" s="20" t="n">
        <x:f>INDEX(AX220:AX222,'Cover'!$C$28,1)</x:f>
        <x:v>8281597.141503382</x:v>
      </x:c>
      <x:c r="AY219" s="20" t="n">
        <x:f>INDEX(AY220:AY222,'Cover'!$C$28,1)</x:f>
        <x:v>8085534.815027276</x:v>
      </x:c>
      <x:c r="AZ219" s="20" t="n">
        <x:f>INDEX(AZ220:AZ222,'Cover'!$C$28,1)</x:f>
        <x:v>7909670.93216834</x:v>
      </x:c>
      <x:c r="BA219" s="20" t="n">
        <x:f>INDEX(BA220:BA222,'Cover'!$C$28,1)</x:f>
        <x:v>7743720.012411222</x:v>
      </x:c>
      <x:c r="BB219" s="20" t="n">
        <x:f>INDEX(BB220:BB222,'Cover'!$C$28,1)</x:f>
        <x:v>7575700.438108443</x:v>
      </x:c>
      <x:c r="BC219" s="20" t="n">
        <x:f>INDEX(BC220:BC222,'Cover'!$C$28,1)</x:f>
        <x:v>7429739.726346482</x:v>
      </x:c>
      <x:c r="BD219" s="20" t="n">
        <x:f>INDEX(BD220:BD222,'Cover'!$C$28,1)</x:f>
        <x:v>7293765.578225888</x:v>
      </x:c>
      <x:c r="BE219" s="20" t="n">
        <x:f>INDEX(BE220:BE222,'Cover'!$C$28,1)</x:f>
        <x:v>7148902.228505451</x:v>
      </x:c>
      <x:c r="BF219" s="20" t="n">
        <x:f>INDEX(BF220:BF222,'Cover'!$C$28,1)</x:f>
        <x:v>7025486.399830108</x:v>
      </x:c>
      <x:c r="BG219" s="20" t="n">
        <x:f>INDEX(BG220:BG222,'Cover'!$C$28,1)</x:f>
        <x:v>6911154.864915251</x:v>
      </x:c>
      <x:c r="BH219" s="20" t="n">
        <x:f>INDEX(BH220:BH222,'Cover'!$C$28,1)</x:f>
        <x:v>6800598.897952879</x:v>
      </x:c>
      <x:c r="BI219" s="20" t="n">
        <x:f>INDEX(BI220:BI222,'Cover'!$C$28,1)</x:f>
        <x:v>6716453.765772469</x:v>
      </x:c>
      <x:c r="BJ219" s="20" t="n">
        <x:f>INDEX(BJ220:BJ222,'Cover'!$C$28,1)</x:f>
        <x:v>6647036.871898298</x:v>
      </x:c>
      <x:c r="BK219" s="20" t="n">
        <x:f>INDEX(BK220:BK222,'Cover'!$C$28,1)</x:f>
        <x:v>6571944.736726712</x:v>
      </x:c>
      <x:c r="BL219" s="20" t="n">
        <x:f>INDEX(BL220:BL222,'Cover'!$C$28,1)</x:f>
        <x:v>6529415.5402144</x:v>
      </x:c>
      <x:c r="BM219" s="20" t="n">
        <x:f>INDEX(BM220:BM222,'Cover'!$C$28,1)</x:f>
        <x:v>6496570.355778951</x:v>
      </x:c>
      <x:c r="BN219" s="20" t="n">
        <x:f>INDEX(BN220:BN222,'Cover'!$C$28,1)</x:f>
        <x:v>6453499.294333233</x:v>
      </x:c>
      <x:c r="BO219" s="20" t="n">
        <x:f>INDEX(BO220:BO222,'Cover'!$C$28,1)</x:f>
        <x:v>6444983.995433731</x:v>
      </x:c>
    </x:row>
    <x:row r="220" ht="42" customHeight="1">
      <x:c r="A220" s="3" t="str">
        <x:v>EVENT.A_FEE.CASH.1</x:v>
      </x:c>
      <x:c r="B220" s="3" t="str">
        <x:v>Event checkpoint: Series A fees cash / Base</x:v>
      </x:c>
      <x:c r="C220" s="3" t="str">
        <x:v>EUR</x:v>
      </x:c>
      <x:c r="D220" s="3" t="str">
        <x:v>END</x:v>
      </x:c>
      <x:c r="E220" s="19" t="n">
        <x:f>BO220</x:f>
        <x:v>6444983.995433731</x:v>
      </x:c>
      <x:c r="F220" s="3" t="str"/>
      <x:c r="G220" s="2"/>
      <x:c r="H220" s="19" t="n">
        <x:v>1025000</x:v>
      </x:c>
      <x:c r="I220" s="19" t="n">
        <x:v>1004604.1399999999</x:v>
      </x:c>
      <x:c r="J220" s="19" t="n">
        <x:v>958098.6999999998</x:v>
      </x:c>
      <x:c r="K220" s="19" t="n">
        <x:v>902797.1499999998</x:v>
      </x:c>
      <x:c r="L220" s="19" t="n">
        <x:v>800282.2899999998</x:v>
      </x:c>
      <x:c r="M220" s="19" t="n">
        <x:v>697476.4399999998</x:v>
      </x:c>
      <x:c r="N220" s="19" t="n">
        <x:v>576550.43</x:v>
      </x:c>
      <x:c r="O220" s="19" t="n">
        <x:v>4422858.0192875005</x:v>
      </x:c>
      <x:c r="P220" s="19" t="n">
        <x:v>4307564.27265702</x:v>
      </x:c>
      <x:c r="Q220" s="19" t="n">
        <x:v>4170188.738593252</x:v>
      </x:c>
      <x:c r="R220" s="19" t="n">
        <x:v>4007453.5376407783</x:v>
      </x:c>
      <x:c r="S220" s="19" t="n">
        <x:v>3806259.3059398597</x:v>
      </x:c>
      <x:c r="T220" s="19" t="n">
        <x:v>3612900.6962790797</x:v>
      </x:c>
      <x:c r="U220" s="19" t="n">
        <x:v>3385829.904497584</x:v>
      </x:c>
      <x:c r="V220" s="19" t="n">
        <x:v>3130925.5721130725</x:v>
      </x:c>
      <x:c r="W220" s="19" t="n">
        <x:v>2883024.984674343</x:v>
      </x:c>
      <x:c r="X220" s="19" t="n">
        <x:v>2642579.7684223447</x:v>
      </x:c>
      <x:c r="Y220" s="19" t="n">
        <x:v>2403480.946493165</x:v>
      </x:c>
      <x:c r="Z220" s="19" t="n">
        <x:v>14035248.484654805</x:v>
      </x:c>
      <x:c r="AA220" s="19" t="n">
        <x:v>13779389.26634444</x:v>
      </x:c>
      <x:c r="AB220" s="19" t="n">
        <x:v>13542865.694368586</x:v>
      </x:c>
      <x:c r="AC220" s="19" t="n">
        <x:v>13305724.809884492</x:v>
      </x:c>
      <x:c r="AD220" s="19" t="n">
        <x:v>13069553.535502233</x:v>
      </x:c>
      <x:c r="AE220" s="19" t="n">
        <x:v>12837124.229667583</x:v>
      </x:c>
      <x:c r="AF220" s="19" t="n">
        <x:v>12599405.265568541</x:v>
      </x:c>
      <x:c r="AG220" s="19" t="n">
        <x:v>12349401.911451416</x:v>
      </x:c>
      <x:c r="AH220" s="19" t="n">
        <x:v>12070410.035322515</x:v>
      </x:c>
      <x:c r="AI220" s="19" t="n">
        <x:v>11786503.31119292</x:v>
      </x:c>
      <x:c r="AJ220" s="19" t="n">
        <x:v>11517677.428945983</x:v>
      </x:c>
      <x:c r="AK220" s="19" t="n">
        <x:v>11256517.384436542</x:v>
      </x:c>
      <x:c r="AL220" s="19" t="n">
        <x:v>11001500.809093233</x:v>
      </x:c>
      <x:c r="AM220" s="19" t="n">
        <x:v>10748262.206774222</x:v>
      </x:c>
      <x:c r="AN220" s="19" t="n">
        <x:v>10505763.149727058</x:v>
      </x:c>
      <x:c r="AO220" s="19" t="n">
        <x:v>10269595.557070944</x:v>
      </x:c>
      <x:c r="AP220" s="19" t="n">
        <x:v>10034361.165530069</x:v>
      </x:c>
      <x:c r="AQ220" s="19" t="n">
        <x:v>9811310.343226956</x:v>
      </x:c>
      <x:c r="AR220" s="19" t="n">
        <x:v>9594732.98842977</x:v>
      </x:c>
      <x:c r="AS220" s="19" t="n">
        <x:v>9375204.043880716</x:v>
      </x:c>
      <x:c r="AT220" s="19" t="n">
        <x:v>9140534.596223682</x:v>
      </x:c>
      <x:c r="AU220" s="19" t="n">
        <x:v>8904832.442796756</x:v>
      </x:c>
      <x:c r="AV220" s="19" t="n">
        <x:v>8682671.718498252</x:v>
      </x:c>
      <x:c r="AW220" s="19" t="n">
        <x:v>8477218.44660883</x:v>
      </x:c>
      <x:c r="AX220" s="19" t="n">
        <x:v>8281597.141503382</x:v>
      </x:c>
      <x:c r="AY220" s="19" t="n">
        <x:v>8085534.815027276</x:v>
      </x:c>
      <x:c r="AZ220" s="19" t="n">
        <x:v>7909670.93216834</x:v>
      </x:c>
      <x:c r="BA220" s="19" t="n">
        <x:v>7743720.012411222</x:v>
      </x:c>
      <x:c r="BB220" s="19" t="n">
        <x:v>7575700.438108443</x:v>
      </x:c>
      <x:c r="BC220" s="19" t="n">
        <x:v>7429739.726346482</x:v>
      </x:c>
      <x:c r="BD220" s="19" t="n">
        <x:v>7293765.578225888</x:v>
      </x:c>
      <x:c r="BE220" s="19" t="n">
        <x:v>7148902.228505451</x:v>
      </x:c>
      <x:c r="BF220" s="19" t="n">
        <x:v>7025486.399830108</x:v>
      </x:c>
      <x:c r="BG220" s="19" t="n">
        <x:v>6911154.864915251</x:v>
      </x:c>
      <x:c r="BH220" s="19" t="n">
        <x:v>6800598.897952879</x:v>
      </x:c>
      <x:c r="BI220" s="19" t="n">
        <x:v>6716453.765772469</x:v>
      </x:c>
      <x:c r="BJ220" s="19" t="n">
        <x:v>6647036.871898298</x:v>
      </x:c>
      <x:c r="BK220" s="19" t="n">
        <x:v>6571944.736726712</x:v>
      </x:c>
      <x:c r="BL220" s="19" t="n">
        <x:v>6529415.5402144</x:v>
      </x:c>
      <x:c r="BM220" s="19" t="n">
        <x:v>6496570.355778951</x:v>
      </x:c>
      <x:c r="BN220" s="19" t="n">
        <x:v>6453499.294333233</x:v>
      </x:c>
      <x:c r="BO220" s="19" t="n">
        <x:v>6444983.995433731</x:v>
      </x:c>
    </x:row>
    <x:row r="221" ht="42" customHeight="1">
      <x:c r="A221" s="3" t="str">
        <x:v>EVENT.A_FEE.CASH.2</x:v>
      </x:c>
      <x:c r="B221" s="3" t="str">
        <x:v>Event checkpoint: Series A fees cash / Upside</x:v>
      </x:c>
      <x:c r="C221" s="3" t="str">
        <x:v>EUR</x:v>
      </x:c>
      <x:c r="D221" s="3" t="str">
        <x:v>END</x:v>
      </x:c>
      <x:c r="E221" s="19" t="n">
        <x:f>BO221</x:f>
        <x:v>16645587.490701906</x:v>
      </x:c>
      <x:c r="F221" s="3" t="str"/>
      <x:c r="G221" s="2"/>
      <x:c r="H221" s="19" t="n">
        <x:v>1025000</x:v>
      </x:c>
      <x:c r="I221" s="19" t="n">
        <x:v>1004604.1399999999</x:v>
      </x:c>
      <x:c r="J221" s="19" t="n">
        <x:v>958098.6999999998</x:v>
      </x:c>
      <x:c r="K221" s="19" t="n">
        <x:v>902797.1499999998</x:v>
      </x:c>
      <x:c r="L221" s="19" t="n">
        <x:v>800282.2899999998</x:v>
      </x:c>
      <x:c r="M221" s="19" t="n">
        <x:v>697476.4399999998</x:v>
      </x:c>
      <x:c r="N221" s="19" t="n">
        <x:v>576550.43</x:v>
      </x:c>
      <x:c r="O221" s="19" t="n">
        <x:v>4422858.0192875005</x:v>
      </x:c>
      <x:c r="P221" s="19" t="n">
        <x:v>4307564.27265702</x:v>
      </x:c>
      <x:c r="Q221" s="19" t="n">
        <x:v>4170188.738593252</x:v>
      </x:c>
      <x:c r="R221" s="19" t="n">
        <x:v>4010615.7891936577</x:v>
      </x:c>
      <x:c r="S221" s="19" t="n">
        <x:v>3813868.9048093962</x:v>
      </x:c>
      <x:c r="T221" s="19" t="n">
        <x:v>3625535.9891873263</x:v>
      </x:c>
      <x:c r="U221" s="19" t="n">
        <x:v>3423677.7381131854</x:v>
      </x:c>
      <x:c r="V221" s="19" t="n">
        <x:v>3186239.043321768</x:v>
      </x:c>
      <x:c r="W221" s="19" t="n">
        <x:v>2959219.2102045296</x:v>
      </x:c>
      <x:c r="X221" s="19" t="n">
        <x:v>2742553.282747994</x:v>
      </x:c>
      <x:c r="Y221" s="19" t="n">
        <x:v>2531517.2116344552</x:v>
      </x:c>
      <x:c r="Z221" s="19" t="n">
        <x:v>14195135.4752733</x:v>
      </x:c>
      <x:c r="AA221" s="19" t="n">
        <x:v>13973447.976116484</x:v>
      </x:c>
      <x:c r="AB221" s="19" t="n">
        <x:v>13776760.51718116</x:v>
      </x:c>
      <x:c r="AC221" s="19" t="n">
        <x:v>13583628.157707516</x:v>
      </x:c>
      <x:c r="AD221" s="19" t="n">
        <x:v>13394180.544116797</x:v>
      </x:c>
      <x:c r="AE221" s="19" t="n">
        <x:v>13215879.406993568</x:v>
      </x:c>
      <x:c r="AF221" s="19" t="n">
        <x:v>13036899.861853287</x:v>
      </x:c>
      <x:c r="AG221" s="19" t="n">
        <x:v>12851953.849574815</x:v>
      </x:c>
      <x:c r="AH221" s="19" t="n">
        <x:v>12651830.008885844</x:v>
      </x:c>
      <x:c r="AI221" s="19" t="n">
        <x:v>12455333.41195045</x:v>
      </x:c>
      <x:c r="AJ221" s="19" t="n">
        <x:v>12277197.244173935</x:v>
      </x:c>
      <x:c r="AK221" s="19" t="n">
        <x:v>12121584.772514418</x:v>
      </x:c>
      <x:c r="AL221" s="19" t="n">
        <x:v>11981610.370380923</x:v>
      </x:c>
      <x:c r="AM221" s="19" t="n">
        <x:v>11845426.630692836</x:v>
      </x:c>
      <x:c r="AN221" s="19" t="n">
        <x:v>11737784.533415781</x:v>
      </x:c>
      <x:c r="AO221" s="19" t="n">
        <x:v>11646722.299580572</x:v>
      </x:c>
      <x:c r="AP221" s="19" t="n">
        <x:v>11557339.034304854</x:v>
      </x:c>
      <x:c r="AQ221" s="19" t="n">
        <x:v>11501127.781236392</x:v>
      </x:c>
      <x:c r="AR221" s="19" t="n">
        <x:v>11462302.889551468</x:v>
      </x:c>
      <x:c r="AS221" s="19" t="n">
        <x:v>11422959.418382913</x:v>
      </x:c>
      <x:c r="AT221" s="19" t="n">
        <x:v>11396538.048454784</x:v>
      </x:c>
      <x:c r="AU221" s="19" t="n">
        <x:v>11383149.291322466</x:v>
      </x:c>
      <x:c r="AV221" s="19" t="n">
        <x:v>11381685.641049981</x:v>
      </x:c>
      <x:c r="AW221" s="19" t="n">
        <x:v>11427618.389173431</x:v>
      </x:c>
      <x:c r="AX221" s="19" t="n">
        <x:v>11498361.512463566</x:v>
      </x:c>
      <x:c r="AY221" s="19" t="n">
        <x:v>11564444.185008384</x:v>
      </x:c>
      <x:c r="AZ221" s="19" t="n">
        <x:v>11685739.510454927</x:v>
      </x:c>
      <x:c r="BA221" s="19" t="n">
        <x:v>11832744.809892453</x:v>
      </x:c>
      <x:c r="BB221" s="19" t="n">
        <x:v>11970668.335077392</x:v>
      </x:c>
      <x:c r="BC221" s="19" t="n">
        <x:v>12170269.489363104</x:v>
      </x:c>
      <x:c r="BD221" s="19" t="n">
        <x:v>12396453.464325108</x:v>
      </x:c>
      <x:c r="BE221" s="19" t="n">
        <x:v>12604658.687268546</x:v>
      </x:c>
      <x:c r="BF221" s="19" t="n">
        <x:v>12880721.45334484</x:v>
      </x:c>
      <x:c r="BG221" s="19" t="n">
        <x:v>13184338.281918474</x:v>
      </x:c>
      <x:c r="BH221" s="19" t="n">
        <x:v>13478725.796615036</x:v>
      </x:c>
      <x:c r="BI221" s="19" t="n">
        <x:v>13850099.586040676</x:v>
      </x:c>
      <x:c r="BJ221" s="19" t="n">
        <x:v>14255378.75170449</x:v>
      </x:c>
      <x:c r="BK221" s="19" t="n">
        <x:v>14638120.548037153</x:v>
      </x:c>
      <x:c r="BL221" s="19" t="n">
        <x:v>15109325.01729019</x:v>
      </x:c>
      <x:c r="BM221" s="19" t="n">
        <x:v>15610123.703154417</x:v>
      </x:c>
      <x:c r="BN221" s="19" t="n">
        <x:v>16079835.566760814</x:v>
      </x:c>
      <x:c r="BO221" s="19" t="n">
        <x:v>16645587.490701906</x:v>
      </x:c>
    </x:row>
    <x:row r="222" ht="42" customHeight="1">
      <x:c r="A222" s="3" t="str">
        <x:v>EVENT.A_FEE.CASH.3</x:v>
      </x:c>
      <x:c r="B222" s="3" t="str">
        <x:v>Event checkpoint: Series A fees cash / Downside</x:v>
      </x:c>
      <x:c r="C222" s="3" t="str">
        <x:v>EUR</x:v>
      </x:c>
      <x:c r="D222" s="3" t="str">
        <x:v>END</x:v>
      </x:c>
      <x:c r="E222" s="19" t="n">
        <x:f>BO222</x:f>
        <x:v>1138741.9525456398</x:v>
      </x:c>
      <x:c r="F222" s="3" t="str"/>
      <x:c r="G222" s="2"/>
      <x:c r="H222" s="19" t="n">
        <x:v>1025000</x:v>
      </x:c>
      <x:c r="I222" s="19" t="n">
        <x:v>1004604.1399999999</x:v>
      </x:c>
      <x:c r="J222" s="19" t="n">
        <x:v>958098.6999999998</x:v>
      </x:c>
      <x:c r="K222" s="19" t="n">
        <x:v>902797.1499999998</x:v>
      </x:c>
      <x:c r="L222" s="19" t="n">
        <x:v>800282.2899999998</x:v>
      </x:c>
      <x:c r="M222" s="19" t="n">
        <x:v>697476.4399999998</x:v>
      </x:c>
      <x:c r="N222" s="19" t="n">
        <x:v>576550.43</x:v>
      </x:c>
      <x:c r="O222" s="19" t="n">
        <x:v>4422858.0192875005</x:v>
      </x:c>
      <x:c r="P222" s="19" t="n">
        <x:v>4307564.27265702</x:v>
      </x:c>
      <x:c r="Q222" s="19" t="n">
        <x:v>4170188.738593252</x:v>
      </x:c>
      <x:c r="R222" s="19" t="n">
        <x:v>4005576.488058432</x:v>
      </x:c>
      <x:c r="S222" s="19" t="n">
        <x:v>3801819.618337515</x:v>
      </x:c>
      <x:c r="T222" s="19" t="n">
        <x:v>3605612.867452196</x:v>
      </x:c>
      <x:c r="U222" s="19" t="n">
        <x:v>3397555.2906655064</x:v>
      </x:c>
      <x:c r="V222" s="19" t="n">
        <x:v>3160344.126134492</x:v>
      </x:c>
      <x:c r="W222" s="19" t="n">
        <x:v>2928380.480529192</x:v>
      </x:c>
      <x:c r="X222" s="19" t="n">
        <x:v>2702444.515329754</x:v>
      </x:c>
      <x:c r="Y222" s="19" t="n">
        <x:v>2475664.8804883473</x:v>
      </x:c>
      <x:c r="Z222" s="19" t="n">
        <x:v>14117887.486260286</x:v>
      </x:c>
      <x:c r="AA222" s="19" t="n">
        <x:v>13812654.729675442</x:v>
      </x:c>
      <x:c r="AB222" s="19" t="n">
        <x:v>13529827.423443701</x:v>
      </x:c>
      <x:c r="AC222" s="19" t="n">
        <x:v>13244790.746865237</x:v>
      </x:c>
      <x:c r="AD222" s="19" t="n">
        <x:v>12959898.368527044</x:v>
      </x:c>
      <x:c r="AE222" s="19" t="n">
        <x:v>12675493.890699925</x:v>
      </x:c>
      <x:c r="AF222" s="19" t="n">
        <x:v>12384045.11204689</x:v>
      </x:c>
      <x:c r="AG222" s="19" t="n">
        <x:v>12077247.967642736</x:v>
      </x:c>
      <x:c r="AH222" s="19" t="n">
        <x:v>11751549.574527983</x:v>
      </x:c>
      <x:c r="AI222" s="19" t="n">
        <x:v>11416573.463545088</x:v>
      </x:c>
      <x:c r="AJ222" s="19" t="n">
        <x:v>11094697.191807257</x:v>
      </x:c>
      <x:c r="AK222" s="19" t="n">
        <x:v>10773305.671520492</x:v>
      </x:c>
      <x:c r="AL222" s="19" t="n">
        <x:v>10453362.956214786</x:v>
      </x:c>
      <x:c r="AM222" s="19" t="n">
        <x:v>10133832.759060325</x:v>
      </x:c>
      <x:c r="AN222" s="19" t="n">
        <x:v>9816820.119626474</x:v>
      </x:c>
      <x:c r="AO222" s="19" t="n">
        <x:v>9501269.283370404</x:v>
      </x:c>
      <x:c r="AP222" s="19" t="n">
        <x:v>9185865.972740924</x:v>
      </x:c>
      <x:c r="AQ222" s="19" t="n">
        <x:v>8873271.578128116</x:v>
      </x:c>
      <x:c r="AR222" s="19" t="n">
        <x:v>8562130.379855257</x:v>
      </x:c>
      <x:c r="AS222" s="19" t="n">
        <x:v>8246043.664488113</x:v>
      </x:c>
      <x:c r="AT222" s="19" t="n">
        <x:v>7900803.861719121</x:v>
      </x:c>
      <x:c r="AU222" s="19" t="n">
        <x:v>7547347.140247891</x:v>
      </x:c>
      <x:c r="AV222" s="19" t="n">
        <x:v>7206775.03015915</x:v>
      </x:c>
      <x:c r="AW222" s="19" t="n">
        <x:v>6869005.577767719</x:v>
      </x:c>
      <x:c r="AX222" s="19" t="n">
        <x:v>6533714.813627574</x:v>
      </x:c>
      <x:c r="AY222" s="19" t="n">
        <x:v>6198493.692492651</x:v>
      </x:c>
      <x:c r="AZ222" s="19" t="n">
        <x:v>5868130.528621585</x:v>
      </x:c>
      <x:c r="BA222" s="19" t="n">
        <x:v>5540210.264669215</x:v>
      </x:c>
      <x:c r="BB222" s="19" t="n">
        <x:v>5211940.980068523</x:v>
      </x:c>
      <x:c r="BC222" s="19" t="n">
        <x:v>4888873.749254866</x:v>
      </x:c>
      <x:c r="BD222" s="19" t="n">
        <x:v>4568211.397036944</x:v>
      </x:c>
      <x:c r="BE222" s="19" t="n">
        <x:v>4241134.309153317</x:v>
      </x:c>
      <x:c r="BF222" s="19" t="n">
        <x:v>3914502.337189804</x:v>
      </x:c>
      <x:c r="BG222" s="19" t="n">
        <x:v>3587895.566510848</x:v>
      </x:c>
      <x:c r="BH222" s="19" t="n">
        <x:v>3268326.67793658</x:v>
      </x:c>
      <x:c r="BI222" s="19" t="n">
        <x:v>2953807.948168961</x:v>
      </x:c>
      <x:c r="BJ222" s="19" t="n">
        <x:v>2644944.8378767967</x:v>
      </x:c>
      <x:c r="BK222" s="19" t="n">
        <x:v>2335229.760475333</x:v>
      </x:c>
      <x:c r="BL222" s="19" t="n">
        <x:v>2035103.126428113</x:v>
      </x:c>
      <x:c r="BM222" s="19" t="n">
        <x:v>1735562.6987177278</x:v>
      </x:c>
      <x:c r="BN222" s="19" t="n">
        <x:v>1432195.217551779</x:v>
      </x:c>
      <x:c r="BO222" s="19" t="n">
        <x:v>1138741.9525456398</x:v>
      </x:c>
    </x:row>
    <x:row r="223" ht="42" customHeight="1">
      <x:c r="A223" s="3" t="str">
        <x:v>EVENT.A_FEE.FUNDS</x:v>
      </x:c>
      <x:c r="B223" s="3" t="str">
        <x:v>Event checkpoint: Series A fees funds</x:v>
      </x:c>
      <x:c r="C223" s="3" t="str">
        <x:v>EUR</x:v>
      </x:c>
      <x:c r="D223" s="3" t="str">
        <x:v>END</x:v>
      </x:c>
      <x:c r="E223" s="19" t="n">
        <x:f>BO223</x:f>
        <x:v>5915757.534586522</x:v>
      </x:c>
      <x:c r="F223" s="3" t="str">
        <x:v>D10 Liquidity_RegCap row 90; latest estimate</x:v>
      </x:c>
      <x:c r="G223" s="2"/>
      <x:c r="H223" s="20" t="n">
        <x:f>INDEX(H224:H226,'Cover'!$C$28,1)</x:f>
        <x:v>25000</x:v>
      </x:c>
      <x:c r="I223" s="20" t="n">
        <x:f>INDEX(I224:I226,'Cover'!$C$28,1)</x:f>
        <x:v>-19634.08999999999</x:v>
      </x:c>
      <x:c r="J223" s="20" t="n">
        <x:f>INDEX(J224:J226,'Cover'!$C$28,1)</x:f>
        <x:v>-61241.57999999999</x:v>
      </x:c>
      <x:c r="K223" s="20" t="n">
        <x:f>INDEX(K224:K226,'Cover'!$C$28,1)</x:f>
        <x:v>-146204.51999999996</x:v>
      </x:c>
      <x:c r="L223" s="20" t="n">
        <x:f>INDEX(L224:L226,'Cover'!$C$28,1)</x:f>
        <x:v>-240016.21999999997</x:v>
      </x:c>
      <x:c r="M223" s="20" t="n">
        <x:f>INDEX(M224:M226,'Cover'!$C$28,1)</x:f>
        <x:v>-356604.73</x:v>
      </x:c>
      <x:c r="N223" s="20" t="n">
        <x:f>INDEX(N224:N226,'Cover'!$C$28,1)</x:f>
        <x:v>-466657.8</x:v>
      </x:c>
      <x:c r="O223" s="20" t="n">
        <x:f>INDEX(O224:O226,'Cover'!$C$28,1)</x:f>
        <x:v>4413211.165158629</x:v>
      </x:c>
      <x:c r="P223" s="20" t="n">
        <x:f>INDEX(P224:P226,'Cover'!$C$28,1)</x:f>
        <x:v>4283736.519109425</x:v>
      </x:c>
      <x:c r="Q223" s="20" t="n">
        <x:f>INDEX(Q224:Q226,'Cover'!$C$28,1)</x:f>
        <x:v>4127438.8967380426</x:v>
      </x:c>
      <x:c r="R223" s="20" t="n">
        <x:f>INDEX(R224:R226,'Cover'!$C$28,1)</x:f>
        <x:v>3924897.6427895967</x:v>
      </x:c>
      <x:c r="S223" s="20" t="n">
        <x:f>INDEX(S224:S226,'Cover'!$C$28,1)</x:f>
        <x:v>3727975.0245981384</x:v>
      </x:c>
      <x:c r="T223" s="20" t="n">
        <x:f>INDEX(T224:T226,'Cover'!$C$28,1)</x:f>
        <x:v>3526714.2940471848</x:v>
      </x:c>
      <x:c r="U223" s="20" t="n">
        <x:f>INDEX(U224:U226,'Cover'!$C$28,1)</x:f>
        <x:v>3241845.392879866</x:v>
      </x:c>
      <x:c r="V223" s="20" t="n">
        <x:f>INDEX(V224:V226,'Cover'!$C$28,1)</x:f>
        <x:v>2991722.3492987915</x:v>
      </x:c>
      <x:c r="W223" s="20" t="n">
        <x:f>INDEX(W224:W226,'Cover'!$C$28,1)</x:f>
        <x:v>2743227.269517876</x:v>
      </x:c>
      <x:c r="X223" s="20" t="n">
        <x:f>INDEX(X224:X226,'Cover'!$C$28,1)</x:f>
        <x:v>2496458.324548125</x:v>
      </x:c>
      <x:c r="Y223" s="20" t="n">
        <x:f>INDEX(Y224:Y226,'Cover'!$C$28,1)</x:f>
        <x:v>2251499.3620028137</x:v>
      </x:c>
      <x:c r="Z223" s="20" t="n">
        <x:f>INDEX(Z224:Z226,'Cover'!$C$28,1)</x:f>
        <x:v>13898419.52207096</x:v>
      </x:c>
      <x:c r="AA223" s="20" t="n">
        <x:f>INDEX(AA224:AA226,'Cover'!$C$28,1)</x:f>
        <x:v>13621178.610291824</x:v>
      </x:c>
      <x:c r="AB223" s="20" t="n">
        <x:f>INDEX(AB224:AB226,'Cover'!$C$28,1)</x:f>
        <x:v>13376687.695060207</x:v>
      </x:c>
      <x:c r="AC223" s="20" t="n">
        <x:f>INDEX(AC224:AC226,'Cover'!$C$28,1)</x:f>
        <x:v>13134244.43682681</x:v>
      </x:c>
      <x:c r="AD223" s="20" t="n">
        <x:f>INDEX(AD224:AD226,'Cover'!$C$28,1)</x:f>
        <x:v>12893632.713911237</x:v>
      </x:c>
      <x:c r="AE223" s="20" t="n">
        <x:f>INDEX(AE224:AE226,'Cover'!$C$28,1)</x:f>
        <x:v>12655022.786150655</x:v>
      </x:c>
      <x:c r="AF223" s="20" t="n">
        <x:f>INDEX(AF224:AF226,'Cover'!$C$28,1)</x:f>
        <x:v>12393244.985432047</x:v>
      </x:c>
      <x:c r="AG223" s="20" t="n">
        <x:f>INDEX(AG224:AG226,'Cover'!$C$28,1)</x:f>
        <x:v>12098232.550528372</x:v>
      </x:c>
      <x:c r="AH223" s="20" t="n">
        <x:f>INDEX(AH224:AH226,'Cover'!$C$28,1)</x:f>
        <x:v>11808820.751579933</x:v>
      </x:c>
      <x:c r="AI223" s="20" t="n">
        <x:f>INDEX(AI224:AI226,'Cover'!$C$28,1)</x:f>
        <x:v>11525206.598406544</x:v>
      </x:c>
      <x:c r="AJ223" s="20" t="n">
        <x:f>INDEX(AJ224:AJ226,'Cover'!$C$28,1)</x:f>
        <x:v>11247569.73085075</x:v>
      </x:c>
      <x:c r="AK223" s="20" t="n">
        <x:f>INDEX(AK224:AK226,'Cover'!$C$28,1)</x:f>
        <x:v>10976065.021138985</x:v>
      </x:c>
      <x:c r="AL223" s="20" t="n">
        <x:f>INDEX(AL224:AL226,'Cover'!$C$28,1)</x:f>
        <x:v>10710829.856351402</x:v>
      </x:c>
      <x:c r="AM223" s="20" t="n">
        <x:f>INDEX(AM224:AM226,'Cover'!$C$28,1)</x:f>
        <x:v>10451989.505339747</x:v>
      </x:c>
      <x:c r="AN223" s="20" t="n">
        <x:f>INDEX(AN224:AN226,'Cover'!$C$28,1)</x:f>
        <x:v>10199646.67274049</x:v>
      </x:c>
      <x:c r="AO223" s="20" t="n">
        <x:f>INDEX(AO224:AO226,'Cover'!$C$28,1)</x:f>
        <x:v>9953901.78772347</x:v>
      </x:c>
      <x:c r="AP223" s="20" t="n">
        <x:f>INDEX(AP224:AP226,'Cover'!$C$28,1)</x:f>
        <x:v>9714747.79666863</x:v>
      </x:c>
      <x:c r="AQ223" s="20" t="n">
        <x:f>INDEX(AQ224:AQ226,'Cover'!$C$28,1)</x:f>
        <x:v>9482301.766644496</x:v>
      </x:c>
      <x:c r="AR223" s="20" t="n">
        <x:f>INDEX(AR224:AR226,'Cover'!$C$28,1)</x:f>
        <x:v>9247190.984495569</x:v>
      </x:c>
      <x:c r="AS223" s="20" t="n">
        <x:f>INDEX(AS224:AS226,'Cover'!$C$28,1)</x:f>
        <x:v>8990743.82831606</x:v>
      </x:c>
      <x:c r="AT223" s="20" t="n">
        <x:f>INDEX(AT224:AT226,'Cover'!$C$28,1)</x:f>
        <x:v>8743757.960625561</x:v>
      </x:c>
      <x:c r="AU223" s="20" t="n">
        <x:f>INDEX(AU224:AU226,'Cover'!$C$28,1)</x:f>
        <x:v>8506464.169815404</x:v>
      </x:c>
      <x:c r="AV223" s="20" t="n">
        <x:f>INDEX(AV224:AV226,'Cover'!$C$28,1)</x:f>
        <x:v>8278950.026958625</x:v>
      </x:c>
      <x:c r="AW223" s="20" t="n">
        <x:f>INDEX(AW224:AW226,'Cover'!$C$28,1)</x:f>
        <x:v>8061224.908492778</x:v>
      </x:c>
      <x:c r="AX223" s="20" t="n">
        <x:f>INDEX(AX224:AX226,'Cover'!$C$28,1)</x:f>
        <x:v>7853370.472337195</x:v>
      </x:c>
      <x:c r="AY223" s="20" t="n">
        <x:f>INDEX(AY224:AY226,'Cover'!$C$28,1)</x:f>
        <x:v>7655385.013078559</x:v>
      </x:c>
      <x:c r="AZ223" s="20" t="n">
        <x:f>INDEX(AZ224:AZ226,'Cover'!$C$28,1)</x:f>
        <x:v>7467383.863476066</x:v>
      </x:c>
      <x:c r="BA223" s="20" t="n">
        <x:f>INDEX(BA224:BA226,'Cover'!$C$28,1)</x:f>
        <x:v>7289501.14282633</x:v>
      </x:c>
      <x:c r="BB223" s="20" t="n">
        <x:f>INDEX(BB224:BB226,'Cover'!$C$28,1)</x:f>
        <x:v>7121681.55386892</x:v>
      </x:c>
      <x:c r="BC223" s="20" t="n">
        <x:f>INDEX(BC224:BC226,'Cover'!$C$28,1)</x:f>
        <x:v>6963905.520415613</x:v>
      </x:c>
      <x:c r="BD223" s="20" t="n">
        <x:f>INDEX(BD224:BD226,'Cover'!$C$28,1)</x:f>
        <x:v>6806782.497155229</x:v>
      </x:c>
      <x:c r="BE223" s="20" t="n">
        <x:f>INDEX(BE224:BE226,'Cover'!$C$28,1)</x:f>
        <x:v>6665702.207217038</x:v>
      </x:c>
      <x:c r="BF223" s="20" t="n">
        <x:f>INDEX(BF224:BF226,'Cover'!$C$28,1)</x:f>
        <x:v>6536740.008777122</x:v>
      </x:c>
      <x:c r="BG223" s="20" t="n">
        <x:f>INDEX(BG224:BG226,'Cover'!$C$28,1)</x:f>
        <x:v>6419749.19319558</x:v>
      </x:c>
      <x:c r="BH223" s="20" t="n">
        <x:f>INDEX(BH224:BH226,'Cover'!$C$28,1)</x:f>
        <x:v>6314710.394759112</x:v>
      </x:c>
      <x:c r="BI223" s="20" t="n">
        <x:f>INDEX(BI224:BI226,'Cover'!$C$28,1)</x:f>
        <x:v>6221666.936851462</x:v>
      </x:c>
      <x:c r="BJ223" s="20" t="n">
        <x:f>INDEX(BJ224:BJ226,'Cover'!$C$28,1)</x:f>
        <x:v>6140629.271278291</x:v>
      </x:c>
      <x:c r="BK223" s="20" t="n">
        <x:f>INDEX(BK224:BK226,'Cover'!$C$28,1)</x:f>
        <x:v>6071732.04672001</x:v>
      </x:c>
      <x:c r="BL223" s="20" t="n">
        <x:f>INDEX(BL224:BL226,'Cover'!$C$28,1)</x:f>
        <x:v>6014807.240554612</x:v>
      </x:c>
      <x:c r="BM223" s="20" t="n">
        <x:f>INDEX(BM224:BM226,'Cover'!$C$28,1)</x:f>
        <x:v>5969804.71885483</x:v>
      </x:c>
      <x:c r="BN223" s="20" t="n">
        <x:f>INDEX(BN224:BN226,'Cover'!$C$28,1)</x:f>
        <x:v>5936774.385937732</x:v>
      </x:c>
      <x:c r="BO223" s="20" t="n">
        <x:f>INDEX(BO224:BO226,'Cover'!$C$28,1)</x:f>
        <x:v>5915757.534586522</x:v>
      </x:c>
    </x:row>
    <x:row r="224" ht="42" customHeight="1">
      <x:c r="A224" s="3" t="str">
        <x:v>EVENT.A_FEE.FUNDS.1</x:v>
      </x:c>
      <x:c r="B224" s="3" t="str">
        <x:v>Event checkpoint: Series A fees funds / Base</x:v>
      </x:c>
      <x:c r="C224" s="3" t="str">
        <x:v>EUR</x:v>
      </x:c>
      <x:c r="D224" s="3" t="str">
        <x:v>END</x:v>
      </x:c>
      <x:c r="E224" s="19" t="n">
        <x:f>BO224</x:f>
        <x:v>5915757.534586522</x:v>
      </x:c>
      <x:c r="F224" s="3" t="str"/>
      <x:c r="G224" s="2"/>
      <x:c r="H224" s="19" t="n">
        <x:v>25000</x:v>
      </x:c>
      <x:c r="I224" s="19" t="n">
        <x:v>-19634.08999999999</x:v>
      </x:c>
      <x:c r="J224" s="19" t="n">
        <x:v>-61241.57999999999</x:v>
      </x:c>
      <x:c r="K224" s="19" t="n">
        <x:v>-146204.51999999996</x:v>
      </x:c>
      <x:c r="L224" s="19" t="n">
        <x:v>-240016.21999999997</x:v>
      </x:c>
      <x:c r="M224" s="19" t="n">
        <x:v>-356604.73</x:v>
      </x:c>
      <x:c r="N224" s="19" t="n">
        <x:v>-466657.8</x:v>
      </x:c>
      <x:c r="O224" s="19" t="n">
        <x:v>4413211.165158629</x:v>
      </x:c>
      <x:c r="P224" s="19" t="n">
        <x:v>4283736.519109425</x:v>
      </x:c>
      <x:c r="Q224" s="19" t="n">
        <x:v>4127438.8967380426</x:v>
      </x:c>
      <x:c r="R224" s="19" t="n">
        <x:v>3924897.6427895967</x:v>
      </x:c>
      <x:c r="S224" s="19" t="n">
        <x:v>3727975.0245981384</x:v>
      </x:c>
      <x:c r="T224" s="19" t="n">
        <x:v>3526714.2940471848</x:v>
      </x:c>
      <x:c r="U224" s="19" t="n">
        <x:v>3241845.392879866</x:v>
      </x:c>
      <x:c r="V224" s="19" t="n">
        <x:v>2991722.3492987915</x:v>
      </x:c>
      <x:c r="W224" s="19" t="n">
        <x:v>2743227.269517876</x:v>
      </x:c>
      <x:c r="X224" s="19" t="n">
        <x:v>2496458.324548125</x:v>
      </x:c>
      <x:c r="Y224" s="19" t="n">
        <x:v>2251499.3620028137</x:v>
      </x:c>
      <x:c r="Z224" s="19" t="n">
        <x:v>13898419.52207096</x:v>
      </x:c>
      <x:c r="AA224" s="19" t="n">
        <x:v>13621178.610291824</x:v>
      </x:c>
      <x:c r="AB224" s="19" t="n">
        <x:v>13376687.695060207</x:v>
      </x:c>
      <x:c r="AC224" s="19" t="n">
        <x:v>13134244.43682681</x:v>
      </x:c>
      <x:c r="AD224" s="19" t="n">
        <x:v>12893632.713911237</x:v>
      </x:c>
      <x:c r="AE224" s="19" t="n">
        <x:v>12655022.786150655</x:v>
      </x:c>
      <x:c r="AF224" s="19" t="n">
        <x:v>12393244.985432047</x:v>
      </x:c>
      <x:c r="AG224" s="19" t="n">
        <x:v>12098232.550528372</x:v>
      </x:c>
      <x:c r="AH224" s="19" t="n">
        <x:v>11808820.751579933</x:v>
      </x:c>
      <x:c r="AI224" s="19" t="n">
        <x:v>11525206.598406544</x:v>
      </x:c>
      <x:c r="AJ224" s="19" t="n">
        <x:v>11247569.73085075</x:v>
      </x:c>
      <x:c r="AK224" s="19" t="n">
        <x:v>10976065.021138985</x:v>
      </x:c>
      <x:c r="AL224" s="19" t="n">
        <x:v>10710829.856351402</x:v>
      </x:c>
      <x:c r="AM224" s="19" t="n">
        <x:v>10451989.505339747</x:v>
      </x:c>
      <x:c r="AN224" s="19" t="n">
        <x:v>10199646.67274049</x:v>
      </x:c>
      <x:c r="AO224" s="19" t="n">
        <x:v>9953901.78772347</x:v>
      </x:c>
      <x:c r="AP224" s="19" t="n">
        <x:v>9714747.79666863</x:v>
      </x:c>
      <x:c r="AQ224" s="19" t="n">
        <x:v>9482301.766644496</x:v>
      </x:c>
      <x:c r="AR224" s="19" t="n">
        <x:v>9247190.984495569</x:v>
      </x:c>
      <x:c r="AS224" s="19" t="n">
        <x:v>8990743.82831606</x:v>
      </x:c>
      <x:c r="AT224" s="19" t="n">
        <x:v>8743757.960625561</x:v>
      </x:c>
      <x:c r="AU224" s="19" t="n">
        <x:v>8506464.169815404</x:v>
      </x:c>
      <x:c r="AV224" s="19" t="n">
        <x:v>8278950.026958625</x:v>
      </x:c>
      <x:c r="AW224" s="19" t="n">
        <x:v>8061224.908492778</x:v>
      </x:c>
      <x:c r="AX224" s="19" t="n">
        <x:v>7853370.472337195</x:v>
      </x:c>
      <x:c r="AY224" s="19" t="n">
        <x:v>7655385.013078559</x:v>
      </x:c>
      <x:c r="AZ224" s="19" t="n">
        <x:v>7467383.863476066</x:v>
      </x:c>
      <x:c r="BA224" s="19" t="n">
        <x:v>7289501.14282633</x:v>
      </x:c>
      <x:c r="BB224" s="19" t="n">
        <x:v>7121681.55386892</x:v>
      </x:c>
      <x:c r="BC224" s="19" t="n">
        <x:v>6963905.520415613</x:v>
      </x:c>
      <x:c r="BD224" s="19" t="n">
        <x:v>6806782.497155229</x:v>
      </x:c>
      <x:c r="BE224" s="19" t="n">
        <x:v>6665702.207217038</x:v>
      </x:c>
      <x:c r="BF224" s="19" t="n">
        <x:v>6536740.008777122</x:v>
      </x:c>
      <x:c r="BG224" s="19" t="n">
        <x:v>6419749.19319558</x:v>
      </x:c>
      <x:c r="BH224" s="19" t="n">
        <x:v>6314710.394759112</x:v>
      </x:c>
      <x:c r="BI224" s="19" t="n">
        <x:v>6221666.936851462</x:v>
      </x:c>
      <x:c r="BJ224" s="19" t="n">
        <x:v>6140629.271278291</x:v>
      </x:c>
      <x:c r="BK224" s="19" t="n">
        <x:v>6071732.04672001</x:v>
      </x:c>
      <x:c r="BL224" s="19" t="n">
        <x:v>6014807.240554612</x:v>
      </x:c>
      <x:c r="BM224" s="19" t="n">
        <x:v>5969804.71885483</x:v>
      </x:c>
      <x:c r="BN224" s="19" t="n">
        <x:v>5936774.385937732</x:v>
      </x:c>
      <x:c r="BO224" s="19" t="n">
        <x:v>5915757.534586522</x:v>
      </x:c>
    </x:row>
    <x:row r="225" ht="42" customHeight="1">
      <x:c r="A225" s="3" t="str">
        <x:v>EVENT.A_FEE.FUNDS.2</x:v>
      </x:c>
      <x:c r="B225" s="3" t="str">
        <x:v>Event checkpoint: Series A fees funds / Upside</x:v>
      </x:c>
      <x:c r="C225" s="3" t="str">
        <x:v>EUR</x:v>
      </x:c>
      <x:c r="D225" s="3" t="str">
        <x:v>END</x:v>
      </x:c>
      <x:c r="E225" s="19" t="n">
        <x:f>BO225</x:f>
        <x:v>11404712.417409396</x:v>
      </x:c>
      <x:c r="F225" s="3" t="str"/>
      <x:c r="G225" s="2"/>
      <x:c r="H225" s="19" t="n">
        <x:v>25000</x:v>
      </x:c>
      <x:c r="I225" s="19" t="n">
        <x:v>-19634.08999999999</x:v>
      </x:c>
      <x:c r="J225" s="19" t="n">
        <x:v>-61241.57999999999</x:v>
      </x:c>
      <x:c r="K225" s="19" t="n">
        <x:v>-146204.51999999996</x:v>
      </x:c>
      <x:c r="L225" s="19" t="n">
        <x:v>-240016.21999999997</x:v>
      </x:c>
      <x:c r="M225" s="19" t="n">
        <x:v>-356604.73</x:v>
      </x:c>
      <x:c r="N225" s="19" t="n">
        <x:v>-466657.8</x:v>
      </x:c>
      <x:c r="O225" s="19" t="n">
        <x:v>4413211.165158629</x:v>
      </x:c>
      <x:c r="P225" s="19" t="n">
        <x:v>4283736.519109425</x:v>
      </x:c>
      <x:c r="Q225" s="19" t="n">
        <x:v>4127438.8967380426</x:v>
      </x:c>
      <x:c r="R225" s="19" t="n">
        <x:v>3925622.42757887</x:v>
      </x:c>
      <x:c r="S225" s="19" t="n">
        <x:v>3730215.9551267894</x:v>
      </x:c>
      <x:c r="T225" s="19" t="n">
        <x:v>3531312.5652898005</x:v>
      </x:c>
      <x:c r="U225" s="19" t="n">
        <x:v>3269420.9241675334</x:v>
      </x:c>
      <x:c r="V225" s="19" t="n">
        <x:v>3030201.451125785</x:v>
      </x:c>
      <x:c r="W225" s="19" t="n">
        <x:v>2795734.4619572684</x:v>
      </x:c>
      <x:c r="X225" s="19" t="n">
        <x:v>2566341.158390649</x:v>
      </x:c>
      <x:c r="Y225" s="19" t="n">
        <x:v>2342306.61045038</x:v>
      </x:c>
      <x:c r="Z225" s="19" t="n">
        <x:v>14013891.47968487</x:v>
      </x:c>
      <x:c r="AA225" s="19" t="n">
        <x:v>13765230.919094188</x:v>
      </x:c>
      <x:c r="AB225" s="19" t="n">
        <x:v>13553412.466486452</x:v>
      </x:c>
      <x:c r="AC225" s="19" t="n">
        <x:v>13347893.04490424</x:v>
      </x:c>
      <x:c r="AD225" s="19" t="n">
        <x:v>13148303.702091169</x:v>
      </x:c>
      <x:c r="AE225" s="19" t="n">
        <x:v>12955137.776764076</x:v>
      </x:c>
      <x:c r="AF225" s="19" t="n">
        <x:v>12743363.401050854</x:v>
      </x:c>
      <x:c r="AG225" s="19" t="n">
        <x:v>12505104.78015667</x:v>
      </x:c>
      <x:c r="AH225" s="19" t="n">
        <x:v>12279914.400308639</x:v>
      </x:c>
      <x:c r="AI225" s="19" t="n">
        <x:v>12068475.38209478</x:v>
      </x:c>
      <x:c r="AJ225" s="19" t="n">
        <x:v>11871412.60571761</x:v>
      </x:c>
      <x:c r="AK225" s="19" t="n">
        <x:v>11689241.955533143</x:v>
      </x:c>
      <x:c r="AL225" s="19" t="n">
        <x:v>11522468.350182675</x:v>
      </x:c>
      <x:c r="AM225" s="19" t="n">
        <x:v>11371562.958971474</x:v>
      </x:c>
      <x:c r="AN225" s="19" t="n">
        <x:v>11236935.134076914</x:v>
      </x:c>
      <x:c r="AO225" s="19" t="n">
        <x:v>11118987.37506022</x:v>
      </x:c>
      <x:c r="AP225" s="19" t="n">
        <x:v>11017851.400029972</x:v>
      </x:c>
      <x:c r="AQ225" s="19" t="n">
        <x:v>10933972.832634833</x:v>
      </x:c>
      <x:c r="AR225" s="19" t="n">
        <x:v>10858240.24423415</x:v>
      </x:c>
      <x:c r="AS225" s="19" t="n">
        <x:v>10773384.610447679</x:v>
      </x:c>
      <x:c r="AT225" s="19" t="n">
        <x:v>10710853.553805532</x:v>
      </x:c>
      <x:c r="AU225" s="19" t="n">
        <x:v>10671292.117307676</x:v>
      </x:c>
      <x:c r="AV225" s="19" t="n">
        <x:v>10655169.965024052</x:v>
      </x:c>
      <x:c r="AW225" s="19" t="n">
        <x:v>10662815.60339692</x:v>
      </x:c>
      <x:c r="AX225" s="19" t="n">
        <x:v>10694670.839742146</x:v>
      </x:c>
      <x:c r="AY225" s="19" t="n">
        <x:v>10751066.210701609</x:v>
      </x:c>
      <x:c r="AZ225" s="19" t="n">
        <x:v>10832408.721294815</x:v>
      </x:c>
      <x:c r="BA225" s="19" t="n">
        <x:v>10858240.24423415</x:v>
      </x:c>
      <x:c r="BB225" s="19" t="n">
        <x:v>10858240.24423415</x:v>
      </x:c>
      <x:c r="BC225" s="19" t="n">
        <x:v>10858240.24423415</x:v>
      </x:c>
      <x:c r="BD225" s="19" t="n">
        <x:v>11404712.417409396</x:v>
      </x:c>
      <x:c r="BE225" s="19" t="n">
        <x:v>11404712.417409396</x:v>
      </x:c>
      <x:c r="BF225" s="19" t="n">
        <x:v>11404712.417409396</x:v>
      </x:c>
      <x:c r="BG225" s="19" t="n">
        <x:v>11404712.417409396</x:v>
      </x:c>
      <x:c r="BH225" s="19" t="n">
        <x:v>11404712.417409396</x:v>
      </x:c>
      <x:c r="BI225" s="19" t="n">
        <x:v>11404712.417409396</x:v>
      </x:c>
      <x:c r="BJ225" s="19" t="n">
        <x:v>11404712.417409396</x:v>
      </x:c>
      <x:c r="BK225" s="19" t="n">
        <x:v>11404712.417409396</x:v>
      </x:c>
      <x:c r="BL225" s="19" t="n">
        <x:v>11404712.417409396</x:v>
      </x:c>
      <x:c r="BM225" s="19" t="n">
        <x:v>11404712.417409396</x:v>
      </x:c>
      <x:c r="BN225" s="19" t="n">
        <x:v>11404712.417409396</x:v>
      </x:c>
      <x:c r="BO225" s="19" t="n">
        <x:v>11404712.417409396</x:v>
      </x:c>
    </x:row>
    <x:row r="226" ht="42" customHeight="1">
      <x:c r="A226" s="3" t="str">
        <x:v>EVENT.A_FEE.FUNDS.3</x:v>
      </x:c>
      <x:c r="B226" s="3" t="str">
        <x:v>Event checkpoint: Series A fees funds / Downside</x:v>
      </x:c>
      <x:c r="C226" s="3" t="str">
        <x:v>EUR</x:v>
      </x:c>
      <x:c r="D226" s="3" t="str">
        <x:v>END</x:v>
      </x:c>
      <x:c r="E226" s="19" t="n">
        <x:f>BO226</x:f>
        <x:v>862173.3816833608</x:v>
      </x:c>
      <x:c r="F226" s="3" t="str"/>
      <x:c r="G226" s="2"/>
      <x:c r="H226" s="19" t="n">
        <x:v>25000</x:v>
      </x:c>
      <x:c r="I226" s="19" t="n">
        <x:v>-19634.08999999999</x:v>
      </x:c>
      <x:c r="J226" s="19" t="n">
        <x:v>-61241.57999999999</x:v>
      </x:c>
      <x:c r="K226" s="19" t="n">
        <x:v>-146204.51999999996</x:v>
      </x:c>
      <x:c r="L226" s="19" t="n">
        <x:v>-240016.21999999997</x:v>
      </x:c>
      <x:c r="M226" s="19" t="n">
        <x:v>-356604.73</x:v>
      </x:c>
      <x:c r="N226" s="19" t="n">
        <x:v>-466657.8</x:v>
      </x:c>
      <x:c r="O226" s="19" t="n">
        <x:v>4413211.165158629</x:v>
      </x:c>
      <x:c r="P226" s="19" t="n">
        <x:v>4283736.519109425</x:v>
      </x:c>
      <x:c r="Q226" s="19" t="n">
        <x:v>4127438.8967380426</x:v>
      </x:c>
      <x:c r="R226" s="19" t="n">
        <x:v>3924511.3088936643</x:v>
      </x:c>
      <x:c r="S226" s="19" t="n">
        <x:v>3726758.846940616</x:v>
      </x:c>
      <x:c r="T226" s="19" t="n">
        <x:v>3524204.8580178153</x:v>
      </x:c>
      <x:c r="U226" s="19" t="n">
        <x:v>3287408.4169518827</x:v>
      </x:c>
      <x:c r="V226" s="19" t="n">
        <x:v>3058816.7610661224</x:v>
      </x:c>
      <x:c r="W226" s="19" t="n">
        <x:v>2830210.225069684</x:v>
      </x:c>
      <x:c r="X226" s="19" t="n">
        <x:v>2601593.8368288954</x:v>
      </x:c>
      <x:c r="Y226" s="19" t="n">
        <x:v>2372973.0217473432</x:v>
      </x:c>
      <x:c r="Z226" s="19" t="n">
        <x:v>14034344.020651357</x:v>
      </x:c>
      <x:c r="AA226" s="19" t="n">
        <x:v>13655592.828895485</x:v>
      </x:c>
      <x:c r="AB226" s="19" t="n">
        <x:v>13367875.951173998</x:v>
      </x:c>
      <x:c r="AC226" s="19" t="n">
        <x:v>13080512.857103676</x:v>
      </x:c>
      <x:c r="AD226" s="19" t="n">
        <x:v>12793400.416317672</x:v>
      </x:c>
      <x:c r="AE226" s="19" t="n">
        <x:v>12506554.450745158</x:v>
      </x:c>
      <x:c r="AF226" s="19" t="n">
        <x:v>12194756.830738865</x:v>
      </x:c>
      <x:c r="AG226" s="19" t="n">
        <x:v>11863796.870770438</x:v>
      </x:c>
      <x:c r="AH226" s="19" t="n">
        <x:v>11534344.69248415</x:v>
      </x:c>
      <x:c r="AI226" s="19" t="n">
        <x:v>11206385.08274279</x:v>
      </x:c>
      <x:c r="AJ226" s="19" t="n">
        <x:v>10879936.556735145</x:v>
      </x:c>
      <x:c r="AK226" s="19" t="n">
        <x:v>10555034.965301886</x:v>
      </x:c>
      <x:c r="AL226" s="19" t="n">
        <x:v>10231698.605811708</x:v>
      </x:c>
      <x:c r="AM226" s="19" t="n">
        <x:v>9909944.701414868</x:v>
      </x:c>
      <x:c r="AN226" s="19" t="n">
        <x:v>9589776.022131264</x:v>
      </x:c>
      <x:c r="AO226" s="19" t="n">
        <x:v>9271206.051108964</x:v>
      </x:c>
      <x:c r="AP226" s="19" t="n">
        <x:v>8954222.46232501</x:v>
      </x:c>
      <x:c r="AQ226" s="19" t="n">
        <x:v>8638839.169568304</x:v>
      </x:c>
      <x:c r="AR226" s="19" t="n">
        <x:v>8315613.795984464</x:v>
      </x:c>
      <x:c r="AS226" s="19" t="n">
        <x:v>7964392.911932245</x:v>
      </x:c>
      <x:c r="AT226" s="19" t="n">
        <x:v>7615734.066488308</x:v>
      </x:c>
      <x:c r="AU226" s="19" t="n">
        <x:v>7269748.595462607</x:v>
      </x:c>
      <x:c r="AV226" s="19" t="n">
        <x:v>6926429.151794989</x:v>
      </x:c>
      <x:c r="AW226" s="19" t="n">
        <x:v>6585718.654473869</x:v>
      </x:c>
      <x:c r="AX226" s="19" t="n">
        <x:v>6247616.373555212</x:v>
      </x:c>
      <x:c r="AY226" s="19" t="n">
        <x:v>5912050.542810395</x:v>
      </x:c>
      <x:c r="AZ226" s="19" t="n">
        <x:v>5579081.092736194</x:v>
      </x:c>
      <x:c r="BA226" s="19" t="n">
        <x:v>5248775.0941776745</x:v>
      </x:c>
      <x:c r="BB226" s="19" t="n">
        <x:v>4921051.136943012</x:v>
      </x:c>
      <x:c r="BC226" s="19" t="n">
        <x:v>4595832.584123073</x:v>
      </x:c>
      <x:c r="BD226" s="19" t="n">
        <x:v>4263666.432853568</x:v>
      </x:c>
      <x:c r="BE226" s="19" t="n">
        <x:v>3938774.219732025</x:v>
      </x:c>
      <x:c r="BF226" s="19" t="n">
        <x:v>3617161.990114274</x:v>
      </x:c>
      <x:c r="BG226" s="19" t="n">
        <x:v>3298659.8017717064</x:v>
      </x:c>
      <x:c r="BH226" s="19" t="n">
        <x:v>2983237.1683426783</x:v>
      </x:c>
      <x:c r="BI226" s="19" t="n">
        <x:v>2670942.3295312375</x:v>
      </x:c>
      <x:c r="BJ226" s="19" t="n">
        <x:v>2361753.797834793</x:v>
      </x:c>
      <x:c r="BK226" s="19" t="n">
        <x:v>2055790.0825084434</x:v>
      </x:c>
      <x:c r="BL226" s="19" t="n">
        <x:v>1752883.679629926</x:v>
      </x:c>
      <x:c r="BM226" s="19" t="n">
        <x:v>1452950.730515508</x:v>
      </x:c>
      <x:c r="BN226" s="19" t="n">
        <x:v>1156034.1351047535</x:v>
      </x:c>
      <x:c r="BO226" s="19" t="n">
        <x:v>862173.3816833608</x:v>
      </x:c>
    </x:row>
    <x:row r="227" ht="42" customHeight="1">
      <x:c r="A227" s="3" t="str">
        <x:v>ALT.EVENT.OPEN.CASH</x:v>
      </x:c>
      <x:c r="B227" s="3" t="str">
        <x:v>No future rounds · Event checkpoint: opening cash</x:v>
      </x:c>
      <x:c r="C227" s="3" t="str">
        <x:v>EUR</x:v>
      </x:c>
      <x:c r="D227" s="3" t="str">
        <x:v>END</x:v>
      </x:c>
      <x:c r="E227" s="19" t="n">
        <x:f>BO227</x:f>
        <x:v>-9291136.858582083</x:v>
      </x:c>
      <x:c r="F227" s="3" t="str">
        <x:v>D10 Liquidity_RegCap row 140; latest estimate</x:v>
      </x:c>
      <x:c r="G227" s="2"/>
      <x:c r="H227" s="20" t="n">
        <x:f>INDEX(H228:H230,'Cover'!$C$28,1)</x:f>
        <x:v>0</x:v>
      </x:c>
      <x:c r="I227" s="20" t="n">
        <x:f>INDEX(I228:I230,'Cover'!$C$28,1)</x:f>
        <x:v>1004604.1399999999</x:v>
      </x:c>
      <x:c r="J227" s="20" t="n">
        <x:f>INDEX(J228:J230,'Cover'!$C$28,1)</x:f>
        <x:v>958098.6999999998</x:v>
      </x:c>
      <x:c r="K227" s="20" t="n">
        <x:f>INDEX(K228:K230,'Cover'!$C$28,1)</x:f>
        <x:v>902797.1499999998</x:v>
      </x:c>
      <x:c r="L227" s="20" t="n">
        <x:f>INDEX(L228:L230,'Cover'!$C$28,1)</x:f>
        <x:v>800282.2899999998</x:v>
      </x:c>
      <x:c r="M227" s="20" t="n">
        <x:f>INDEX(M228:M230,'Cover'!$C$28,1)</x:f>
        <x:v>697476.4399999998</x:v>
      </x:c>
      <x:c r="N227" s="20" t="n">
        <x:f>INDEX(N228:N230,'Cover'!$C$28,1)</x:f>
        <x:v>576550.43</x:v>
      </x:c>
      <x:c r="O227" s="20" t="n">
        <x:f>INDEX(O228:O230,'Cover'!$C$28,1)</x:f>
        <x:v>468673.01928750006</x:v>
      </x:c>
      <x:c r="P227" s="20" t="n">
        <x:f>INDEX(P228:P230,'Cover'!$C$28,1)</x:f>
        <x:v>357174.27265702</x:v>
      </x:c>
      <x:c r="Q227" s="20" t="n">
        <x:f>INDEX(Q228:Q230,'Cover'!$C$28,1)</x:f>
        <x:v>213265.7510932519</x:v>
      </x:c>
      <x:c r="R227" s="20" t="n">
        <x:f>INDEX(R228:R230,'Cover'!$C$28,1)</x:f>
        <x:v>49379.39640640357</x:v>
      </x:c>
      <x:c r="S227" s="20" t="n">
        <x:f>INDEX(S228:S230,'Cover'!$C$28,1)</x:f>
        <x:v>-152967.42797105812</x:v>
      </x:c>
      <x:c r="T227" s="20" t="n">
        <x:f>INDEX(T228:T230,'Cover'!$C$28,1)</x:f>
        <x:v>-347288.8617642631</x:v>
      </x:c>
      <x:c r="U227" s="20" t="n">
        <x:f>INDEX(U228:U230,'Cover'!$C$28,1)</x:f>
        <x:v>-574947.9544161079</x:v>
      </x:c>
      <x:c r="V227" s="20" t="n">
        <x:f>INDEX(V228:V230,'Cover'!$C$28,1)</x:f>
        <x:v>-830156.749181241</x:v>
      </x:c>
      <x:c r="W227" s="20" t="n">
        <x:f>INDEX(W228:W230,'Cover'!$C$28,1)</x:f>
        <x:v>-1078043.168585112</x:v>
      </x:c>
      <x:c r="X227" s="20" t="n">
        <x:f>INDEX(X228:X230,'Cover'!$C$28,1)</x:f>
        <x:v>-1318164.3410679535</x:v>
      </x:c>
      <x:c r="Y227" s="20" t="n">
        <x:f>INDEX(Y228:Y230,'Cover'!$C$28,1)</x:f>
        <x:v>-1556638.562707661</x:v>
      </x:c>
      <x:c r="Z227" s="20" t="n">
        <x:f>INDEX(Z228:Z230,'Cover'!$C$28,1)</x:f>
        <x:v>-1793047.5507291376</x:v>
      </x:c>
      <x:c r="AA227" s="20" t="n">
        <x:f>INDEX(AA228:AA230,'Cover'!$C$28,1)</x:f>
        <x:v>-2038290.6440078218</x:v>
      </x:c>
      <x:c r="AB227" s="20" t="n">
        <x:f>INDEX(AB228:AB230,'Cover'!$C$28,1)</x:f>
        <x:v>-2294114.6419291063</x:v>
      </x:c>
      <x:c r="AC227" s="20" t="n">
        <x:f>INDEX(AC228:AC230,'Cover'!$C$28,1)</x:f>
        <x:v>-2534860.2978936615</x:v>
      </x:c>
      <x:c r="AD227" s="20" t="n">
        <x:f>INDEX(AD228:AD230,'Cover'!$C$28,1)</x:f>
        <x:v>-2774339.917650777</x:v>
      </x:c>
      <x:c r="AE227" s="20" t="n">
        <x:f>INDEX(AE228:AE230,'Cover'!$C$28,1)</x:f>
        <x:v>-3009782.354767304</x:v>
      </x:c>
      <x:c r="AF227" s="20" t="n">
        <x:f>INDEX(AF228:AF230,'Cover'!$C$28,1)</x:f>
        <x:v>-3250223.91351593</x:v>
      </x:c>
      <x:c r="AG227" s="20" t="n">
        <x:f>INDEX(AG228:AG230,'Cover'!$C$28,1)</x:f>
        <x:v>-3502166.4888792033</x:v>
      </x:c>
      <x:c r="AH227" s="20" t="n">
        <x:f>INDEX(AH228:AH230,'Cover'!$C$28,1)</x:f>
        <x:v>-3782785.0820616065</x:v>
      </x:c>
      <x:c r="AI227" s="20" t="n">
        <x:f>INDEX(AI228:AI230,'Cover'!$C$28,1)</x:f>
        <x:v>-4067969.783399542</x:v>
      </x:c>
      <x:c r="AJ227" s="20" t="n">
        <x:f>INDEX(AJ228:AJ230,'Cover'!$C$28,1)</x:f>
        <x:v>-4337718.759449658</x:v>
      </x:c>
      <x:c r="AK227" s="20" t="n">
        <x:f>INDEX(AK228:AK230,'Cover'!$C$28,1)</x:f>
        <x:v>-4599465.865409469</x:v>
      </x:c>
      <x:c r="AL227" s="20" t="n">
        <x:f>INDEX(AL228:AL230,'Cover'!$C$28,1)</x:f>
        <x:v>-4854743.052147511</x:v>
      </x:c>
      <x:c r="AM227" s="20" t="n">
        <x:f>INDEX(AM228:AM230,'Cover'!$C$28,1)</x:f>
        <x:v>-5107923.495142076</x:v>
      </x:c>
      <x:c r="AN227" s="20" t="n">
        <x:f>INDEX(AN228:AN230,'Cover'!$C$28,1)</x:f>
        <x:v>-5350047.844611895</x:v>
      </x:c>
      <x:c r="AO227" s="20" t="n">
        <x:f>INDEX(AO228:AO230,'Cover'!$C$28,1)</x:f>
        <x:v>-5585537.605869354</x:v>
      </x:c>
      <x:c r="AP227" s="20" t="n">
        <x:f>INDEX(AP228:AP230,'Cover'!$C$28,1)</x:f>
        <x:v>-5819798.956520755</x:v>
      </x:c>
      <x:c r="AQ227" s="20" t="n">
        <x:f>INDEX(AQ228:AQ230,'Cover'!$C$28,1)</x:f>
        <x:v>-6041582.694944967</x:v>
      </x:c>
      <x:c r="AR227" s="20" t="n">
        <x:f>INDEX(AR228:AR230,'Cover'!$C$28,1)</x:f>
        <x:v>-6256614.152335374</x:v>
      </x:c>
      <x:c r="AS227" s="20" t="n">
        <x:f>INDEX(AS228:AS230,'Cover'!$C$28,1)</x:f>
        <x:v>-6473822.439568359</x:v>
      </x:c>
      <x:c r="AT227" s="20" t="n">
        <x:f>INDEX(AT228:AT230,'Cover'!$C$28,1)</x:f>
        <x:v>-6705896.818728638</x:v>
      </x:c>
      <x:c r="AU227" s="20" t="n">
        <x:f>INDEX(AU228:AU230,'Cover'!$C$28,1)</x:f>
        <x:v>-6938710.566849238</x:v>
      </x:c>
      <x:c r="AV227" s="20" t="n">
        <x:f>INDEX(AV228:AV230,'Cover'!$C$28,1)</x:f>
        <x:v>-7157688.258149631</x:v>
      </x:c>
      <x:c r="AW227" s="20" t="n">
        <x:f>INDEX(AW228:AW230,'Cover'!$C$28,1)</x:f>
        <x:v>-7359680.79613557</x:v>
      </x:c>
      <x:c r="AX227" s="20" t="n">
        <x:f>INDEX(AX228:AX230,'Cover'!$C$28,1)</x:f>
        <x:v>-7551584.550747674</x:v>
      </x:c>
      <x:c r="AY227" s="20" t="n">
        <x:f>INDEX(AY228:AY230,'Cover'!$C$28,1)</x:f>
        <x:v>-7743684.8000990525</x:v>
      </x:c>
      <x:c r="AZ227" s="20" t="n">
        <x:f>INDEX(AZ228:AZ230,'Cover'!$C$28,1)</x:f>
        <x:v>-7915341.527925166</x:v>
      </x:c>
      <x:c r="BA227" s="20" t="n">
        <x:f>INDEX(BA228:BA230,'Cover'!$C$28,1)</x:f>
        <x:v>-8076865.462795889</x:v>
      </x:c>
      <x:c r="BB227" s="20" t="n">
        <x:f>INDEX(BB228:BB230,'Cover'!$C$28,1)</x:f>
        <x:v>-8240250.613562576</x:v>
      </x:c>
      <x:c r="BC227" s="20" t="n">
        <x:f>INDEX(BC228:BC230,'Cover'!$C$28,1)</x:f>
        <x:v>-8381366.877320566</x:v>
      </x:c>
      <x:c r="BD227" s="20" t="n">
        <x:f>INDEX(BD228:BD230,'Cover'!$C$28,1)</x:f>
        <x:v>-8512314.126547486</x:v>
      </x:c>
      <x:c r="BE227" s="20" t="n">
        <x:f>INDEX(BE228:BE230,'Cover'!$C$28,1)</x:f>
        <x:v>-8651458.102656592</x:v>
      </x:c>
      <x:c r="BF227" s="20" t="n">
        <x:f>INDEX(BF228:BF230,'Cover'!$C$28,1)</x:f>
        <x:v>-8768973.478533452</x:v>
      </x:c>
      <x:c r="BG227" s="20" t="n">
        <x:f>INDEX(BG228:BG230,'Cover'!$C$28,1)</x:f>
        <x:v>-8877250.290863983</x:v>
      </x:c>
      <x:c r="BH227" s="20" t="n">
        <x:f>INDEX(BH228:BH230,'Cover'!$C$28,1)</x:f>
        <x:v>-8981608.620823385</x:v>
      </x:c>
      <x:c r="BI227" s="20" t="n">
        <x:f>INDEX(BI228:BI230,'Cover'!$C$28,1)</x:f>
        <x:v>-9059417.921042122</x:v>
      </x:c>
      <x:c r="BJ227" s="20" t="n">
        <x:f>INDEX(BJ228:BJ230,'Cover'!$C$28,1)</x:f>
        <x:v>-9122393.801539395</x:v>
      </x:c>
      <x:c r="BK227" s="20" t="n">
        <x:f>INDEX(BK228:BK230,'Cover'!$C$28,1)</x:f>
        <x:v>-9190958.15221674</x:v>
      </x:c>
      <x:c r="BL227" s="20" t="n">
        <x:f>INDEX(BL228:BL230,'Cover'!$C$28,1)</x:f>
        <x:v>-9226865.699065847</x:v>
      </x:c>
      <x:c r="BM227" s="20" t="n">
        <x:f>INDEX(BM228:BM230,'Cover'!$C$28,1)</x:f>
        <x:v>-9253036.07234245</x:v>
      </x:c>
      <x:c r="BN227" s="20" t="n">
        <x:f>INDEX(BN228:BN230,'Cover'!$C$28,1)</x:f>
        <x:v>-9289391.26614878</x:v>
      </x:c>
      <x:c r="BO227" s="20" t="n">
        <x:f>INDEX(BO228:BO230,'Cover'!$C$28,1)</x:f>
        <x:v>-9291136.858582083</x:v>
      </x:c>
    </x:row>
    <x:row r="228" ht="42" customHeight="1">
      <x:c r="A228" s="3" t="str">
        <x:v>ALT.EVENT.OPEN.CASH.1</x:v>
      </x:c>
      <x:c r="B228" s="3" t="str">
        <x:v>No future rounds · Event checkpoint: opening cash / Base</x:v>
      </x:c>
      <x:c r="C228" s="3" t="str">
        <x:v>EUR</x:v>
      </x:c>
      <x:c r="D228" s="3" t="str">
        <x:v>END</x:v>
      </x:c>
      <x:c r="E228" s="19" t="n">
        <x:f>BO228</x:f>
        <x:v>-9291136.858582083</x:v>
      </x:c>
      <x:c r="F228" s="3" t="str"/>
      <x:c r="G228" s="2"/>
      <x:c r="H228" s="19" t="n">
        <x:v>0</x:v>
      </x:c>
      <x:c r="I228" s="19" t="n">
        <x:v>1004604.1399999999</x:v>
      </x:c>
      <x:c r="J228" s="19" t="n">
        <x:v>958098.6999999998</x:v>
      </x:c>
      <x:c r="K228" s="19" t="n">
        <x:v>902797.1499999998</x:v>
      </x:c>
      <x:c r="L228" s="19" t="n">
        <x:v>800282.2899999998</x:v>
      </x:c>
      <x:c r="M228" s="19" t="n">
        <x:v>697476.4399999998</x:v>
      </x:c>
      <x:c r="N228" s="19" t="n">
        <x:v>576550.43</x:v>
      </x:c>
      <x:c r="O228" s="19" t="n">
        <x:v>468673.01928750006</x:v>
      </x:c>
      <x:c r="P228" s="19" t="n">
        <x:v>357174.27265702</x:v>
      </x:c>
      <x:c r="Q228" s="19" t="n">
        <x:v>213265.7510932519</x:v>
      </x:c>
      <x:c r="R228" s="19" t="n">
        <x:v>49379.39640640357</x:v>
      </x:c>
      <x:c r="S228" s="19" t="n">
        <x:v>-152967.42797105812</x:v>
      </x:c>
      <x:c r="T228" s="19" t="n">
        <x:v>-347288.8617642631</x:v>
      </x:c>
      <x:c r="U228" s="19" t="n">
        <x:v>-574947.9544161079</x:v>
      </x:c>
      <x:c r="V228" s="19" t="n">
        <x:v>-830156.749181241</x:v>
      </x:c>
      <x:c r="W228" s="19" t="n">
        <x:v>-1078043.168585112</x:v>
      </x:c>
      <x:c r="X228" s="19" t="n">
        <x:v>-1318164.3410679535</x:v>
      </x:c>
      <x:c r="Y228" s="19" t="n">
        <x:v>-1556638.562707661</x:v>
      </x:c>
      <x:c r="Z228" s="19" t="n">
        <x:v>-1793047.5507291376</x:v>
      </x:c>
      <x:c r="AA228" s="19" t="n">
        <x:v>-2038290.6440078218</x:v>
      </x:c>
      <x:c r="AB228" s="19" t="n">
        <x:v>-2294114.6419291063</x:v>
      </x:c>
      <x:c r="AC228" s="19" t="n">
        <x:v>-2534860.2978936615</x:v>
      </x:c>
      <x:c r="AD228" s="19" t="n">
        <x:v>-2774339.917650777</x:v>
      </x:c>
      <x:c r="AE228" s="19" t="n">
        <x:v>-3009782.354767304</x:v>
      </x:c>
      <x:c r="AF228" s="19" t="n">
        <x:v>-3250223.91351593</x:v>
      </x:c>
      <x:c r="AG228" s="19" t="n">
        <x:v>-3502166.4888792033</x:v>
      </x:c>
      <x:c r="AH228" s="19" t="n">
        <x:v>-3782785.0820616065</x:v>
      </x:c>
      <x:c r="AI228" s="19" t="n">
        <x:v>-4067969.783399542</x:v>
      </x:c>
      <x:c r="AJ228" s="19" t="n">
        <x:v>-4337718.759449658</x:v>
      </x:c>
      <x:c r="AK228" s="19" t="n">
        <x:v>-4599465.865409469</x:v>
      </x:c>
      <x:c r="AL228" s="19" t="n">
        <x:v>-4854743.052147511</x:v>
      </x:c>
      <x:c r="AM228" s="19" t="n">
        <x:v>-5107923.495142076</x:v>
      </x:c>
      <x:c r="AN228" s="19" t="n">
        <x:v>-5350047.844611895</x:v>
      </x:c>
      <x:c r="AO228" s="19" t="n">
        <x:v>-5585537.605869354</x:v>
      </x:c>
      <x:c r="AP228" s="19" t="n">
        <x:v>-5819798.956520755</x:v>
      </x:c>
      <x:c r="AQ228" s="19" t="n">
        <x:v>-6041582.694944967</x:v>
      </x:c>
      <x:c r="AR228" s="19" t="n">
        <x:v>-6256614.152335374</x:v>
      </x:c>
      <x:c r="AS228" s="19" t="n">
        <x:v>-6473822.439568359</x:v>
      </x:c>
      <x:c r="AT228" s="19" t="n">
        <x:v>-6705896.818728638</x:v>
      </x:c>
      <x:c r="AU228" s="19" t="n">
        <x:v>-6938710.566849238</x:v>
      </x:c>
      <x:c r="AV228" s="19" t="n">
        <x:v>-7157688.258149631</x:v>
      </x:c>
      <x:c r="AW228" s="19" t="n">
        <x:v>-7359680.79613557</x:v>
      </x:c>
      <x:c r="AX228" s="19" t="n">
        <x:v>-7551584.550747674</x:v>
      </x:c>
      <x:c r="AY228" s="19" t="n">
        <x:v>-7743684.8000990525</x:v>
      </x:c>
      <x:c r="AZ228" s="19" t="n">
        <x:v>-7915341.527925166</x:v>
      </x:c>
      <x:c r="BA228" s="19" t="n">
        <x:v>-8076865.462795889</x:v>
      </x:c>
      <x:c r="BB228" s="19" t="n">
        <x:v>-8240250.613562576</x:v>
      </x:c>
      <x:c r="BC228" s="19" t="n">
        <x:v>-8381366.877320566</x:v>
      </x:c>
      <x:c r="BD228" s="19" t="n">
        <x:v>-8512314.126547486</x:v>
      </x:c>
      <x:c r="BE228" s="19" t="n">
        <x:v>-8651458.102656592</x:v>
      </x:c>
      <x:c r="BF228" s="19" t="n">
        <x:v>-8768973.478533452</x:v>
      </x:c>
      <x:c r="BG228" s="19" t="n">
        <x:v>-8877250.290863983</x:v>
      </x:c>
      <x:c r="BH228" s="19" t="n">
        <x:v>-8981608.620823385</x:v>
      </x:c>
      <x:c r="BI228" s="19" t="n">
        <x:v>-9059417.921042122</x:v>
      </x:c>
      <x:c r="BJ228" s="19" t="n">
        <x:v>-9122393.801539395</x:v>
      </x:c>
      <x:c r="BK228" s="19" t="n">
        <x:v>-9190958.15221674</x:v>
      </x:c>
      <x:c r="BL228" s="19" t="n">
        <x:v>-9226865.699065847</x:v>
      </x:c>
      <x:c r="BM228" s="19" t="n">
        <x:v>-9253036.07234245</x:v>
      </x:c>
      <x:c r="BN228" s="19" t="n">
        <x:v>-9289391.26614878</x:v>
      </x:c>
      <x:c r="BO228" s="19" t="n">
        <x:v>-9291136.858582083</x:v>
      </x:c>
    </x:row>
    <x:row r="229" ht="42" customHeight="1">
      <x:c r="A229" s="3" t="str">
        <x:v>ALT.EVENT.OPEN.CASH.2</x:v>
      </x:c>
      <x:c r="B229" s="3" t="str">
        <x:v>No future rounds · Event checkpoint: opening cash / Upside</x:v>
      </x:c>
      <x:c r="C229" s="3" t="str">
        <x:v>EUR</x:v>
      </x:c>
      <x:c r="D229" s="3" t="str">
        <x:v>END</x:v>
      </x:c>
      <x:c r="E229" s="19" t="n">
        <x:f>BO229</x:f>
        <x:v>745711.483567083</x:v>
      </x:c>
      <x:c r="F229" s="3" t="str"/>
      <x:c r="G229" s="2"/>
      <x:c r="H229" s="19" t="n">
        <x:v>0</x:v>
      </x:c>
      <x:c r="I229" s="19" t="n">
        <x:v>1004604.1399999999</x:v>
      </x:c>
      <x:c r="J229" s="19" t="n">
        <x:v>958098.6999999998</x:v>
      </x:c>
      <x:c r="K229" s="19" t="n">
        <x:v>902797.1499999998</x:v>
      </x:c>
      <x:c r="L229" s="19" t="n">
        <x:v>800282.2899999998</x:v>
      </x:c>
      <x:c r="M229" s="19" t="n">
        <x:v>697476.4399999998</x:v>
      </x:c>
      <x:c r="N229" s="19" t="n">
        <x:v>576550.43</x:v>
      </x:c>
      <x:c r="O229" s="19" t="n">
        <x:v>468673.01928750006</x:v>
      </x:c>
      <x:c r="P229" s="19" t="n">
        <x:v>357174.27265702</x:v>
      </x:c>
      <x:c r="Q229" s="19" t="n">
        <x:v>213265.7510932519</x:v>
      </x:c>
      <x:c r="R229" s="19" t="n">
        <x:v>52541.64795928274</x:v>
      </x:c>
      <x:c r="S229" s="19" t="n">
        <x:v>-145357.82910152175</x:v>
      </x:c>
      <x:c r="T229" s="19" t="n">
        <x:v>-334663.08085460326</x:v>
      </x:c>
      <x:c r="U229" s="19" t="n">
        <x:v>-537125.4269152286</x:v>
      </x:c>
      <x:c r="V229" s="19" t="n">
        <x:v>-774915.8938792874</x:v>
      </x:c>
      <x:c r="W229" s="19" t="n">
        <x:v>-1001990.7008006781</x:v>
      </x:c>
      <x:c r="X229" s="19" t="n">
        <x:v>-1218427.827269969</x:v>
      </x:c>
      <x:c r="Y229" s="19" t="n">
        <x:v>-1428964.2649869428</x:v>
      </x:c>
      <x:c r="Z229" s="19" t="n">
        <x:v>-1633682.57286264</x:v>
      </x:c>
      <x:c r="AA229" s="19" t="n">
        <x:v>-1844953.805726048</x:v>
      </x:c>
      <x:c r="AB229" s="19" t="n">
        <x:v>-2061184.2639940176</x:v>
      </x:c>
      <x:c r="AC229" s="19" t="n">
        <x:v>-2258213.7634766386</x:v>
      </x:c>
      <x:c r="AD229" s="19" t="n">
        <x:v>-2451317.101626992</x:v>
      </x:c>
      <x:c r="AE229" s="19" t="n">
        <x:v>-2633037.153792868</x:v>
      </x:c>
      <x:c r="AF229" s="19" t="n">
        <x:v>-2815212.7375543904</x:v>
      </x:c>
      <x:c r="AG229" s="19" t="n">
        <x:v>-3002644.8393243663</x:v>
      </x:c>
      <x:c r="AH229" s="19" t="n">
        <x:v>-3205023.5869894936</x:v>
      </x:c>
      <x:c r="AI229" s="19" t="n">
        <x:v>-3403524.936100182</x:v>
      </x:c>
      <x:c r="AJ229" s="19" t="n">
        <x:v>-3583420.2353058234</x:v>
      </x:c>
      <x:c r="AK229" s="19" t="n">
        <x:v>-3740569.168184745</x:v>
      </x:c>
      <x:c r="AL229" s="19" t="n">
        <x:v>-3881885.515948071</x:v>
      </x:c>
      <x:c r="AM229" s="19" t="n">
        <x:v>-4019236.233263321</x:v>
      </x:c>
      <x:c r="AN229" s="19" t="n">
        <x:v>-4127875.0784929297</x:v>
      </x:c>
      <x:c r="AO229" s="19" t="n">
        <x:v>-4219799.507659095</x:v>
      </x:c>
      <x:c r="AP229" s="19" t="n">
        <x:v>-4309931.140473478</x:v>
      </x:c>
      <x:c r="AQ229" s="19" t="n">
        <x:v>-4366779.031999008</x:v>
      </x:c>
      <x:c r="AR229" s="19" t="n">
        <x:v>-4406170.298074663</x:v>
      </x:c>
      <x:c r="AS229" s="19" t="n">
        <x:v>-4445527.574303551</x:v>
      </x:c>
      <x:c r="AT229" s="19" t="n">
        <x:v>-4471913.569953051</x:v>
      </x:c>
      <x:c r="AU229" s="19" t="n">
        <x:v>-4485233.926094332</x:v>
      </x:c>
      <x:c r="AV229" s="19" t="n">
        <x:v>-4486612.439429363</x:v>
      </x:c>
      <x:c r="AW229" s="19" t="n">
        <x:v>-4440592.72480562</x:v>
      </x:c>
      <x:c r="AX229" s="19" t="n">
        <x:v>-4369820.0509503465</x:v>
      </x:c>
      <x:c r="AY229" s="19" t="n">
        <x:v>-4303796.256744502</x:v>
      </x:c>
      <x:c r="AZ229" s="19" t="n">
        <x:v>-4182642.412977615</x:v>
      </x:c>
      <x:c r="BA229" s="19" t="n">
        <x:v>-4035930.21437655</x:v>
      </x:c>
      <x:c r="BB229" s="19" t="n">
        <x:v>-3898483.5466523706</x:v>
      </x:c>
      <x:c r="BC229" s="19" t="n">
        <x:v>-3699531.6542339</x:v>
      </x:c>
      <x:c r="BD229" s="19" t="n">
        <x:v>-3474246.442581994</x:v>
      </x:c>
      <x:c r="BE229" s="19" t="n">
        <x:v>-3266700.205884848</x:v>
      </x:c>
      <x:c r="BF229" s="19" t="n">
        <x:v>-2991556.682583525</x:v>
      </x:c>
      <x:c r="BG229" s="19" t="n">
        <x:v>-2689204.1752424594</x:v>
      </x:c>
      <x:c r="BH229" s="19" t="n">
        <x:v>-2396460.5028141816</x:v>
      </x:c>
      <x:c r="BI229" s="19" t="n">
        <x:v>-2027098.5400501965</x:v>
      </x:c>
      <x:c r="BJ229" s="19" t="n">
        <x:v>-1624295.4182848197</x:v>
      </x:c>
      <x:c r="BK229" s="19" t="n">
        <x:v>-1244536.2648076743</x:v>
      </x:c>
      <x:c r="BL229" s="19" t="n">
        <x:v>-776792.8656555708</x:v>
      </x:c>
      <x:c r="BM229" s="19" t="n">
        <x:v>-280044.2554788431</x:v>
      </x:c>
      <x:c r="BN229" s="19" t="n">
        <x:v>184991.53408272495</x:v>
      </x:c>
      <x:c r="BO229" s="19" t="n">
        <x:v>745711.483567083</x:v>
      </x:c>
    </x:row>
    <x:row r="230" ht="42" customHeight="1">
      <x:c r="A230" s="3" t="str">
        <x:v>ALT.EVENT.OPEN.CASH.3</x:v>
      </x:c>
      <x:c r="B230" s="3" t="str">
        <x:v>No future rounds · Event checkpoint: opening cash / Downside</x:v>
      </x:c>
      <x:c r="C230" s="3" t="str">
        <x:v>EUR</x:v>
      </x:c>
      <x:c r="D230" s="3" t="str">
        <x:v>END</x:v>
      </x:c>
      <x:c r="E230" s="19" t="n">
        <x:f>BO230</x:f>
        <x:v>-14511107.649009325</x:v>
      </x:c>
      <x:c r="F230" s="3" t="str"/>
      <x:c r="G230" s="2"/>
      <x:c r="H230" s="19" t="n">
        <x:v>0</x:v>
      </x:c>
      <x:c r="I230" s="19" t="n">
        <x:v>1004604.1399999999</x:v>
      </x:c>
      <x:c r="J230" s="19" t="n">
        <x:v>958098.6999999998</x:v>
      </x:c>
      <x:c r="K230" s="19" t="n">
        <x:v>902797.1499999998</x:v>
      </x:c>
      <x:c r="L230" s="19" t="n">
        <x:v>800282.2899999998</x:v>
      </x:c>
      <x:c r="M230" s="19" t="n">
        <x:v>697476.4399999998</x:v>
      </x:c>
      <x:c r="N230" s="19" t="n">
        <x:v>576550.43</x:v>
      </x:c>
      <x:c r="O230" s="19" t="n">
        <x:v>468673.01928750006</x:v>
      </x:c>
      <x:c r="P230" s="19" t="n">
        <x:v>357174.27265702</x:v>
      </x:c>
      <x:c r="Q230" s="19" t="n">
        <x:v>213265.7510932519</x:v>
      </x:c>
      <x:c r="R230" s="19" t="n">
        <x:v>47502.346824056905</x:v>
      </x:c>
      <x:c r="S230" s="19" t="n">
        <x:v>-157407.11557340348</x:v>
      </x:c>
      <x:c r="T230" s="19" t="n">
        <x:v>-354571.1409816442</x:v>
      </x:c>
      <x:c r="U230" s="19" t="n">
        <x:v>-563207.9088526487</x:v>
      </x:c>
      <x:c r="V230" s="19" t="n">
        <x:v>-800738.1924969952</x:v>
      </x:c>
      <x:c r="W230" s="19" t="n">
        <x:v>-1032724.4432599635</x:v>
      </x:c>
      <x:c r="X230" s="19" t="n">
        <x:v>-1258393.059060063</x:v>
      </x:c>
      <x:c r="Y230" s="19" t="n">
        <x:v>-1484622.9245456317</x:v>
      </x:c>
      <x:c r="Z230" s="19" t="n">
        <x:v>-1710667.0748743035</x:v>
      </x:c>
      <x:c r="AA230" s="19" t="n">
        <x:v>-2005387.005179473</x:v>
      </x:c>
      <x:c r="AB230" s="19" t="n">
        <x:v>-2307556.319185808</x:v>
      </x:c>
      <x:c r="AC230" s="19" t="n">
        <x:v>-2596181.4694060762</x:v>
      </x:c>
      <x:c r="AD230" s="19" t="n">
        <x:v>-2884306.025540352</x:v>
      </x:c>
      <x:c r="AE230" s="19" t="n">
        <x:v>-3171586.565690629</x:v>
      </x:c>
      <x:c r="AF230" s="19" t="n">
        <x:v>-3465555.90106954</x:v>
      </x:c>
      <x:c r="AG230" s="19" t="n">
        <x:v>-3774023.0665279403</x:v>
      </x:c>
      <x:c r="AH230" s="19" t="n">
        <x:v>-4101007.984266434</x:v>
      </x:c>
      <x:c r="AI230" s="19" t="n">
        <x:v>-4436863.496881676</x:v>
      </x:c>
      <x:c r="AJ230" s="19" t="n">
        <x:v>-4759200.450113126</x:v>
      </x:c>
      <x:c r="AK230" s="19" t="n">
        <x:v>-5080650.306553838</x:v>
      </x:c>
      <x:c r="AL230" s="19" t="n">
        <x:v>-5400249.618613132</x:v>
      </x:c>
      <x:c r="AM230" s="19" t="n">
        <x:v>-5719036.484127048</x:v>
      </x:c>
      <x:c r="AN230" s="19" t="n">
        <x:v>-6034906.379173913</x:v>
      </x:c>
      <x:c r="AO230" s="19" t="n">
        <x:v>-6348918.205243703</x:v>
      </x:c>
      <x:c r="AP230" s="19" t="n">
        <x:v>-6662388.067141582</x:v>
      </x:c>
      <x:c r="AQ230" s="19" t="n">
        <x:v>-6972654.758884504</x:v>
      </x:c>
      <x:c r="AR230" s="19" t="n">
        <x:v>-7281077.511294212</x:v>
      </x:c>
      <x:c r="AS230" s="19" t="n">
        <x:v>-7593552.816084569</x:v>
      </x:c>
      <x:c r="AT230" s="19" t="n">
        <x:v>-7934786.0998825645</x:v>
      </x:c>
      <x:c r="AU230" s="19" t="n">
        <x:v>-8283804.752629338</x:v>
      </x:c>
      <x:c r="AV230" s="19" t="n">
        <x:v>-8619496.973091781</x:v>
      </x:c>
      <x:c r="AW230" s="19" t="n">
        <x:v>-8951960.820719305</x:v>
      </x:c>
      <x:c r="AX230" s="19" t="n">
        <x:v>-9281523.768280054</x:v>
      </x:c>
      <x:c r="AY230" s="19" t="n">
        <x:v>-9610597.959380405</x:v>
      </x:c>
      <x:c r="AZ230" s="19" t="n">
        <x:v>-9934395.16681548</x:v>
      </x:c>
      <x:c r="BA230" s="19" t="n">
        <x:v>-10255336.520377021</x:v>
      </x:c>
      <x:c r="BB230" s="19" t="n">
        <x:v>-10576216.994256943</x:v>
      </x:c>
      <x:c r="BC230" s="19" t="n">
        <x:v>-10891485.077744082</x:v>
      </x:c>
      <x:c r="BD230" s="19" t="n">
        <x:v>-11203944.448596966</x:v>
      </x:c>
      <x:c r="BE230" s="19" t="n">
        <x:v>-11521895.220142774</x:v>
      </x:c>
      <x:c r="BF230" s="19" t="n">
        <x:v>-11838992.029408615</x:v>
      </x:c>
      <x:c r="BG230" s="19" t="n">
        <x:v>-12155655.347424945</x:v>
      </x:c>
      <x:c r="BH230" s="19" t="n">
        <x:v>-12464872.524873238</x:v>
      </x:c>
      <x:c r="BI230" s="19" t="n">
        <x:v>-12768640.082404165</x:v>
      </x:c>
      <x:c r="BJ230" s="19" t="n">
        <x:v>-13066358.872047426</x:v>
      </x:c>
      <x:c r="BK230" s="19" t="n">
        <x:v>-13364543.549912123</x:v>
      </x:c>
      <x:c r="BL230" s="19" t="n">
        <x:v>-13652752.640575822</x:v>
      </x:c>
      <x:c r="BM230" s="19" t="n">
        <x:v>-13940000.366610128</x:v>
      </x:c>
      <x:c r="BN230" s="19" t="n">
        <x:v>-14230700.72056536</x:v>
      </x:c>
      <x:c r="BO230" s="19" t="n">
        <x:v>-14511107.649009325</x:v>
      </x:c>
    </x:row>
    <x:row r="231" ht="42" customHeight="1">
      <x:c r="A231" s="3" t="str">
        <x:v>ALT.EVENT.OPEN.FUNDS</x:v>
      </x:c>
      <x:c r="B231" s="3" t="str">
        <x:v>No future rounds · Event checkpoint: opening funds</x:v>
      </x:c>
      <x:c r="C231" s="3" t="str">
        <x:v>EUR</x:v>
      </x:c>
      <x:c r="D231" s="3" t="str">
        <x:v>END</x:v>
      </x:c>
      <x:c r="E231" s="19" t="n">
        <x:f>BO231</x:f>
        <x:v>-9820363.319429295</x:v>
      </x:c>
      <x:c r="F231" s="3" t="str">
        <x:v>D10 Liquidity_RegCap row 143; latest estimate</x:v>
      </x:c>
      <x:c r="G231" s="2"/>
      <x:c r="H231" s="20" t="n">
        <x:f>INDEX(H232:H234,'Cover'!$C$28,1)</x:f>
        <x:v>0</x:v>
      </x:c>
      <x:c r="I231" s="20" t="n">
        <x:f>INDEX(I232:I234,'Cover'!$C$28,1)</x:f>
        <x:v>-19634.08999999999</x:v>
      </x:c>
      <x:c r="J231" s="20" t="n">
        <x:f>INDEX(J232:J234,'Cover'!$C$28,1)</x:f>
        <x:v>-61241.57999999999</x:v>
      </x:c>
      <x:c r="K231" s="20" t="n">
        <x:f>INDEX(K232:K234,'Cover'!$C$28,1)</x:f>
        <x:v>-146204.51999999996</x:v>
      </x:c>
      <x:c r="L231" s="20" t="n">
        <x:f>INDEX(L232:L234,'Cover'!$C$28,1)</x:f>
        <x:v>-240016.21999999997</x:v>
      </x:c>
      <x:c r="M231" s="20" t="n">
        <x:f>INDEX(M232:M234,'Cover'!$C$28,1)</x:f>
        <x:v>-356604.73</x:v>
      </x:c>
      <x:c r="N231" s="20" t="n">
        <x:f>INDEX(N232:N234,'Cover'!$C$28,1)</x:f>
        <x:v>-466657.8</x:v>
      </x:c>
      <x:c r="O231" s="20" t="n">
        <x:f>INDEX(O232:O234,'Cover'!$C$28,1)</x:f>
        <x:v>-577455.5215080366</x:v>
      </x:c>
      <x:c r="P231" s="20" t="n">
        <x:f>INDEX(P232:P234,'Cover'!$C$28,1)</x:f>
        <x:v>-705376.8342239084</x:v>
      </x:c>
      <x:c r="Q231" s="20" t="n">
        <x:f>INDEX(Q232:Q234,'Cover'!$C$28,1)</x:f>
        <x:v>-866984.110761957</x:v>
      </x:c>
      <x:c r="R231" s="20" t="n">
        <x:f>INDEX(R232:R234,'Cover'!$C$28,1)</x:f>
        <x:v>-1074843.185111445</x:v>
      </x:c>
      <x:c r="S231" s="20" t="n">
        <x:f>INDEX(S232:S234,'Cover'!$C$28,1)</x:f>
        <x:v>-1277085.0626461126</x:v>
      </x:c>
      <x:c r="T231" s="20" t="n">
        <x:f>INDEX(T232:T234,'Cover'!$C$28,1)</x:f>
        <x:v>-1483475.2839961576</x:v>
      </x:c>
      <x:c r="U231" s="20" t="n">
        <x:f>INDEX(U232:U234,'Cover'!$C$28,1)</x:f>
        <x:v>-1773099.1527004917</x:v>
      </x:c>
      <x:c r="V231" s="20" t="n">
        <x:f>INDEX(V232:V234,'Cover'!$C$28,1)</x:f>
        <x:v>-2027693.325328855</x:v>
      </x:c>
      <x:c r="W231" s="20" t="n">
        <x:f>INDEX(W232:W234,'Cover'!$C$28,1)</x:f>
        <x:v>-2280340.9037415786</x:v>
      </x:c>
      <x:c r="X231" s="20" t="n">
        <x:f>INDEX(X232:X234,'Cover'!$C$28,1)</x:f>
        <x:v>-2530952.471608839</x:v>
      </x:c>
      <x:c r="Y231" s="20" t="n">
        <x:f>INDEX(Y232:Y234,'Cover'!$C$28,1)</x:f>
        <x:v>-2779453.5005313447</x:v>
      </x:c>
      <x:c r="Z231" s="20" t="n">
        <x:f>INDEX(Z232:Z234,'Cover'!$C$28,1)</x:f>
        <x:v>-3025776.533312981</x:v>
      </x:c>
      <x:c r="AA231" s="20" t="n">
        <x:f>INDEX(AA232:AA234,'Cover'!$C$28,1)</x:f>
        <x:v>-2211901.300060438</x:v>
      </x:c>
      <x:c r="AB231" s="20" t="n">
        <x:f>INDEX(AB232:AB234,'Cover'!$C$28,1)</x:f>
        <x:v>-2460292.641237486</x:v>
      </x:c>
      <x:c r="AC231" s="20" t="n">
        <x:f>INDEX(AC232:AC234,'Cover'!$C$28,1)</x:f>
        <x:v>-2706340.670951344</x:v>
      </x:c>
      <x:c r="AD231" s="20" t="n">
        <x:f>INDEX(AD232:AD234,'Cover'!$C$28,1)</x:f>
        <x:v>-2950260.7392417723</x:v>
      </x:c>
      <x:c r="AE231" s="20" t="n">
        <x:f>INDEX(AE232:AE234,'Cover'!$C$28,1)</x:f>
        <x:v>-3191883.7982842317</x:v>
      </x:c>
      <x:c r="AF231" s="20" t="n">
        <x:f>INDEX(AF232:AF234,'Cover'!$C$28,1)</x:f>
        <x:v>-3456384.1936524226</x:v>
      </x:c>
      <x:c r="AG231" s="20" t="n">
        <x:f>INDEX(AG232:AG234,'Cover'!$C$28,1)</x:f>
        <x:v>-3753335.8498022472</x:v>
      </x:c>
      <x:c r="AH231" s="20" t="n">
        <x:f>INDEX(AH232:AH234,'Cover'!$C$28,1)</x:f>
        <x:v>-4044374.365804186</x:v>
      </x:c>
      <x:c r="AI231" s="20" t="n">
        <x:f>INDEX(AI232:AI234,'Cover'!$C$28,1)</x:f>
        <x:v>-4329266.496185917</x:v>
      </x:c>
      <x:c r="AJ231" s="20" t="n">
        <x:f>INDEX(AJ232:AJ234,'Cover'!$C$28,1)</x:f>
        <x:v>-4607826.457544888</x:v>
      </x:c>
      <x:c r="AK231" s="20" t="n">
        <x:f>INDEX(AK232:AK234,'Cover'!$C$28,1)</x:f>
        <x:v>-4879918.228707023</x:v>
      </x:c>
      <x:c r="AL231" s="20" t="n">
        <x:f>INDEX(AL232:AL234,'Cover'!$C$28,1)</x:f>
        <x:v>-5145414.004889339</x:v>
      </x:c>
      <x:c r="AM231" s="20" t="n">
        <x:f>INDEX(AM232:AM234,'Cover'!$C$28,1)</x:f>
        <x:v>-5404196.19657655</x:v>
      </x:c>
      <x:c r="AN231" s="20" t="n">
        <x:f>INDEX(AN232:AN234,'Cover'!$C$28,1)</x:f>
        <x:v>-5656164.321598463</x:v>
      </x:c>
      <x:c r="AO231" s="20" t="n">
        <x:f>INDEX(AO232:AO234,'Cover'!$C$28,1)</x:f>
        <x:v>-5901231.375216828</x:v>
      </x:c>
      <x:c r="AP231" s="20" t="n">
        <x:f>INDEX(AP232:AP234,'Cover'!$C$28,1)</x:f>
        <x:v>-6139412.325382194</x:v>
      </x:c>
      <x:c r="AQ231" s="20" t="n">
        <x:f>INDEX(AQ232:AQ234,'Cover'!$C$28,1)</x:f>
        <x:v>-6370591.271527428</x:v>
      </x:c>
      <x:c r="AR231" s="20" t="n">
        <x:f>INDEX(AR232:AR234,'Cover'!$C$28,1)</x:f>
        <x:v>-6604156.156269576</x:v>
      </x:c>
      <x:c r="AS231" s="20" t="n">
        <x:f>INDEX(AS232:AS234,'Cover'!$C$28,1)</x:f>
        <x:v>-6858282.655133016</x:v>
      </x:c>
      <x:c r="AT231" s="20" t="n">
        <x:f>INDEX(AT232:AT234,'Cover'!$C$28,1)</x:f>
        <x:v>-7102673.45432676</x:v>
      </x:c>
      <x:c r="AU231" s="20" t="n">
        <x:f>INDEX(AU232:AU234,'Cover'!$C$28,1)</x:f>
        <x:v>-7337078.839830591</x:v>
      </x:c>
      <x:c r="AV231" s="20" t="n">
        <x:f>INDEX(AV232:AV234,'Cover'!$C$28,1)</x:f>
        <x:v>-7561409.94968926</x:v>
      </x:c>
      <x:c r="AW231" s="20" t="n">
        <x:f>INDEX(AW232:AW234,'Cover'!$C$28,1)</x:f>
        <x:v>-7775674.334251624</x:v>
      </x:c>
      <x:c r="AX231" s="20" t="n">
        <x:f>INDEX(AX232:AX234,'Cover'!$C$28,1)</x:f>
        <x:v>-7979811.219913863</x:v>
      </x:c>
      <x:c r="AY231" s="20" t="n">
        <x:f>INDEX(AY232:AY234,'Cover'!$C$28,1)</x:f>
        <x:v>-8173834.602047771</x:v>
      </x:c>
      <x:c r="AZ231" s="20" t="n">
        <x:f>INDEX(AZ232:AZ234,'Cover'!$C$28,1)</x:f>
        <x:v>-8357628.596617443</x:v>
      </x:c>
      <x:c r="BA231" s="20" t="n">
        <x:f>INDEX(BA232:BA234,'Cover'!$C$28,1)</x:f>
        <x:v>-8531084.332380783</x:v>
      </x:c>
      <x:c r="BB231" s="20" t="n">
        <x:f>INDEX(BB232:BB234,'Cover'!$C$28,1)</x:f>
        <x:v>-8694269.497802101</x:v>
      </x:c>
      <x:c r="BC231" s="20" t="n">
        <x:f>INDEX(BC232:BC234,'Cover'!$C$28,1)</x:f>
        <x:v>-8847201.083251437</x:v>
      </x:c>
      <x:c r="BD231" s="20" t="n">
        <x:f>INDEX(BD232:BD234,'Cover'!$C$28,1)</x:f>
        <x:v>-8999297.207618147</x:v>
      </x:c>
      <x:c r="BE231" s="20" t="n">
        <x:f>INDEX(BE232:BE234,'Cover'!$C$28,1)</x:f>
        <x:v>-9134658.123945007</x:v>
      </x:c>
      <x:c r="BF231" s="20" t="n">
        <x:f>INDEX(BF232:BF234,'Cover'!$C$28,1)</x:f>
        <x:v>-9257719.86958644</x:v>
      </x:c>
      <x:c r="BG231" s="20" t="n">
        <x:f>INDEX(BG232:BG234,'Cover'!$C$28,1)</x:f>
        <x:v>-9368655.962583657</x:v>
      </x:c>
      <x:c r="BH231" s="20" t="n">
        <x:f>INDEX(BH232:BH234,'Cover'!$C$28,1)</x:f>
        <x:v>-9467497.124017155</x:v>
      </x:c>
      <x:c r="BI231" s="20" t="n">
        <x:f>INDEX(BI232:BI234,'Cover'!$C$28,1)</x:f>
        <x:v>-9554204.74996313</x:v>
      </x:c>
      <x:c r="BJ231" s="20" t="n">
        <x:f>INDEX(BJ232:BJ234,'Cover'!$C$28,1)</x:f>
        <x:v>-9628801.402159404</x:v>
      </x:c>
      <x:c r="BK231" s="20" t="n">
        <x:f>INDEX(BK232:BK234,'Cover'!$C$28,1)</x:f>
        <x:v>-9691170.842223445</x:v>
      </x:c>
      <x:c r="BL231" s="20" t="n">
        <x:f>INDEX(BL232:BL234,'Cover'!$C$28,1)</x:f>
        <x:v>-9741473.998725638</x:v>
      </x:c>
      <x:c r="BM231" s="20" t="n">
        <x:f>INDEX(BM232:BM234,'Cover'!$C$28,1)</x:f>
        <x:v>-9779801.709266575</x:v>
      </x:c>
      <x:c r="BN231" s="20" t="n">
        <x:f>INDEX(BN232:BN234,'Cover'!$C$28,1)</x:f>
        <x:v>-9806116.174544282</x:v>
      </x:c>
      <x:c r="BO231" s="20" t="n">
        <x:f>INDEX(BO232:BO234,'Cover'!$C$28,1)</x:f>
        <x:v>-9820363.319429295</x:v>
      </x:c>
    </x:row>
    <x:row r="232" ht="42" customHeight="1">
      <x:c r="A232" s="3" t="str">
        <x:v>ALT.EVENT.OPEN.FUNDS.1</x:v>
      </x:c>
      <x:c r="B232" s="3" t="str">
        <x:v>No future rounds · Event checkpoint: opening funds / Base</x:v>
      </x:c>
      <x:c r="C232" s="3" t="str">
        <x:v>EUR</x:v>
      </x:c>
      <x:c r="D232" s="3" t="str">
        <x:v>END</x:v>
      </x:c>
      <x:c r="E232" s="19" t="n">
        <x:f>BO232</x:f>
        <x:v>-9820363.319429295</x:v>
      </x:c>
      <x:c r="F232" s="3" t="str"/>
      <x:c r="G232" s="2"/>
      <x:c r="H232" s="19" t="n">
        <x:v>0</x:v>
      </x:c>
      <x:c r="I232" s="19" t="n">
        <x:v>-19634.08999999999</x:v>
      </x:c>
      <x:c r="J232" s="19" t="n">
        <x:v>-61241.57999999999</x:v>
      </x:c>
      <x:c r="K232" s="19" t="n">
        <x:v>-146204.51999999996</x:v>
      </x:c>
      <x:c r="L232" s="19" t="n">
        <x:v>-240016.21999999997</x:v>
      </x:c>
      <x:c r="M232" s="19" t="n">
        <x:v>-356604.73</x:v>
      </x:c>
      <x:c r="N232" s="19" t="n">
        <x:v>-466657.8</x:v>
      </x:c>
      <x:c r="O232" s="19" t="n">
        <x:v>-577455.5215080366</x:v>
      </x:c>
      <x:c r="P232" s="19" t="n">
        <x:v>-705376.8342239084</x:v>
      </x:c>
      <x:c r="Q232" s="19" t="n">
        <x:v>-866984.110761957</x:v>
      </x:c>
      <x:c r="R232" s="19" t="n">
        <x:v>-1074843.185111445</x:v>
      </x:c>
      <x:c r="S232" s="19" t="n">
        <x:v>-1277085.0626461126</x:v>
      </x:c>
      <x:c r="T232" s="19" t="n">
        <x:v>-1483475.2839961576</x:v>
      </x:c>
      <x:c r="U232" s="19" t="n">
        <x:v>-1773099.1527004917</x:v>
      </x:c>
      <x:c r="V232" s="19" t="n">
        <x:v>-2027693.325328855</x:v>
      </x:c>
      <x:c r="W232" s="19" t="n">
        <x:v>-2280340.9037415786</x:v>
      </x:c>
      <x:c r="X232" s="19" t="n">
        <x:v>-2530952.471608839</x:v>
      </x:c>
      <x:c r="Y232" s="19" t="n">
        <x:v>-2779453.5005313447</x:v>
      </x:c>
      <x:c r="Z232" s="19" t="n">
        <x:v>-3025776.533312981</x:v>
      </x:c>
      <x:c r="AA232" s="19" t="n">
        <x:v>-2211901.300060438</x:v>
      </x:c>
      <x:c r="AB232" s="19" t="n">
        <x:v>-2460292.641237486</x:v>
      </x:c>
      <x:c r="AC232" s="19" t="n">
        <x:v>-2706340.670951344</x:v>
      </x:c>
      <x:c r="AD232" s="19" t="n">
        <x:v>-2950260.7392417723</x:v>
      </x:c>
      <x:c r="AE232" s="19" t="n">
        <x:v>-3191883.7982842317</x:v>
      </x:c>
      <x:c r="AF232" s="19" t="n">
        <x:v>-3456384.1936524226</x:v>
      </x:c>
      <x:c r="AG232" s="19" t="n">
        <x:v>-3753335.8498022472</x:v>
      </x:c>
      <x:c r="AH232" s="19" t="n">
        <x:v>-4044374.365804186</x:v>
      </x:c>
      <x:c r="AI232" s="19" t="n">
        <x:v>-4329266.496185917</x:v>
      </x:c>
      <x:c r="AJ232" s="19" t="n">
        <x:v>-4607826.457544888</x:v>
      </x:c>
      <x:c r="AK232" s="19" t="n">
        <x:v>-4879918.228707023</x:v>
      </x:c>
      <x:c r="AL232" s="19" t="n">
        <x:v>-5145414.004889339</x:v>
      </x:c>
      <x:c r="AM232" s="19" t="n">
        <x:v>-5404196.19657655</x:v>
      </x:c>
      <x:c r="AN232" s="19" t="n">
        <x:v>-5656164.321598463</x:v>
      </x:c>
      <x:c r="AO232" s="19" t="n">
        <x:v>-5901231.375216828</x:v>
      </x:c>
      <x:c r="AP232" s="19" t="n">
        <x:v>-6139412.325382194</x:v>
      </x:c>
      <x:c r="AQ232" s="19" t="n">
        <x:v>-6370591.271527428</x:v>
      </x:c>
      <x:c r="AR232" s="19" t="n">
        <x:v>-6604156.156269576</x:v>
      </x:c>
      <x:c r="AS232" s="19" t="n">
        <x:v>-6858282.655133016</x:v>
      </x:c>
      <x:c r="AT232" s="19" t="n">
        <x:v>-7102673.45432676</x:v>
      </x:c>
      <x:c r="AU232" s="19" t="n">
        <x:v>-7337078.839830591</x:v>
      </x:c>
      <x:c r="AV232" s="19" t="n">
        <x:v>-7561409.94968926</x:v>
      </x:c>
      <x:c r="AW232" s="19" t="n">
        <x:v>-7775674.334251624</x:v>
      </x:c>
      <x:c r="AX232" s="19" t="n">
        <x:v>-7979811.219913863</x:v>
      </x:c>
      <x:c r="AY232" s="19" t="n">
        <x:v>-8173834.602047771</x:v>
      </x:c>
      <x:c r="AZ232" s="19" t="n">
        <x:v>-8357628.596617443</x:v>
      </x:c>
      <x:c r="BA232" s="19" t="n">
        <x:v>-8531084.332380783</x:v>
      </x:c>
      <x:c r="BB232" s="19" t="n">
        <x:v>-8694269.497802101</x:v>
      </x:c>
      <x:c r="BC232" s="19" t="n">
        <x:v>-8847201.083251437</x:v>
      </x:c>
      <x:c r="BD232" s="19" t="n">
        <x:v>-8999297.207618147</x:v>
      </x:c>
      <x:c r="BE232" s="19" t="n">
        <x:v>-9134658.123945007</x:v>
      </x:c>
      <x:c r="BF232" s="19" t="n">
        <x:v>-9257719.86958644</x:v>
      </x:c>
      <x:c r="BG232" s="19" t="n">
        <x:v>-9368655.962583657</x:v>
      </x:c>
      <x:c r="BH232" s="19" t="n">
        <x:v>-9467497.124017155</x:v>
      </x:c>
      <x:c r="BI232" s="19" t="n">
        <x:v>-9554204.74996313</x:v>
      </x:c>
      <x:c r="BJ232" s="19" t="n">
        <x:v>-9628801.402159404</x:v>
      </x:c>
      <x:c r="BK232" s="19" t="n">
        <x:v>-9691170.842223445</x:v>
      </x:c>
      <x:c r="BL232" s="19" t="n">
        <x:v>-9741473.998725638</x:v>
      </x:c>
      <x:c r="BM232" s="19" t="n">
        <x:v>-9779801.709266575</x:v>
      </x:c>
      <x:c r="BN232" s="19" t="n">
        <x:v>-9806116.174544282</x:v>
      </x:c>
      <x:c r="BO232" s="19" t="n">
        <x:v>-9820363.319429295</x:v>
      </x:c>
    </x:row>
    <x:row r="233" ht="42" customHeight="1">
      <x:c r="A233" s="3" t="str">
        <x:v>ALT.EVENT.OPEN.FUNDS.2</x:v>
      </x:c>
      <x:c r="B233" s="3" t="str">
        <x:v>No future rounds · Event checkpoint: opening funds / Upside</x:v>
      </x:c>
      <x:c r="C233" s="3" t="str">
        <x:v>EUR</x:v>
      </x:c>
      <x:c r="D233" s="3" t="str">
        <x:v>END</x:v>
      </x:c>
      <x:c r="E233" s="19" t="n">
        <x:f>BO233</x:f>
        <x:v>-4465987.48949771</x:v>
      </x:c>
      <x:c r="F233" s="3" t="str"/>
      <x:c r="G233" s="2"/>
      <x:c r="H233" s="19" t="n">
        <x:v>0</x:v>
      </x:c>
      <x:c r="I233" s="19" t="n">
        <x:v>-19634.08999999999</x:v>
      </x:c>
      <x:c r="J233" s="19" t="n">
        <x:v>-61241.57999999999</x:v>
      </x:c>
      <x:c r="K233" s="19" t="n">
        <x:v>-146204.51999999996</x:v>
      </x:c>
      <x:c r="L233" s="19" t="n">
        <x:v>-240016.21999999997</x:v>
      </x:c>
      <x:c r="M233" s="19" t="n">
        <x:v>-356604.73</x:v>
      </x:c>
      <x:c r="N233" s="19" t="n">
        <x:v>-466657.8</x:v>
      </x:c>
      <x:c r="O233" s="19" t="n">
        <x:v>-577455.5215080366</x:v>
      </x:c>
      <x:c r="P233" s="19" t="n">
        <x:v>-705376.8342239084</x:v>
      </x:c>
      <x:c r="Q233" s="19" t="n">
        <x:v>-866984.110761957</x:v>
      </x:c>
      <x:c r="R233" s="19" t="n">
        <x:v>-1074118.4003221714</x:v>
      </x:c>
      <x:c r="S233" s="19" t="n">
        <x:v>-1274844.1321174616</x:v>
      </x:c>
      <x:c r="T233" s="19" t="n">
        <x:v>-1478886.524752129</x:v>
      </x:c>
      <x:c r="U233" s="19" t="n">
        <x:v>-1745548.9275275469</x:v>
      </x:c>
      <x:c r="V233" s="19" t="n">
        <x:v>-1989286.839408604</x:v>
      </x:c>
      <x:c r="W233" s="19" t="n">
        <x:v>-2227975.4690479394</x:v>
      </x:c>
      <x:c r="X233" s="19" t="n">
        <x:v>-2461306.6382939806</x:v>
      </x:c>
      <x:c r="Y233" s="19" t="n">
        <x:v>-2689008.2195043517</x:v>
      </x:c>
      <x:c r="Z233" s="19" t="n">
        <x:v>-2910826.5884510716</x:v>
      </x:c>
      <x:c r="AA233" s="19" t="n">
        <x:v>-2068570.862748345</x:v>
      </x:c>
      <x:c r="AB233" s="19" t="n">
        <x:v>-2284532.3146887277</x:v>
      </x:c>
      <x:c r="AC233" s="19" t="n">
        <x:v>-2493948.8762799166</x:v>
      </x:c>
      <x:c r="AD233" s="19" t="n">
        <x:v>-2697193.9436526205</x:v>
      </x:c>
      <x:c r="AE233" s="19" t="n">
        <x:v>-2893778.784022359</x:v>
      </x:c>
      <x:c r="AF233" s="19" t="n">
        <x:v>-3108749.1983568245</x:v>
      </x:c>
      <x:c r="AG233" s="19" t="n">
        <x:v>-3349493.9087425126</x:v>
      </x:c>
      <x:c r="AH233" s="19" t="n">
        <x:v>-3576939.1955667003</x:v>
      </x:c>
      <x:c r="AI233" s="19" t="n">
        <x:v>-3790382.965955854</x:v>
      </x:c>
      <x:c r="AJ233" s="19" t="n">
        <x:v>-3989204.8737621484</x:v>
      </x:c>
      <x:c r="AK233" s="19" t="n">
        <x:v>-4172911.9851660207</x:v>
      </x:c>
      <x:c r="AL233" s="19" t="n">
        <x:v>-4341027.5361463195</x:v>
      </x:c>
      <x:c r="AM233" s="19" t="n">
        <x:v>-4493099.904984684</x:v>
      </x:c>
      <x:c r="AN233" s="19" t="n">
        <x:v>-4628724.477831799</x:v>
      </x:c>
      <x:c r="AO233" s="19" t="n">
        <x:v>-4747534.432179452</x:v>
      </x:c>
      <x:c r="AP233" s="19" t="n">
        <x:v>-4849418.774748361</x:v>
      </x:c>
      <x:c r="AQ233" s="19" t="n">
        <x:v>-4933933.980600569</x:v>
      </x:c>
      <x:c r="AR233" s="19" t="n">
        <x:v>-5010232.943391984</x:v>
      </x:c>
      <x:c r="AS233" s="19" t="n">
        <x:v>-5095102.38223879</x:v>
      </x:c>
      <x:c r="AT233" s="19" t="n">
        <x:v>-5157598.064602308</x:v>
      </x:c>
      <x:c r="AU233" s="19" t="n">
        <x:v>-5197091.100109127</x:v>
      </x:c>
      <x:c r="AV233" s="19" t="n">
        <x:v>-5213128.115455298</x:v>
      </x:c>
      <x:c r="AW233" s="19" t="n">
        <x:v>-5205395.510582137</x:v>
      </x:c>
      <x:c r="AX233" s="19" t="n">
        <x:v>-5173510.723671772</x:v>
      </x:c>
      <x:c r="AY233" s="19" t="n">
        <x:v>-5117174.231051282</x:v>
      </x:c>
      <x:c r="AZ233" s="19" t="n">
        <x:v>-5035973.202137731</x:v>
      </x:c>
      <x:c r="BA233" s="19" t="n">
        <x:v>-5010232.943391984</x:v>
      </x:c>
      <x:c r="BB233" s="19" t="n">
        <x:v>-5010232.943391984</x:v>
      </x:c>
      <x:c r="BC233" s="19" t="n">
        <x:v>-5010232.943391984</x:v>
      </x:c>
      <x:c r="BD233" s="19" t="n">
        <x:v>-4465987.48949771</x:v>
      </x:c>
      <x:c r="BE233" s="19" t="n">
        <x:v>-4465987.48949771</x:v>
      </x:c>
      <x:c r="BF233" s="19" t="n">
        <x:v>-4465987.48949771</x:v>
      </x:c>
      <x:c r="BG233" s="19" t="n">
        <x:v>-4465987.48949771</x:v>
      </x:c>
      <x:c r="BH233" s="19" t="n">
        <x:v>-4465987.48949771</x:v>
      </x:c>
      <x:c r="BI233" s="19" t="n">
        <x:v>-4465987.48949771</x:v>
      </x:c>
      <x:c r="BJ233" s="19" t="n">
        <x:v>-4465987.48949771</x:v>
      </x:c>
      <x:c r="BK233" s="19" t="n">
        <x:v>-4465987.48949771</x:v>
      </x:c>
      <x:c r="BL233" s="19" t="n">
        <x:v>-4465987.48949771</x:v>
      </x:c>
      <x:c r="BM233" s="19" t="n">
        <x:v>-4465987.48949771</x:v>
      </x:c>
      <x:c r="BN233" s="19" t="n">
        <x:v>-4465987.48949771</x:v>
      </x:c>
      <x:c r="BO233" s="19" t="n">
        <x:v>-4465987.48949771</x:v>
      </x:c>
    </x:row>
    <x:row r="234" ht="42" customHeight="1">
      <x:c r="A234" s="3" t="str">
        <x:v>ALT.EVENT.OPEN.FUNDS.3</x:v>
      </x:c>
      <x:c r="B234" s="3" t="str">
        <x:v>No future rounds · Event checkpoint: opening funds / Downside</x:v>
      </x:c>
      <x:c r="C234" s="3" t="str">
        <x:v>EUR</x:v>
      </x:c>
      <x:c r="D234" s="3" t="str">
        <x:v>END</x:v>
      </x:c>
      <x:c r="E234" s="19" t="n">
        <x:f>BO234</x:f>
        <x:v>-14787676.219871605</x:v>
      </x:c>
      <x:c r="F234" s="3" t="str"/>
      <x:c r="G234" s="2"/>
      <x:c r="H234" s="19" t="n">
        <x:v>0</x:v>
      </x:c>
      <x:c r="I234" s="19" t="n">
        <x:v>-19634.08999999999</x:v>
      </x:c>
      <x:c r="J234" s="19" t="n">
        <x:v>-61241.57999999999</x:v>
      </x:c>
      <x:c r="K234" s="19" t="n">
        <x:v>-146204.51999999996</x:v>
      </x:c>
      <x:c r="L234" s="19" t="n">
        <x:v>-240016.21999999997</x:v>
      </x:c>
      <x:c r="M234" s="19" t="n">
        <x:v>-356604.73</x:v>
      </x:c>
      <x:c r="N234" s="19" t="n">
        <x:v>-466657.8</x:v>
      </x:c>
      <x:c r="O234" s="19" t="n">
        <x:v>-577455.5215080366</x:v>
      </x:c>
      <x:c r="P234" s="19" t="n">
        <x:v>-705376.8342239084</x:v>
      </x:c>
      <x:c r="Q234" s="19" t="n">
        <x:v>-866984.110761957</x:v>
      </x:c>
      <x:c r="R234" s="19" t="n">
        <x:v>-1075229.519007377</x:v>
      </x:c>
      <x:c r="S234" s="19" t="n">
        <x:v>-1278301.240303635</x:v>
      </x:c>
      <x:c r="T234" s="19" t="n">
        <x:v>-1485979.170416024</x:v>
      </x:c>
      <x:c r="U234" s="19" t="n">
        <x:v>-1727521.4692329385</x:v>
      </x:c>
      <x:c r="V234" s="19" t="n">
        <x:v>-1960598.9108986973</x:v>
      </x:c>
      <x:c r="W234" s="19" t="n">
        <x:v>-2193394.7187194703</x:v>
      </x:c>
      <x:c r="X234" s="19" t="n">
        <x:v>-2425910.4242275874</x:v>
      </x:c>
      <x:c r="Y234" s="19" t="n">
        <x:v>-2658148.1366199683</x:v>
      </x:c>
      <x:c r="Z234" s="19" t="n">
        <x:v>-2890110.5604832307</x:v>
      </x:c>
      <x:c r="AA234" s="19" t="n">
        <x:v>-2177848.905959431</x:v>
      </x:c>
      <x:c r="AB234" s="19" t="n">
        <x:v>-2469507.791455513</x:v>
      </x:c>
      <x:c r="AC234" s="19" t="n">
        <x:v>-2760459.3591676382</x:v>
      </x:c>
      <x:c r="AD234" s="19" t="n">
        <x:v>-3050803.977749725</x:v>
      </x:c>
      <x:c r="AE234" s="19" t="n">
        <x:v>-3340526.0056453976</x:v>
      </x:c>
      <x:c r="AF234" s="19" t="n">
        <x:v>-3654844.1823775633</x:v>
      </x:c>
      <x:c r="AG234" s="19" t="n">
        <x:v>-3987474.1634002374</x:v>
      </x:c>
      <x:c r="AH234" s="19" t="n">
        <x:v>-4318212.866310265</x:v>
      </x:c>
      <x:c r="AI234" s="19" t="n">
        <x:v>-4647051.877683972</x:v>
      </x:c>
      <x:c r="AJ234" s="19" t="n">
        <x:v>-4973961.085185236</x:v>
      </x:c>
      <x:c r="AK234" s="19" t="n">
        <x:v>-5298921.012772441</x:v>
      </x:c>
      <x:c r="AL234" s="19" t="n">
        <x:v>-5621913.969016208</x:v>
      </x:c>
      <x:c r="AM234" s="19" t="n">
        <x:v>-5942924.541772505</x:v>
      </x:c>
      <x:c r="AN234" s="19" t="n">
        <x:v>-6261950.47666912</x:v>
      </x:c>
      <x:c r="AO234" s="19" t="n">
        <x:v>-6578981.437505143</x:v>
      </x:c>
      <x:c r="AP234" s="19" t="n">
        <x:v>-6894031.577557495</x:v>
      </x:c>
      <x:c r="AQ234" s="19" t="n">
        <x:v>-7207087.167444315</x:v>
      </x:c>
      <x:c r="AR234" s="19" t="n">
        <x:v>-7527594.095165003</x:v>
      </x:c>
      <x:c r="AS234" s="19" t="n">
        <x:v>-7875203.568640435</x:v>
      </x:c>
      <x:c r="AT234" s="19" t="n">
        <x:v>-8219855.895113377</x:v>
      </x:c>
      <x:c r="AU234" s="19" t="n">
        <x:v>-8561403.29741462</x:v>
      </x:c>
      <x:c r="AV234" s="19" t="n">
        <x:v>-8899842.851455944</x:v>
      </x:c>
      <x:c r="AW234" s="19" t="n">
        <x:v>-9235247.744013155</x:v>
      </x:c>
      <x:c r="AX234" s="19" t="n">
        <x:v>-9567622.208352417</x:v>
      </x:c>
      <x:c r="AY234" s="19" t="n">
        <x:v>-9897041.10906266</x:v>
      </x:c>
      <x:c r="AZ234" s="19" t="n">
        <x:v>-10223444.602700872</x:v>
      </x:c>
      <x:c r="BA234" s="19" t="n">
        <x:v>-10546771.690868562</x:v>
      </x:c>
      <x:c r="BB234" s="19" t="n">
        <x:v>-10867106.837382456</x:v>
      </x:c>
      <x:c r="BC234" s="19" t="n">
        <x:v>-11184526.242875874</x:v>
      </x:c>
      <x:c r="BD234" s="19" t="n">
        <x:v>-11508489.41278034</x:v>
      </x:c>
      <x:c r="BE234" s="19" t="n">
        <x:v>-11824255.309564067</x:v>
      </x:c>
      <x:c r="BF234" s="19" t="n">
        <x:v>-12136332.376484144</x:v>
      </x:c>
      <x:c r="BG234" s="19" t="n">
        <x:v>-12444891.112164086</x:v>
      </x:c>
      <x:c r="BH234" s="19" t="n">
        <x:v>-12749962.034467138</x:v>
      </x:c>
      <x:c r="BI234" s="19" t="n">
        <x:v>-13051505.701041887</x:v>
      </x:c>
      <x:c r="BJ234" s="19" t="n">
        <x:v>-13349549.91208943</x:v>
      </x:c>
      <x:c r="BK234" s="19" t="n">
        <x:v>-13643983.22787901</x:v>
      </x:c>
      <x:c r="BL234" s="19" t="n">
        <x:v>-13934972.08737401</x:v>
      </x:c>
      <x:c r="BM234" s="19" t="n">
        <x:v>-14222612.334812349</x:v>
      </x:c>
      <x:c r="BN234" s="19" t="n">
        <x:v>-14506861.803012386</x:v>
      </x:c>
      <x:c r="BO234" s="19" t="n">
        <x:v>-14787676.219871605</x:v>
      </x:c>
    </x:row>
    <x:row r="235" ht="42" customHeight="1">
      <x:c r="A235" s="3" t="str">
        <x:v>ALT.EVENT.INITIAL_P01.CASH</x:v>
      </x:c>
      <x:c r="B235" s="3" t="str">
        <x:v>No future rounds · Event checkpoint: initial p01 cash</x:v>
      </x:c>
      <x:c r="C235" s="3" t="str">
        <x:v>EUR</x:v>
      </x:c>
      <x:c r="D235" s="3" t="str">
        <x:v>END</x:v>
      </x:c>
      <x:c r="E235" s="19" t="n">
        <x:f>BO235</x:f>
        <x:v>-9291136.858582083</x:v>
      </x:c>
      <x:c r="F235" s="3" t="str">
        <x:v>D10 Liquidity_RegCap row 146; latest estimate</x:v>
      </x:c>
      <x:c r="G235" s="2"/>
      <x:c r="H235" s="20" t="n">
        <x:f>INDEX(H236:H238,'Cover'!$C$28,1)</x:f>
        <x:v>12500</x:v>
      </x:c>
      <x:c r="I235" s="20" t="n">
        <x:f>INDEX(I236:I238,'Cover'!$C$28,1)</x:f>
        <x:v>1004604.1399999999</x:v>
      </x:c>
      <x:c r="J235" s="20" t="n">
        <x:f>INDEX(J236:J238,'Cover'!$C$28,1)</x:f>
        <x:v>958098.6999999998</x:v>
      </x:c>
      <x:c r="K235" s="20" t="n">
        <x:f>INDEX(K236:K238,'Cover'!$C$28,1)</x:f>
        <x:v>902797.1499999998</x:v>
      </x:c>
      <x:c r="L235" s="20" t="n">
        <x:f>INDEX(L236:L238,'Cover'!$C$28,1)</x:f>
        <x:v>800282.2899999998</x:v>
      </x:c>
      <x:c r="M235" s="20" t="n">
        <x:f>INDEX(M236:M238,'Cover'!$C$28,1)</x:f>
        <x:v>697476.4399999998</x:v>
      </x:c>
      <x:c r="N235" s="20" t="n">
        <x:f>INDEX(N236:N238,'Cover'!$C$28,1)</x:f>
        <x:v>576550.43</x:v>
      </x:c>
      <x:c r="O235" s="20" t="n">
        <x:f>INDEX(O236:O238,'Cover'!$C$28,1)</x:f>
        <x:v>468673.01928750006</x:v>
      </x:c>
      <x:c r="P235" s="20" t="n">
        <x:f>INDEX(P236:P238,'Cover'!$C$28,1)</x:f>
        <x:v>357174.27265702</x:v>
      </x:c>
      <x:c r="Q235" s="20" t="n">
        <x:f>INDEX(Q236:Q238,'Cover'!$C$28,1)</x:f>
        <x:v>213265.7510932519</x:v>
      </x:c>
      <x:c r="R235" s="20" t="n">
        <x:f>INDEX(R236:R238,'Cover'!$C$28,1)</x:f>
        <x:v>49379.39640640357</x:v>
      </x:c>
      <x:c r="S235" s="20" t="n">
        <x:f>INDEX(S236:S238,'Cover'!$C$28,1)</x:f>
        <x:v>-152967.42797105812</x:v>
      </x:c>
      <x:c r="T235" s="20" t="n">
        <x:f>INDEX(T236:T238,'Cover'!$C$28,1)</x:f>
        <x:v>-347288.8617642631</x:v>
      </x:c>
      <x:c r="U235" s="20" t="n">
        <x:f>INDEX(U236:U238,'Cover'!$C$28,1)</x:f>
        <x:v>-574947.9544161079</x:v>
      </x:c>
      <x:c r="V235" s="20" t="n">
        <x:f>INDEX(V236:V238,'Cover'!$C$28,1)</x:f>
        <x:v>-830156.749181241</x:v>
      </x:c>
      <x:c r="W235" s="20" t="n">
        <x:f>INDEX(W236:W238,'Cover'!$C$28,1)</x:f>
        <x:v>-1078043.168585112</x:v>
      </x:c>
      <x:c r="X235" s="20" t="n">
        <x:f>INDEX(X236:X238,'Cover'!$C$28,1)</x:f>
        <x:v>-1318164.3410679535</x:v>
      </x:c>
      <x:c r="Y235" s="20" t="n">
        <x:f>INDEX(Y236:Y238,'Cover'!$C$28,1)</x:f>
        <x:v>-1556638.562707661</x:v>
      </x:c>
      <x:c r="Z235" s="20" t="n">
        <x:f>INDEX(Z236:Z238,'Cover'!$C$28,1)</x:f>
        <x:v>-1793047.5507291376</x:v>
      </x:c>
      <x:c r="AA235" s="20" t="n">
        <x:f>INDEX(AA236:AA238,'Cover'!$C$28,1)</x:f>
        <x:v>-2038290.6440078218</x:v>
      </x:c>
      <x:c r="AB235" s="20" t="n">
        <x:f>INDEX(AB236:AB238,'Cover'!$C$28,1)</x:f>
        <x:v>-2294114.6419291063</x:v>
      </x:c>
      <x:c r="AC235" s="20" t="n">
        <x:f>INDEX(AC236:AC238,'Cover'!$C$28,1)</x:f>
        <x:v>-2534860.2978936615</x:v>
      </x:c>
      <x:c r="AD235" s="20" t="n">
        <x:f>INDEX(AD236:AD238,'Cover'!$C$28,1)</x:f>
        <x:v>-2774339.917650777</x:v>
      </x:c>
      <x:c r="AE235" s="20" t="n">
        <x:f>INDEX(AE236:AE238,'Cover'!$C$28,1)</x:f>
        <x:v>-3009782.354767304</x:v>
      </x:c>
      <x:c r="AF235" s="20" t="n">
        <x:f>INDEX(AF236:AF238,'Cover'!$C$28,1)</x:f>
        <x:v>-3250223.91351593</x:v>
      </x:c>
      <x:c r="AG235" s="20" t="n">
        <x:f>INDEX(AG236:AG238,'Cover'!$C$28,1)</x:f>
        <x:v>-3502166.4888792033</x:v>
      </x:c>
      <x:c r="AH235" s="20" t="n">
        <x:f>INDEX(AH236:AH238,'Cover'!$C$28,1)</x:f>
        <x:v>-3782785.0820616065</x:v>
      </x:c>
      <x:c r="AI235" s="20" t="n">
        <x:f>INDEX(AI236:AI238,'Cover'!$C$28,1)</x:f>
        <x:v>-4067969.783399542</x:v>
      </x:c>
      <x:c r="AJ235" s="20" t="n">
        <x:f>INDEX(AJ236:AJ238,'Cover'!$C$28,1)</x:f>
        <x:v>-4337718.759449658</x:v>
      </x:c>
      <x:c r="AK235" s="20" t="n">
        <x:f>INDEX(AK236:AK238,'Cover'!$C$28,1)</x:f>
        <x:v>-4599465.865409469</x:v>
      </x:c>
      <x:c r="AL235" s="20" t="n">
        <x:f>INDEX(AL236:AL238,'Cover'!$C$28,1)</x:f>
        <x:v>-4854743.052147511</x:v>
      </x:c>
      <x:c r="AM235" s="20" t="n">
        <x:f>INDEX(AM236:AM238,'Cover'!$C$28,1)</x:f>
        <x:v>-5107923.495142076</x:v>
      </x:c>
      <x:c r="AN235" s="20" t="n">
        <x:f>INDEX(AN236:AN238,'Cover'!$C$28,1)</x:f>
        <x:v>-5350047.844611895</x:v>
      </x:c>
      <x:c r="AO235" s="20" t="n">
        <x:f>INDEX(AO236:AO238,'Cover'!$C$28,1)</x:f>
        <x:v>-5585537.605869354</x:v>
      </x:c>
      <x:c r="AP235" s="20" t="n">
        <x:f>INDEX(AP236:AP238,'Cover'!$C$28,1)</x:f>
        <x:v>-5819798.956520755</x:v>
      </x:c>
      <x:c r="AQ235" s="20" t="n">
        <x:f>INDEX(AQ236:AQ238,'Cover'!$C$28,1)</x:f>
        <x:v>-6041582.694944967</x:v>
      </x:c>
      <x:c r="AR235" s="20" t="n">
        <x:f>INDEX(AR236:AR238,'Cover'!$C$28,1)</x:f>
        <x:v>-6256614.152335374</x:v>
      </x:c>
      <x:c r="AS235" s="20" t="n">
        <x:f>INDEX(AS236:AS238,'Cover'!$C$28,1)</x:f>
        <x:v>-6473822.439568359</x:v>
      </x:c>
      <x:c r="AT235" s="20" t="n">
        <x:f>INDEX(AT236:AT238,'Cover'!$C$28,1)</x:f>
        <x:v>-6705896.818728638</x:v>
      </x:c>
      <x:c r="AU235" s="20" t="n">
        <x:f>INDEX(AU236:AU238,'Cover'!$C$28,1)</x:f>
        <x:v>-6938710.566849238</x:v>
      </x:c>
      <x:c r="AV235" s="20" t="n">
        <x:f>INDEX(AV236:AV238,'Cover'!$C$28,1)</x:f>
        <x:v>-7157688.258149631</x:v>
      </x:c>
      <x:c r="AW235" s="20" t="n">
        <x:f>INDEX(AW236:AW238,'Cover'!$C$28,1)</x:f>
        <x:v>-7359680.79613557</x:v>
      </x:c>
      <x:c r="AX235" s="20" t="n">
        <x:f>INDEX(AX236:AX238,'Cover'!$C$28,1)</x:f>
        <x:v>-7551584.550747674</x:v>
      </x:c>
      <x:c r="AY235" s="20" t="n">
        <x:f>INDEX(AY236:AY238,'Cover'!$C$28,1)</x:f>
        <x:v>-7743684.8000990525</x:v>
      </x:c>
      <x:c r="AZ235" s="20" t="n">
        <x:f>INDEX(AZ236:AZ238,'Cover'!$C$28,1)</x:f>
        <x:v>-7915341.527925166</x:v>
      </x:c>
      <x:c r="BA235" s="20" t="n">
        <x:f>INDEX(BA236:BA238,'Cover'!$C$28,1)</x:f>
        <x:v>-8076865.462795889</x:v>
      </x:c>
      <x:c r="BB235" s="20" t="n">
        <x:f>INDEX(BB236:BB238,'Cover'!$C$28,1)</x:f>
        <x:v>-8240250.613562576</x:v>
      </x:c>
      <x:c r="BC235" s="20" t="n">
        <x:f>INDEX(BC236:BC238,'Cover'!$C$28,1)</x:f>
        <x:v>-8381366.877320566</x:v>
      </x:c>
      <x:c r="BD235" s="20" t="n">
        <x:f>INDEX(BD236:BD238,'Cover'!$C$28,1)</x:f>
        <x:v>-8512314.126547486</x:v>
      </x:c>
      <x:c r="BE235" s="20" t="n">
        <x:f>INDEX(BE236:BE238,'Cover'!$C$28,1)</x:f>
        <x:v>-8651458.102656592</x:v>
      </x:c>
      <x:c r="BF235" s="20" t="n">
        <x:f>INDEX(BF236:BF238,'Cover'!$C$28,1)</x:f>
        <x:v>-8768973.478533452</x:v>
      </x:c>
      <x:c r="BG235" s="20" t="n">
        <x:f>INDEX(BG236:BG238,'Cover'!$C$28,1)</x:f>
        <x:v>-8877250.290863983</x:v>
      </x:c>
      <x:c r="BH235" s="20" t="n">
        <x:f>INDEX(BH236:BH238,'Cover'!$C$28,1)</x:f>
        <x:v>-8981608.620823385</x:v>
      </x:c>
      <x:c r="BI235" s="20" t="n">
        <x:f>INDEX(BI236:BI238,'Cover'!$C$28,1)</x:f>
        <x:v>-9059417.921042122</x:v>
      </x:c>
      <x:c r="BJ235" s="20" t="n">
        <x:f>INDEX(BJ236:BJ238,'Cover'!$C$28,1)</x:f>
        <x:v>-9122393.801539395</x:v>
      </x:c>
      <x:c r="BK235" s="20" t="n">
        <x:f>INDEX(BK236:BK238,'Cover'!$C$28,1)</x:f>
        <x:v>-9190958.15221674</x:v>
      </x:c>
      <x:c r="BL235" s="20" t="n">
        <x:f>INDEX(BL236:BL238,'Cover'!$C$28,1)</x:f>
        <x:v>-9226865.699065847</x:v>
      </x:c>
      <x:c r="BM235" s="20" t="n">
        <x:f>INDEX(BM236:BM238,'Cover'!$C$28,1)</x:f>
        <x:v>-9253036.07234245</x:v>
      </x:c>
      <x:c r="BN235" s="20" t="n">
        <x:f>INDEX(BN236:BN238,'Cover'!$C$28,1)</x:f>
        <x:v>-9289391.26614878</x:v>
      </x:c>
      <x:c r="BO235" s="20" t="n">
        <x:f>INDEX(BO236:BO238,'Cover'!$C$28,1)</x:f>
        <x:v>-9291136.858582083</x:v>
      </x:c>
    </x:row>
    <x:row r="236" ht="42" customHeight="1">
      <x:c r="A236" s="3" t="str">
        <x:v>ALT.EVENT.INITIAL_P01.CASH.1</x:v>
      </x:c>
      <x:c r="B236" s="3" t="str">
        <x:v>No future rounds · Event checkpoint: initial p01 cash / Base</x:v>
      </x:c>
      <x:c r="C236" s="3" t="str">
        <x:v>EUR</x:v>
      </x:c>
      <x:c r="D236" s="3" t="str">
        <x:v>END</x:v>
      </x:c>
      <x:c r="E236" s="19" t="n">
        <x:f>BO236</x:f>
        <x:v>-9291136.858582083</x:v>
      </x:c>
      <x:c r="F236" s="3" t="str"/>
      <x:c r="G236" s="2"/>
      <x:c r="H236" s="19" t="n">
        <x:v>12500</x:v>
      </x:c>
      <x:c r="I236" s="19" t="n">
        <x:v>1004604.1399999999</x:v>
      </x:c>
      <x:c r="J236" s="19" t="n">
        <x:v>958098.6999999998</x:v>
      </x:c>
      <x:c r="K236" s="19" t="n">
        <x:v>902797.1499999998</x:v>
      </x:c>
      <x:c r="L236" s="19" t="n">
        <x:v>800282.2899999998</x:v>
      </x:c>
      <x:c r="M236" s="19" t="n">
        <x:v>697476.4399999998</x:v>
      </x:c>
      <x:c r="N236" s="19" t="n">
        <x:v>576550.43</x:v>
      </x:c>
      <x:c r="O236" s="19" t="n">
        <x:v>468673.01928750006</x:v>
      </x:c>
      <x:c r="P236" s="19" t="n">
        <x:v>357174.27265702</x:v>
      </x:c>
      <x:c r="Q236" s="19" t="n">
        <x:v>213265.7510932519</x:v>
      </x:c>
      <x:c r="R236" s="19" t="n">
        <x:v>49379.39640640357</x:v>
      </x:c>
      <x:c r="S236" s="19" t="n">
        <x:v>-152967.42797105812</x:v>
      </x:c>
      <x:c r="T236" s="19" t="n">
        <x:v>-347288.8617642631</x:v>
      </x:c>
      <x:c r="U236" s="19" t="n">
        <x:v>-574947.9544161079</x:v>
      </x:c>
      <x:c r="V236" s="19" t="n">
        <x:v>-830156.749181241</x:v>
      </x:c>
      <x:c r="W236" s="19" t="n">
        <x:v>-1078043.168585112</x:v>
      </x:c>
      <x:c r="X236" s="19" t="n">
        <x:v>-1318164.3410679535</x:v>
      </x:c>
      <x:c r="Y236" s="19" t="n">
        <x:v>-1556638.562707661</x:v>
      </x:c>
      <x:c r="Z236" s="19" t="n">
        <x:v>-1793047.5507291376</x:v>
      </x:c>
      <x:c r="AA236" s="19" t="n">
        <x:v>-2038290.6440078218</x:v>
      </x:c>
      <x:c r="AB236" s="19" t="n">
        <x:v>-2294114.6419291063</x:v>
      </x:c>
      <x:c r="AC236" s="19" t="n">
        <x:v>-2534860.2978936615</x:v>
      </x:c>
      <x:c r="AD236" s="19" t="n">
        <x:v>-2774339.917650777</x:v>
      </x:c>
      <x:c r="AE236" s="19" t="n">
        <x:v>-3009782.354767304</x:v>
      </x:c>
      <x:c r="AF236" s="19" t="n">
        <x:v>-3250223.91351593</x:v>
      </x:c>
      <x:c r="AG236" s="19" t="n">
        <x:v>-3502166.4888792033</x:v>
      </x:c>
      <x:c r="AH236" s="19" t="n">
        <x:v>-3782785.0820616065</x:v>
      </x:c>
      <x:c r="AI236" s="19" t="n">
        <x:v>-4067969.783399542</x:v>
      </x:c>
      <x:c r="AJ236" s="19" t="n">
        <x:v>-4337718.759449658</x:v>
      </x:c>
      <x:c r="AK236" s="19" t="n">
        <x:v>-4599465.865409469</x:v>
      </x:c>
      <x:c r="AL236" s="19" t="n">
        <x:v>-4854743.052147511</x:v>
      </x:c>
      <x:c r="AM236" s="19" t="n">
        <x:v>-5107923.495142076</x:v>
      </x:c>
      <x:c r="AN236" s="19" t="n">
        <x:v>-5350047.844611895</x:v>
      </x:c>
      <x:c r="AO236" s="19" t="n">
        <x:v>-5585537.605869354</x:v>
      </x:c>
      <x:c r="AP236" s="19" t="n">
        <x:v>-5819798.956520755</x:v>
      </x:c>
      <x:c r="AQ236" s="19" t="n">
        <x:v>-6041582.694944967</x:v>
      </x:c>
      <x:c r="AR236" s="19" t="n">
        <x:v>-6256614.152335374</x:v>
      </x:c>
      <x:c r="AS236" s="19" t="n">
        <x:v>-6473822.439568359</x:v>
      </x:c>
      <x:c r="AT236" s="19" t="n">
        <x:v>-6705896.818728638</x:v>
      </x:c>
      <x:c r="AU236" s="19" t="n">
        <x:v>-6938710.566849238</x:v>
      </x:c>
      <x:c r="AV236" s="19" t="n">
        <x:v>-7157688.258149631</x:v>
      </x:c>
      <x:c r="AW236" s="19" t="n">
        <x:v>-7359680.79613557</x:v>
      </x:c>
      <x:c r="AX236" s="19" t="n">
        <x:v>-7551584.550747674</x:v>
      </x:c>
      <x:c r="AY236" s="19" t="n">
        <x:v>-7743684.8000990525</x:v>
      </x:c>
      <x:c r="AZ236" s="19" t="n">
        <x:v>-7915341.527925166</x:v>
      </x:c>
      <x:c r="BA236" s="19" t="n">
        <x:v>-8076865.462795889</x:v>
      </x:c>
      <x:c r="BB236" s="19" t="n">
        <x:v>-8240250.613562576</x:v>
      </x:c>
      <x:c r="BC236" s="19" t="n">
        <x:v>-8381366.877320566</x:v>
      </x:c>
      <x:c r="BD236" s="19" t="n">
        <x:v>-8512314.126547486</x:v>
      </x:c>
      <x:c r="BE236" s="19" t="n">
        <x:v>-8651458.102656592</x:v>
      </x:c>
      <x:c r="BF236" s="19" t="n">
        <x:v>-8768973.478533452</x:v>
      </x:c>
      <x:c r="BG236" s="19" t="n">
        <x:v>-8877250.290863983</x:v>
      </x:c>
      <x:c r="BH236" s="19" t="n">
        <x:v>-8981608.620823385</x:v>
      </x:c>
      <x:c r="BI236" s="19" t="n">
        <x:v>-9059417.921042122</x:v>
      </x:c>
      <x:c r="BJ236" s="19" t="n">
        <x:v>-9122393.801539395</x:v>
      </x:c>
      <x:c r="BK236" s="19" t="n">
        <x:v>-9190958.15221674</x:v>
      </x:c>
      <x:c r="BL236" s="19" t="n">
        <x:v>-9226865.699065847</x:v>
      </x:c>
      <x:c r="BM236" s="19" t="n">
        <x:v>-9253036.07234245</x:v>
      </x:c>
      <x:c r="BN236" s="19" t="n">
        <x:v>-9289391.26614878</x:v>
      </x:c>
      <x:c r="BO236" s="19" t="n">
        <x:v>-9291136.858582083</x:v>
      </x:c>
    </x:row>
    <x:row r="237" ht="42" customHeight="1">
      <x:c r="A237" s="3" t="str">
        <x:v>ALT.EVENT.INITIAL_P01.CASH.2</x:v>
      </x:c>
      <x:c r="B237" s="3" t="str">
        <x:v>No future rounds · Event checkpoint: initial p01 cash / Upside</x:v>
      </x:c>
      <x:c r="C237" s="3" t="str">
        <x:v>EUR</x:v>
      </x:c>
      <x:c r="D237" s="3" t="str">
        <x:v>END</x:v>
      </x:c>
      <x:c r="E237" s="19" t="n">
        <x:f>BO237</x:f>
        <x:v>745711.483567083</x:v>
      </x:c>
      <x:c r="F237" s="3" t="str"/>
      <x:c r="G237" s="2"/>
      <x:c r="H237" s="19" t="n">
        <x:v>12500</x:v>
      </x:c>
      <x:c r="I237" s="19" t="n">
        <x:v>1004604.1399999999</x:v>
      </x:c>
      <x:c r="J237" s="19" t="n">
        <x:v>958098.6999999998</x:v>
      </x:c>
      <x:c r="K237" s="19" t="n">
        <x:v>902797.1499999998</x:v>
      </x:c>
      <x:c r="L237" s="19" t="n">
        <x:v>800282.2899999998</x:v>
      </x:c>
      <x:c r="M237" s="19" t="n">
        <x:v>697476.4399999998</x:v>
      </x:c>
      <x:c r="N237" s="19" t="n">
        <x:v>576550.43</x:v>
      </x:c>
      <x:c r="O237" s="19" t="n">
        <x:v>468673.01928750006</x:v>
      </x:c>
      <x:c r="P237" s="19" t="n">
        <x:v>357174.27265702</x:v>
      </x:c>
      <x:c r="Q237" s="19" t="n">
        <x:v>213265.7510932519</x:v>
      </x:c>
      <x:c r="R237" s="19" t="n">
        <x:v>52541.64795928274</x:v>
      </x:c>
      <x:c r="S237" s="19" t="n">
        <x:v>-145357.82910152175</x:v>
      </x:c>
      <x:c r="T237" s="19" t="n">
        <x:v>-334663.08085460326</x:v>
      </x:c>
      <x:c r="U237" s="19" t="n">
        <x:v>-537125.4269152286</x:v>
      </x:c>
      <x:c r="V237" s="19" t="n">
        <x:v>-774915.8938792874</x:v>
      </x:c>
      <x:c r="W237" s="19" t="n">
        <x:v>-1001990.7008006781</x:v>
      </x:c>
      <x:c r="X237" s="19" t="n">
        <x:v>-1218427.827269969</x:v>
      </x:c>
      <x:c r="Y237" s="19" t="n">
        <x:v>-1428964.2649869428</x:v>
      </x:c>
      <x:c r="Z237" s="19" t="n">
        <x:v>-1633682.57286264</x:v>
      </x:c>
      <x:c r="AA237" s="19" t="n">
        <x:v>-1844953.805726048</x:v>
      </x:c>
      <x:c r="AB237" s="19" t="n">
        <x:v>-2061184.2639940176</x:v>
      </x:c>
      <x:c r="AC237" s="19" t="n">
        <x:v>-2258213.7634766386</x:v>
      </x:c>
      <x:c r="AD237" s="19" t="n">
        <x:v>-2451317.101626992</x:v>
      </x:c>
      <x:c r="AE237" s="19" t="n">
        <x:v>-2633037.153792868</x:v>
      </x:c>
      <x:c r="AF237" s="19" t="n">
        <x:v>-2815212.7375543904</x:v>
      </x:c>
      <x:c r="AG237" s="19" t="n">
        <x:v>-3002644.8393243663</x:v>
      </x:c>
      <x:c r="AH237" s="19" t="n">
        <x:v>-3205023.5869894936</x:v>
      </x:c>
      <x:c r="AI237" s="19" t="n">
        <x:v>-3403524.936100182</x:v>
      </x:c>
      <x:c r="AJ237" s="19" t="n">
        <x:v>-3583420.2353058234</x:v>
      </x:c>
      <x:c r="AK237" s="19" t="n">
        <x:v>-3740569.168184745</x:v>
      </x:c>
      <x:c r="AL237" s="19" t="n">
        <x:v>-3881885.515948071</x:v>
      </x:c>
      <x:c r="AM237" s="19" t="n">
        <x:v>-4019236.233263321</x:v>
      </x:c>
      <x:c r="AN237" s="19" t="n">
        <x:v>-4127875.0784929297</x:v>
      </x:c>
      <x:c r="AO237" s="19" t="n">
        <x:v>-4219799.507659095</x:v>
      </x:c>
      <x:c r="AP237" s="19" t="n">
        <x:v>-4309931.140473478</x:v>
      </x:c>
      <x:c r="AQ237" s="19" t="n">
        <x:v>-4366779.031999008</x:v>
      </x:c>
      <x:c r="AR237" s="19" t="n">
        <x:v>-4406170.298074663</x:v>
      </x:c>
      <x:c r="AS237" s="19" t="n">
        <x:v>-4445527.574303551</x:v>
      </x:c>
      <x:c r="AT237" s="19" t="n">
        <x:v>-4471913.569953051</x:v>
      </x:c>
      <x:c r="AU237" s="19" t="n">
        <x:v>-4485233.926094332</x:v>
      </x:c>
      <x:c r="AV237" s="19" t="n">
        <x:v>-4486612.439429363</x:v>
      </x:c>
      <x:c r="AW237" s="19" t="n">
        <x:v>-4440592.72480562</x:v>
      </x:c>
      <x:c r="AX237" s="19" t="n">
        <x:v>-4369820.0509503465</x:v>
      </x:c>
      <x:c r="AY237" s="19" t="n">
        <x:v>-4303796.256744502</x:v>
      </x:c>
      <x:c r="AZ237" s="19" t="n">
        <x:v>-4182642.412977615</x:v>
      </x:c>
      <x:c r="BA237" s="19" t="n">
        <x:v>-4035930.21437655</x:v>
      </x:c>
      <x:c r="BB237" s="19" t="n">
        <x:v>-3898483.5466523706</x:v>
      </x:c>
      <x:c r="BC237" s="19" t="n">
        <x:v>-3699531.6542339</x:v>
      </x:c>
      <x:c r="BD237" s="19" t="n">
        <x:v>-3474246.442581994</x:v>
      </x:c>
      <x:c r="BE237" s="19" t="n">
        <x:v>-3266700.205884848</x:v>
      </x:c>
      <x:c r="BF237" s="19" t="n">
        <x:v>-2991556.682583525</x:v>
      </x:c>
      <x:c r="BG237" s="19" t="n">
        <x:v>-2689204.1752424594</x:v>
      </x:c>
      <x:c r="BH237" s="19" t="n">
        <x:v>-2396460.5028141816</x:v>
      </x:c>
      <x:c r="BI237" s="19" t="n">
        <x:v>-2027098.5400501965</x:v>
      </x:c>
      <x:c r="BJ237" s="19" t="n">
        <x:v>-1624295.4182848197</x:v>
      </x:c>
      <x:c r="BK237" s="19" t="n">
        <x:v>-1244536.2648076743</x:v>
      </x:c>
      <x:c r="BL237" s="19" t="n">
        <x:v>-776792.8656555708</x:v>
      </x:c>
      <x:c r="BM237" s="19" t="n">
        <x:v>-280044.2554788431</x:v>
      </x:c>
      <x:c r="BN237" s="19" t="n">
        <x:v>184991.53408272495</x:v>
      </x:c>
      <x:c r="BO237" s="19" t="n">
        <x:v>745711.483567083</x:v>
      </x:c>
    </x:row>
    <x:row r="238" ht="42" customHeight="1">
      <x:c r="A238" s="3" t="str">
        <x:v>ALT.EVENT.INITIAL_P01.CASH.3</x:v>
      </x:c>
      <x:c r="B238" s="3" t="str">
        <x:v>No future rounds · Event checkpoint: initial p01 cash / Downside</x:v>
      </x:c>
      <x:c r="C238" s="3" t="str">
        <x:v>EUR</x:v>
      </x:c>
      <x:c r="D238" s="3" t="str">
        <x:v>END</x:v>
      </x:c>
      <x:c r="E238" s="19" t="n">
        <x:f>BO238</x:f>
        <x:v>-14511107.649009325</x:v>
      </x:c>
      <x:c r="F238" s="3" t="str"/>
      <x:c r="G238" s="2"/>
      <x:c r="H238" s="19" t="n">
        <x:v>12500</x:v>
      </x:c>
      <x:c r="I238" s="19" t="n">
        <x:v>1004604.1399999999</x:v>
      </x:c>
      <x:c r="J238" s="19" t="n">
        <x:v>958098.6999999998</x:v>
      </x:c>
      <x:c r="K238" s="19" t="n">
        <x:v>902797.1499999998</x:v>
      </x:c>
      <x:c r="L238" s="19" t="n">
        <x:v>800282.2899999998</x:v>
      </x:c>
      <x:c r="M238" s="19" t="n">
        <x:v>697476.4399999998</x:v>
      </x:c>
      <x:c r="N238" s="19" t="n">
        <x:v>576550.43</x:v>
      </x:c>
      <x:c r="O238" s="19" t="n">
        <x:v>468673.01928750006</x:v>
      </x:c>
      <x:c r="P238" s="19" t="n">
        <x:v>357174.27265702</x:v>
      </x:c>
      <x:c r="Q238" s="19" t="n">
        <x:v>213265.7510932519</x:v>
      </x:c>
      <x:c r="R238" s="19" t="n">
        <x:v>47502.346824056905</x:v>
      </x:c>
      <x:c r="S238" s="19" t="n">
        <x:v>-157407.11557340348</x:v>
      </x:c>
      <x:c r="T238" s="19" t="n">
        <x:v>-354571.1409816442</x:v>
      </x:c>
      <x:c r="U238" s="19" t="n">
        <x:v>-563207.9088526487</x:v>
      </x:c>
      <x:c r="V238" s="19" t="n">
        <x:v>-800738.1924969952</x:v>
      </x:c>
      <x:c r="W238" s="19" t="n">
        <x:v>-1032724.4432599635</x:v>
      </x:c>
      <x:c r="X238" s="19" t="n">
        <x:v>-1258393.059060063</x:v>
      </x:c>
      <x:c r="Y238" s="19" t="n">
        <x:v>-1484622.9245456317</x:v>
      </x:c>
      <x:c r="Z238" s="19" t="n">
        <x:v>-1710667.0748743035</x:v>
      </x:c>
      <x:c r="AA238" s="19" t="n">
        <x:v>-2005387.005179473</x:v>
      </x:c>
      <x:c r="AB238" s="19" t="n">
        <x:v>-2307556.319185808</x:v>
      </x:c>
      <x:c r="AC238" s="19" t="n">
        <x:v>-2596181.4694060762</x:v>
      </x:c>
      <x:c r="AD238" s="19" t="n">
        <x:v>-2884306.025540352</x:v>
      </x:c>
      <x:c r="AE238" s="19" t="n">
        <x:v>-3171586.565690629</x:v>
      </x:c>
      <x:c r="AF238" s="19" t="n">
        <x:v>-3465555.90106954</x:v>
      </x:c>
      <x:c r="AG238" s="19" t="n">
        <x:v>-3774023.0665279403</x:v>
      </x:c>
      <x:c r="AH238" s="19" t="n">
        <x:v>-4101007.984266434</x:v>
      </x:c>
      <x:c r="AI238" s="19" t="n">
        <x:v>-4436863.496881676</x:v>
      </x:c>
      <x:c r="AJ238" s="19" t="n">
        <x:v>-4759200.450113126</x:v>
      </x:c>
      <x:c r="AK238" s="19" t="n">
        <x:v>-5080650.306553838</x:v>
      </x:c>
      <x:c r="AL238" s="19" t="n">
        <x:v>-5400249.618613132</x:v>
      </x:c>
      <x:c r="AM238" s="19" t="n">
        <x:v>-5719036.484127048</x:v>
      </x:c>
      <x:c r="AN238" s="19" t="n">
        <x:v>-6034906.379173913</x:v>
      </x:c>
      <x:c r="AO238" s="19" t="n">
        <x:v>-6348918.205243703</x:v>
      </x:c>
      <x:c r="AP238" s="19" t="n">
        <x:v>-6662388.067141582</x:v>
      </x:c>
      <x:c r="AQ238" s="19" t="n">
        <x:v>-6972654.758884504</x:v>
      </x:c>
      <x:c r="AR238" s="19" t="n">
        <x:v>-7281077.511294212</x:v>
      </x:c>
      <x:c r="AS238" s="19" t="n">
        <x:v>-7593552.816084569</x:v>
      </x:c>
      <x:c r="AT238" s="19" t="n">
        <x:v>-7934786.0998825645</x:v>
      </x:c>
      <x:c r="AU238" s="19" t="n">
        <x:v>-8283804.752629338</x:v>
      </x:c>
      <x:c r="AV238" s="19" t="n">
        <x:v>-8619496.973091781</x:v>
      </x:c>
      <x:c r="AW238" s="19" t="n">
        <x:v>-8951960.820719305</x:v>
      </x:c>
      <x:c r="AX238" s="19" t="n">
        <x:v>-9281523.768280054</x:v>
      </x:c>
      <x:c r="AY238" s="19" t="n">
        <x:v>-9610597.959380405</x:v>
      </x:c>
      <x:c r="AZ238" s="19" t="n">
        <x:v>-9934395.16681548</x:v>
      </x:c>
      <x:c r="BA238" s="19" t="n">
        <x:v>-10255336.520377021</x:v>
      </x:c>
      <x:c r="BB238" s="19" t="n">
        <x:v>-10576216.994256943</x:v>
      </x:c>
      <x:c r="BC238" s="19" t="n">
        <x:v>-10891485.077744082</x:v>
      </x:c>
      <x:c r="BD238" s="19" t="n">
        <x:v>-11203944.448596966</x:v>
      </x:c>
      <x:c r="BE238" s="19" t="n">
        <x:v>-11521895.220142774</x:v>
      </x:c>
      <x:c r="BF238" s="19" t="n">
        <x:v>-11838992.029408615</x:v>
      </x:c>
      <x:c r="BG238" s="19" t="n">
        <x:v>-12155655.347424945</x:v>
      </x:c>
      <x:c r="BH238" s="19" t="n">
        <x:v>-12464872.524873238</x:v>
      </x:c>
      <x:c r="BI238" s="19" t="n">
        <x:v>-12768640.082404165</x:v>
      </x:c>
      <x:c r="BJ238" s="19" t="n">
        <x:v>-13066358.872047426</x:v>
      </x:c>
      <x:c r="BK238" s="19" t="n">
        <x:v>-13364543.549912123</x:v>
      </x:c>
      <x:c r="BL238" s="19" t="n">
        <x:v>-13652752.640575822</x:v>
      </x:c>
      <x:c r="BM238" s="19" t="n">
        <x:v>-13940000.366610128</x:v>
      </x:c>
      <x:c r="BN238" s="19" t="n">
        <x:v>-14230700.72056536</x:v>
      </x:c>
      <x:c r="BO238" s="19" t="n">
        <x:v>-14511107.649009325</x:v>
      </x:c>
    </x:row>
    <x:row r="239" ht="42" customHeight="1">
      <x:c r="A239" s="3" t="str">
        <x:v>ALT.EVENT.INITIAL_P01.FUNDS</x:v>
      </x:c>
      <x:c r="B239" s="3" t="str">
        <x:v>No future rounds · Event checkpoint: initial p01 funds</x:v>
      </x:c>
      <x:c r="C239" s="3" t="str">
        <x:v>EUR</x:v>
      </x:c>
      <x:c r="D239" s="3" t="str">
        <x:v>END</x:v>
      </x:c>
      <x:c r="E239" s="19" t="n">
        <x:f>BO239</x:f>
        <x:v>-9820363.319429295</x:v>
      </x:c>
      <x:c r="F239" s="3" t="str">
        <x:v>D10 Liquidity_RegCap row 149; latest estimate</x:v>
      </x:c>
      <x:c r="G239" s="2"/>
      <x:c r="H239" s="20" t="n">
        <x:f>INDEX(H240:H242,'Cover'!$C$28,1)</x:f>
        <x:v>12500</x:v>
      </x:c>
      <x:c r="I239" s="20" t="n">
        <x:f>INDEX(I240:I242,'Cover'!$C$28,1)</x:f>
        <x:v>-19634.08999999999</x:v>
      </x:c>
      <x:c r="J239" s="20" t="n">
        <x:f>INDEX(J240:J242,'Cover'!$C$28,1)</x:f>
        <x:v>-61241.57999999999</x:v>
      </x:c>
      <x:c r="K239" s="20" t="n">
        <x:f>INDEX(K240:K242,'Cover'!$C$28,1)</x:f>
        <x:v>-146204.51999999996</x:v>
      </x:c>
      <x:c r="L239" s="20" t="n">
        <x:f>INDEX(L240:L242,'Cover'!$C$28,1)</x:f>
        <x:v>-240016.21999999997</x:v>
      </x:c>
      <x:c r="M239" s="20" t="n">
        <x:f>INDEX(M240:M242,'Cover'!$C$28,1)</x:f>
        <x:v>-356604.73</x:v>
      </x:c>
      <x:c r="N239" s="20" t="n">
        <x:f>INDEX(N240:N242,'Cover'!$C$28,1)</x:f>
        <x:v>-466657.8</x:v>
      </x:c>
      <x:c r="O239" s="20" t="n">
        <x:f>INDEX(O240:O242,'Cover'!$C$28,1)</x:f>
        <x:v>-577455.5215080366</x:v>
      </x:c>
      <x:c r="P239" s="20" t="n">
        <x:f>INDEX(P240:P242,'Cover'!$C$28,1)</x:f>
        <x:v>-705376.8342239084</x:v>
      </x:c>
      <x:c r="Q239" s="20" t="n">
        <x:f>INDEX(Q240:Q242,'Cover'!$C$28,1)</x:f>
        <x:v>-866984.110761957</x:v>
      </x:c>
      <x:c r="R239" s="20" t="n">
        <x:f>INDEX(R240:R242,'Cover'!$C$28,1)</x:f>
        <x:v>-1074843.185111445</x:v>
      </x:c>
      <x:c r="S239" s="20" t="n">
        <x:f>INDEX(S240:S242,'Cover'!$C$28,1)</x:f>
        <x:v>-1277085.0626461126</x:v>
      </x:c>
      <x:c r="T239" s="20" t="n">
        <x:f>INDEX(T240:T242,'Cover'!$C$28,1)</x:f>
        <x:v>-1483475.2839961576</x:v>
      </x:c>
      <x:c r="U239" s="20" t="n">
        <x:f>INDEX(U240:U242,'Cover'!$C$28,1)</x:f>
        <x:v>-1773099.1527004917</x:v>
      </x:c>
      <x:c r="V239" s="20" t="n">
        <x:f>INDEX(V240:V242,'Cover'!$C$28,1)</x:f>
        <x:v>-2027693.325328855</x:v>
      </x:c>
      <x:c r="W239" s="20" t="n">
        <x:f>INDEX(W240:W242,'Cover'!$C$28,1)</x:f>
        <x:v>-2280340.9037415786</x:v>
      </x:c>
      <x:c r="X239" s="20" t="n">
        <x:f>INDEX(X240:X242,'Cover'!$C$28,1)</x:f>
        <x:v>-2530952.471608839</x:v>
      </x:c>
      <x:c r="Y239" s="20" t="n">
        <x:f>INDEX(Y240:Y242,'Cover'!$C$28,1)</x:f>
        <x:v>-2779453.5005313447</x:v>
      </x:c>
      <x:c r="Z239" s="20" t="n">
        <x:f>INDEX(Z240:Z242,'Cover'!$C$28,1)</x:f>
        <x:v>-3025776.533312981</x:v>
      </x:c>
      <x:c r="AA239" s="20" t="n">
        <x:f>INDEX(AA240:AA242,'Cover'!$C$28,1)</x:f>
        <x:v>-2211901.300060438</x:v>
      </x:c>
      <x:c r="AB239" s="20" t="n">
        <x:f>INDEX(AB240:AB242,'Cover'!$C$28,1)</x:f>
        <x:v>-2460292.641237486</x:v>
      </x:c>
      <x:c r="AC239" s="20" t="n">
        <x:f>INDEX(AC240:AC242,'Cover'!$C$28,1)</x:f>
        <x:v>-2706340.670951344</x:v>
      </x:c>
      <x:c r="AD239" s="20" t="n">
        <x:f>INDEX(AD240:AD242,'Cover'!$C$28,1)</x:f>
        <x:v>-2950260.7392417723</x:v>
      </x:c>
      <x:c r="AE239" s="20" t="n">
        <x:f>INDEX(AE240:AE242,'Cover'!$C$28,1)</x:f>
        <x:v>-3191883.7982842317</x:v>
      </x:c>
      <x:c r="AF239" s="20" t="n">
        <x:f>INDEX(AF240:AF242,'Cover'!$C$28,1)</x:f>
        <x:v>-3456384.1936524226</x:v>
      </x:c>
      <x:c r="AG239" s="20" t="n">
        <x:f>INDEX(AG240:AG242,'Cover'!$C$28,1)</x:f>
        <x:v>-3753335.8498022472</x:v>
      </x:c>
      <x:c r="AH239" s="20" t="n">
        <x:f>INDEX(AH240:AH242,'Cover'!$C$28,1)</x:f>
        <x:v>-4044374.365804186</x:v>
      </x:c>
      <x:c r="AI239" s="20" t="n">
        <x:f>INDEX(AI240:AI242,'Cover'!$C$28,1)</x:f>
        <x:v>-4329266.496185917</x:v>
      </x:c>
      <x:c r="AJ239" s="20" t="n">
        <x:f>INDEX(AJ240:AJ242,'Cover'!$C$28,1)</x:f>
        <x:v>-4607826.457544888</x:v>
      </x:c>
      <x:c r="AK239" s="20" t="n">
        <x:f>INDEX(AK240:AK242,'Cover'!$C$28,1)</x:f>
        <x:v>-4879918.228707023</x:v>
      </x:c>
      <x:c r="AL239" s="20" t="n">
        <x:f>INDEX(AL240:AL242,'Cover'!$C$28,1)</x:f>
        <x:v>-5145414.004889339</x:v>
      </x:c>
      <x:c r="AM239" s="20" t="n">
        <x:f>INDEX(AM240:AM242,'Cover'!$C$28,1)</x:f>
        <x:v>-5404196.19657655</x:v>
      </x:c>
      <x:c r="AN239" s="20" t="n">
        <x:f>INDEX(AN240:AN242,'Cover'!$C$28,1)</x:f>
        <x:v>-5656164.321598463</x:v>
      </x:c>
      <x:c r="AO239" s="20" t="n">
        <x:f>INDEX(AO240:AO242,'Cover'!$C$28,1)</x:f>
        <x:v>-5901231.375216828</x:v>
      </x:c>
      <x:c r="AP239" s="20" t="n">
        <x:f>INDEX(AP240:AP242,'Cover'!$C$28,1)</x:f>
        <x:v>-6139412.325382194</x:v>
      </x:c>
      <x:c r="AQ239" s="20" t="n">
        <x:f>INDEX(AQ240:AQ242,'Cover'!$C$28,1)</x:f>
        <x:v>-6370591.271527428</x:v>
      </x:c>
      <x:c r="AR239" s="20" t="n">
        <x:f>INDEX(AR240:AR242,'Cover'!$C$28,1)</x:f>
        <x:v>-6604156.156269576</x:v>
      </x:c>
      <x:c r="AS239" s="20" t="n">
        <x:f>INDEX(AS240:AS242,'Cover'!$C$28,1)</x:f>
        <x:v>-6858282.655133016</x:v>
      </x:c>
      <x:c r="AT239" s="20" t="n">
        <x:f>INDEX(AT240:AT242,'Cover'!$C$28,1)</x:f>
        <x:v>-7102673.45432676</x:v>
      </x:c>
      <x:c r="AU239" s="20" t="n">
        <x:f>INDEX(AU240:AU242,'Cover'!$C$28,1)</x:f>
        <x:v>-7337078.839830591</x:v>
      </x:c>
      <x:c r="AV239" s="20" t="n">
        <x:f>INDEX(AV240:AV242,'Cover'!$C$28,1)</x:f>
        <x:v>-7561409.94968926</x:v>
      </x:c>
      <x:c r="AW239" s="20" t="n">
        <x:f>INDEX(AW240:AW242,'Cover'!$C$28,1)</x:f>
        <x:v>-7775674.334251624</x:v>
      </x:c>
      <x:c r="AX239" s="20" t="n">
        <x:f>INDEX(AX240:AX242,'Cover'!$C$28,1)</x:f>
        <x:v>-7979811.219913863</x:v>
      </x:c>
      <x:c r="AY239" s="20" t="n">
        <x:f>INDEX(AY240:AY242,'Cover'!$C$28,1)</x:f>
        <x:v>-8173834.602047771</x:v>
      </x:c>
      <x:c r="AZ239" s="20" t="n">
        <x:f>INDEX(AZ240:AZ242,'Cover'!$C$28,1)</x:f>
        <x:v>-8357628.596617443</x:v>
      </x:c>
      <x:c r="BA239" s="20" t="n">
        <x:f>INDEX(BA240:BA242,'Cover'!$C$28,1)</x:f>
        <x:v>-8531084.332380783</x:v>
      </x:c>
      <x:c r="BB239" s="20" t="n">
        <x:f>INDEX(BB240:BB242,'Cover'!$C$28,1)</x:f>
        <x:v>-8694269.497802101</x:v>
      </x:c>
      <x:c r="BC239" s="20" t="n">
        <x:f>INDEX(BC240:BC242,'Cover'!$C$28,1)</x:f>
        <x:v>-8847201.083251437</x:v>
      </x:c>
      <x:c r="BD239" s="20" t="n">
        <x:f>INDEX(BD240:BD242,'Cover'!$C$28,1)</x:f>
        <x:v>-8999297.207618147</x:v>
      </x:c>
      <x:c r="BE239" s="20" t="n">
        <x:f>INDEX(BE240:BE242,'Cover'!$C$28,1)</x:f>
        <x:v>-9134658.123945007</x:v>
      </x:c>
      <x:c r="BF239" s="20" t="n">
        <x:f>INDEX(BF240:BF242,'Cover'!$C$28,1)</x:f>
        <x:v>-9257719.86958644</x:v>
      </x:c>
      <x:c r="BG239" s="20" t="n">
        <x:f>INDEX(BG240:BG242,'Cover'!$C$28,1)</x:f>
        <x:v>-9368655.962583657</x:v>
      </x:c>
      <x:c r="BH239" s="20" t="n">
        <x:f>INDEX(BH240:BH242,'Cover'!$C$28,1)</x:f>
        <x:v>-9467497.124017155</x:v>
      </x:c>
      <x:c r="BI239" s="20" t="n">
        <x:f>INDEX(BI240:BI242,'Cover'!$C$28,1)</x:f>
        <x:v>-9554204.74996313</x:v>
      </x:c>
      <x:c r="BJ239" s="20" t="n">
        <x:f>INDEX(BJ240:BJ242,'Cover'!$C$28,1)</x:f>
        <x:v>-9628801.402159404</x:v>
      </x:c>
      <x:c r="BK239" s="20" t="n">
        <x:f>INDEX(BK240:BK242,'Cover'!$C$28,1)</x:f>
        <x:v>-9691170.842223445</x:v>
      </x:c>
      <x:c r="BL239" s="20" t="n">
        <x:f>INDEX(BL240:BL242,'Cover'!$C$28,1)</x:f>
        <x:v>-9741473.998725638</x:v>
      </x:c>
      <x:c r="BM239" s="20" t="n">
        <x:f>INDEX(BM240:BM242,'Cover'!$C$28,1)</x:f>
        <x:v>-9779801.709266575</x:v>
      </x:c>
      <x:c r="BN239" s="20" t="n">
        <x:f>INDEX(BN240:BN242,'Cover'!$C$28,1)</x:f>
        <x:v>-9806116.174544282</x:v>
      </x:c>
      <x:c r="BO239" s="20" t="n">
        <x:f>INDEX(BO240:BO242,'Cover'!$C$28,1)</x:f>
        <x:v>-9820363.319429295</x:v>
      </x:c>
    </x:row>
    <x:row r="240" ht="42" customHeight="1">
      <x:c r="A240" s="3" t="str">
        <x:v>ALT.EVENT.INITIAL_P01.FUNDS.1</x:v>
      </x:c>
      <x:c r="B240" s="3" t="str">
        <x:v>No future rounds · Event checkpoint: initial p01 funds / Base</x:v>
      </x:c>
      <x:c r="C240" s="3" t="str">
        <x:v>EUR</x:v>
      </x:c>
      <x:c r="D240" s="3" t="str">
        <x:v>END</x:v>
      </x:c>
      <x:c r="E240" s="19" t="n">
        <x:f>BO240</x:f>
        <x:v>-9820363.319429295</x:v>
      </x:c>
      <x:c r="F240" s="3" t="str"/>
      <x:c r="G240" s="2"/>
      <x:c r="H240" s="19" t="n">
        <x:v>12500</x:v>
      </x:c>
      <x:c r="I240" s="19" t="n">
        <x:v>-19634.08999999999</x:v>
      </x:c>
      <x:c r="J240" s="19" t="n">
        <x:v>-61241.57999999999</x:v>
      </x:c>
      <x:c r="K240" s="19" t="n">
        <x:v>-146204.51999999996</x:v>
      </x:c>
      <x:c r="L240" s="19" t="n">
        <x:v>-240016.21999999997</x:v>
      </x:c>
      <x:c r="M240" s="19" t="n">
        <x:v>-356604.73</x:v>
      </x:c>
      <x:c r="N240" s="19" t="n">
        <x:v>-466657.8</x:v>
      </x:c>
      <x:c r="O240" s="19" t="n">
        <x:v>-577455.5215080366</x:v>
      </x:c>
      <x:c r="P240" s="19" t="n">
        <x:v>-705376.8342239084</x:v>
      </x:c>
      <x:c r="Q240" s="19" t="n">
        <x:v>-866984.110761957</x:v>
      </x:c>
      <x:c r="R240" s="19" t="n">
        <x:v>-1074843.185111445</x:v>
      </x:c>
      <x:c r="S240" s="19" t="n">
        <x:v>-1277085.0626461126</x:v>
      </x:c>
      <x:c r="T240" s="19" t="n">
        <x:v>-1483475.2839961576</x:v>
      </x:c>
      <x:c r="U240" s="19" t="n">
        <x:v>-1773099.1527004917</x:v>
      </x:c>
      <x:c r="V240" s="19" t="n">
        <x:v>-2027693.325328855</x:v>
      </x:c>
      <x:c r="W240" s="19" t="n">
        <x:v>-2280340.9037415786</x:v>
      </x:c>
      <x:c r="X240" s="19" t="n">
        <x:v>-2530952.471608839</x:v>
      </x:c>
      <x:c r="Y240" s="19" t="n">
        <x:v>-2779453.5005313447</x:v>
      </x:c>
      <x:c r="Z240" s="19" t="n">
        <x:v>-3025776.533312981</x:v>
      </x:c>
      <x:c r="AA240" s="19" t="n">
        <x:v>-2211901.300060438</x:v>
      </x:c>
      <x:c r="AB240" s="19" t="n">
        <x:v>-2460292.641237486</x:v>
      </x:c>
      <x:c r="AC240" s="19" t="n">
        <x:v>-2706340.670951344</x:v>
      </x:c>
      <x:c r="AD240" s="19" t="n">
        <x:v>-2950260.7392417723</x:v>
      </x:c>
      <x:c r="AE240" s="19" t="n">
        <x:v>-3191883.7982842317</x:v>
      </x:c>
      <x:c r="AF240" s="19" t="n">
        <x:v>-3456384.1936524226</x:v>
      </x:c>
      <x:c r="AG240" s="19" t="n">
        <x:v>-3753335.8498022472</x:v>
      </x:c>
      <x:c r="AH240" s="19" t="n">
        <x:v>-4044374.365804186</x:v>
      </x:c>
      <x:c r="AI240" s="19" t="n">
        <x:v>-4329266.496185917</x:v>
      </x:c>
      <x:c r="AJ240" s="19" t="n">
        <x:v>-4607826.457544888</x:v>
      </x:c>
      <x:c r="AK240" s="19" t="n">
        <x:v>-4879918.228707023</x:v>
      </x:c>
      <x:c r="AL240" s="19" t="n">
        <x:v>-5145414.004889339</x:v>
      </x:c>
      <x:c r="AM240" s="19" t="n">
        <x:v>-5404196.19657655</x:v>
      </x:c>
      <x:c r="AN240" s="19" t="n">
        <x:v>-5656164.321598463</x:v>
      </x:c>
      <x:c r="AO240" s="19" t="n">
        <x:v>-5901231.375216828</x:v>
      </x:c>
      <x:c r="AP240" s="19" t="n">
        <x:v>-6139412.325382194</x:v>
      </x:c>
      <x:c r="AQ240" s="19" t="n">
        <x:v>-6370591.271527428</x:v>
      </x:c>
      <x:c r="AR240" s="19" t="n">
        <x:v>-6604156.156269576</x:v>
      </x:c>
      <x:c r="AS240" s="19" t="n">
        <x:v>-6858282.655133016</x:v>
      </x:c>
      <x:c r="AT240" s="19" t="n">
        <x:v>-7102673.45432676</x:v>
      </x:c>
      <x:c r="AU240" s="19" t="n">
        <x:v>-7337078.839830591</x:v>
      </x:c>
      <x:c r="AV240" s="19" t="n">
        <x:v>-7561409.94968926</x:v>
      </x:c>
      <x:c r="AW240" s="19" t="n">
        <x:v>-7775674.334251624</x:v>
      </x:c>
      <x:c r="AX240" s="19" t="n">
        <x:v>-7979811.219913863</x:v>
      </x:c>
      <x:c r="AY240" s="19" t="n">
        <x:v>-8173834.602047771</x:v>
      </x:c>
      <x:c r="AZ240" s="19" t="n">
        <x:v>-8357628.596617443</x:v>
      </x:c>
      <x:c r="BA240" s="19" t="n">
        <x:v>-8531084.332380783</x:v>
      </x:c>
      <x:c r="BB240" s="19" t="n">
        <x:v>-8694269.497802101</x:v>
      </x:c>
      <x:c r="BC240" s="19" t="n">
        <x:v>-8847201.083251437</x:v>
      </x:c>
      <x:c r="BD240" s="19" t="n">
        <x:v>-8999297.207618147</x:v>
      </x:c>
      <x:c r="BE240" s="19" t="n">
        <x:v>-9134658.123945007</x:v>
      </x:c>
      <x:c r="BF240" s="19" t="n">
        <x:v>-9257719.86958644</x:v>
      </x:c>
      <x:c r="BG240" s="19" t="n">
        <x:v>-9368655.962583657</x:v>
      </x:c>
      <x:c r="BH240" s="19" t="n">
        <x:v>-9467497.124017155</x:v>
      </x:c>
      <x:c r="BI240" s="19" t="n">
        <x:v>-9554204.74996313</x:v>
      </x:c>
      <x:c r="BJ240" s="19" t="n">
        <x:v>-9628801.402159404</x:v>
      </x:c>
      <x:c r="BK240" s="19" t="n">
        <x:v>-9691170.842223445</x:v>
      </x:c>
      <x:c r="BL240" s="19" t="n">
        <x:v>-9741473.998725638</x:v>
      </x:c>
      <x:c r="BM240" s="19" t="n">
        <x:v>-9779801.709266575</x:v>
      </x:c>
      <x:c r="BN240" s="19" t="n">
        <x:v>-9806116.174544282</x:v>
      </x:c>
      <x:c r="BO240" s="19" t="n">
        <x:v>-9820363.319429295</x:v>
      </x:c>
    </x:row>
    <x:row r="241" ht="42" customHeight="1">
      <x:c r="A241" s="3" t="str">
        <x:v>ALT.EVENT.INITIAL_P01.FUNDS.2</x:v>
      </x:c>
      <x:c r="B241" s="3" t="str">
        <x:v>No future rounds · Event checkpoint: initial p01 funds / Upside</x:v>
      </x:c>
      <x:c r="C241" s="3" t="str">
        <x:v>EUR</x:v>
      </x:c>
      <x:c r="D241" s="3" t="str">
        <x:v>END</x:v>
      </x:c>
      <x:c r="E241" s="19" t="n">
        <x:f>BO241</x:f>
        <x:v>-4465987.48949771</x:v>
      </x:c>
      <x:c r="F241" s="3" t="str"/>
      <x:c r="G241" s="2"/>
      <x:c r="H241" s="19" t="n">
        <x:v>12500</x:v>
      </x:c>
      <x:c r="I241" s="19" t="n">
        <x:v>-19634.08999999999</x:v>
      </x:c>
      <x:c r="J241" s="19" t="n">
        <x:v>-61241.57999999999</x:v>
      </x:c>
      <x:c r="K241" s="19" t="n">
        <x:v>-146204.51999999996</x:v>
      </x:c>
      <x:c r="L241" s="19" t="n">
        <x:v>-240016.21999999997</x:v>
      </x:c>
      <x:c r="M241" s="19" t="n">
        <x:v>-356604.73</x:v>
      </x:c>
      <x:c r="N241" s="19" t="n">
        <x:v>-466657.8</x:v>
      </x:c>
      <x:c r="O241" s="19" t="n">
        <x:v>-577455.5215080366</x:v>
      </x:c>
      <x:c r="P241" s="19" t="n">
        <x:v>-705376.8342239084</x:v>
      </x:c>
      <x:c r="Q241" s="19" t="n">
        <x:v>-866984.110761957</x:v>
      </x:c>
      <x:c r="R241" s="19" t="n">
        <x:v>-1074118.4003221714</x:v>
      </x:c>
      <x:c r="S241" s="19" t="n">
        <x:v>-1274844.1321174616</x:v>
      </x:c>
      <x:c r="T241" s="19" t="n">
        <x:v>-1478886.524752129</x:v>
      </x:c>
      <x:c r="U241" s="19" t="n">
        <x:v>-1745548.9275275469</x:v>
      </x:c>
      <x:c r="V241" s="19" t="n">
        <x:v>-1989286.839408604</x:v>
      </x:c>
      <x:c r="W241" s="19" t="n">
        <x:v>-2227975.4690479394</x:v>
      </x:c>
      <x:c r="X241" s="19" t="n">
        <x:v>-2461306.6382939806</x:v>
      </x:c>
      <x:c r="Y241" s="19" t="n">
        <x:v>-2689008.2195043517</x:v>
      </x:c>
      <x:c r="Z241" s="19" t="n">
        <x:v>-2910826.5884510716</x:v>
      </x:c>
      <x:c r="AA241" s="19" t="n">
        <x:v>-2068570.862748345</x:v>
      </x:c>
      <x:c r="AB241" s="19" t="n">
        <x:v>-2284532.3146887277</x:v>
      </x:c>
      <x:c r="AC241" s="19" t="n">
        <x:v>-2493948.8762799166</x:v>
      </x:c>
      <x:c r="AD241" s="19" t="n">
        <x:v>-2697193.9436526205</x:v>
      </x:c>
      <x:c r="AE241" s="19" t="n">
        <x:v>-2893778.784022359</x:v>
      </x:c>
      <x:c r="AF241" s="19" t="n">
        <x:v>-3108749.1983568245</x:v>
      </x:c>
      <x:c r="AG241" s="19" t="n">
        <x:v>-3349493.9087425126</x:v>
      </x:c>
      <x:c r="AH241" s="19" t="n">
        <x:v>-3576939.1955667003</x:v>
      </x:c>
      <x:c r="AI241" s="19" t="n">
        <x:v>-3790382.965955854</x:v>
      </x:c>
      <x:c r="AJ241" s="19" t="n">
        <x:v>-3989204.8737621484</x:v>
      </x:c>
      <x:c r="AK241" s="19" t="n">
        <x:v>-4172911.9851660207</x:v>
      </x:c>
      <x:c r="AL241" s="19" t="n">
        <x:v>-4341027.5361463195</x:v>
      </x:c>
      <x:c r="AM241" s="19" t="n">
        <x:v>-4493099.904984684</x:v>
      </x:c>
      <x:c r="AN241" s="19" t="n">
        <x:v>-4628724.477831799</x:v>
      </x:c>
      <x:c r="AO241" s="19" t="n">
        <x:v>-4747534.432179452</x:v>
      </x:c>
      <x:c r="AP241" s="19" t="n">
        <x:v>-4849418.774748361</x:v>
      </x:c>
      <x:c r="AQ241" s="19" t="n">
        <x:v>-4933933.980600569</x:v>
      </x:c>
      <x:c r="AR241" s="19" t="n">
        <x:v>-5010232.943391984</x:v>
      </x:c>
      <x:c r="AS241" s="19" t="n">
        <x:v>-5095102.38223879</x:v>
      </x:c>
      <x:c r="AT241" s="19" t="n">
        <x:v>-5157598.064602308</x:v>
      </x:c>
      <x:c r="AU241" s="19" t="n">
        <x:v>-5197091.100109127</x:v>
      </x:c>
      <x:c r="AV241" s="19" t="n">
        <x:v>-5213128.115455298</x:v>
      </x:c>
      <x:c r="AW241" s="19" t="n">
        <x:v>-5205395.510582137</x:v>
      </x:c>
      <x:c r="AX241" s="19" t="n">
        <x:v>-5173510.723671772</x:v>
      </x:c>
      <x:c r="AY241" s="19" t="n">
        <x:v>-5117174.231051282</x:v>
      </x:c>
      <x:c r="AZ241" s="19" t="n">
        <x:v>-5035973.202137731</x:v>
      </x:c>
      <x:c r="BA241" s="19" t="n">
        <x:v>-5010232.943391984</x:v>
      </x:c>
      <x:c r="BB241" s="19" t="n">
        <x:v>-5010232.943391984</x:v>
      </x:c>
      <x:c r="BC241" s="19" t="n">
        <x:v>-5010232.943391984</x:v>
      </x:c>
      <x:c r="BD241" s="19" t="n">
        <x:v>-4465987.48949771</x:v>
      </x:c>
      <x:c r="BE241" s="19" t="n">
        <x:v>-4465987.48949771</x:v>
      </x:c>
      <x:c r="BF241" s="19" t="n">
        <x:v>-4465987.48949771</x:v>
      </x:c>
      <x:c r="BG241" s="19" t="n">
        <x:v>-4465987.48949771</x:v>
      </x:c>
      <x:c r="BH241" s="19" t="n">
        <x:v>-4465987.48949771</x:v>
      </x:c>
      <x:c r="BI241" s="19" t="n">
        <x:v>-4465987.48949771</x:v>
      </x:c>
      <x:c r="BJ241" s="19" t="n">
        <x:v>-4465987.48949771</x:v>
      </x:c>
      <x:c r="BK241" s="19" t="n">
        <x:v>-4465987.48949771</x:v>
      </x:c>
      <x:c r="BL241" s="19" t="n">
        <x:v>-4465987.48949771</x:v>
      </x:c>
      <x:c r="BM241" s="19" t="n">
        <x:v>-4465987.48949771</x:v>
      </x:c>
      <x:c r="BN241" s="19" t="n">
        <x:v>-4465987.48949771</x:v>
      </x:c>
      <x:c r="BO241" s="19" t="n">
        <x:v>-4465987.48949771</x:v>
      </x:c>
    </x:row>
    <x:row r="242" ht="42" customHeight="1">
      <x:c r="A242" s="3" t="str">
        <x:v>ALT.EVENT.INITIAL_P01.FUNDS.3</x:v>
      </x:c>
      <x:c r="B242" s="3" t="str">
        <x:v>No future rounds · Event checkpoint: initial p01 funds / Downside</x:v>
      </x:c>
      <x:c r="C242" s="3" t="str">
        <x:v>EUR</x:v>
      </x:c>
      <x:c r="D242" s="3" t="str">
        <x:v>END</x:v>
      </x:c>
      <x:c r="E242" s="19" t="n">
        <x:f>BO242</x:f>
        <x:v>-14787676.219871605</x:v>
      </x:c>
      <x:c r="F242" s="3" t="str"/>
      <x:c r="G242" s="2"/>
      <x:c r="H242" s="19" t="n">
        <x:v>12500</x:v>
      </x:c>
      <x:c r="I242" s="19" t="n">
        <x:v>-19634.08999999999</x:v>
      </x:c>
      <x:c r="J242" s="19" t="n">
        <x:v>-61241.57999999999</x:v>
      </x:c>
      <x:c r="K242" s="19" t="n">
        <x:v>-146204.51999999996</x:v>
      </x:c>
      <x:c r="L242" s="19" t="n">
        <x:v>-240016.21999999997</x:v>
      </x:c>
      <x:c r="M242" s="19" t="n">
        <x:v>-356604.73</x:v>
      </x:c>
      <x:c r="N242" s="19" t="n">
        <x:v>-466657.8</x:v>
      </x:c>
      <x:c r="O242" s="19" t="n">
        <x:v>-577455.5215080366</x:v>
      </x:c>
      <x:c r="P242" s="19" t="n">
        <x:v>-705376.8342239084</x:v>
      </x:c>
      <x:c r="Q242" s="19" t="n">
        <x:v>-866984.110761957</x:v>
      </x:c>
      <x:c r="R242" s="19" t="n">
        <x:v>-1075229.519007377</x:v>
      </x:c>
      <x:c r="S242" s="19" t="n">
        <x:v>-1278301.240303635</x:v>
      </x:c>
      <x:c r="T242" s="19" t="n">
        <x:v>-1485979.170416024</x:v>
      </x:c>
      <x:c r="U242" s="19" t="n">
        <x:v>-1727521.4692329385</x:v>
      </x:c>
      <x:c r="V242" s="19" t="n">
        <x:v>-1960598.9108986973</x:v>
      </x:c>
      <x:c r="W242" s="19" t="n">
        <x:v>-2193394.7187194703</x:v>
      </x:c>
      <x:c r="X242" s="19" t="n">
        <x:v>-2425910.4242275874</x:v>
      </x:c>
      <x:c r="Y242" s="19" t="n">
        <x:v>-2658148.1366199683</x:v>
      </x:c>
      <x:c r="Z242" s="19" t="n">
        <x:v>-2890110.5604832307</x:v>
      </x:c>
      <x:c r="AA242" s="19" t="n">
        <x:v>-2177848.905959431</x:v>
      </x:c>
      <x:c r="AB242" s="19" t="n">
        <x:v>-2469507.791455513</x:v>
      </x:c>
      <x:c r="AC242" s="19" t="n">
        <x:v>-2760459.3591676382</x:v>
      </x:c>
      <x:c r="AD242" s="19" t="n">
        <x:v>-3050803.977749725</x:v>
      </x:c>
      <x:c r="AE242" s="19" t="n">
        <x:v>-3340526.0056453976</x:v>
      </x:c>
      <x:c r="AF242" s="19" t="n">
        <x:v>-3654844.1823775633</x:v>
      </x:c>
      <x:c r="AG242" s="19" t="n">
        <x:v>-3987474.1634002374</x:v>
      </x:c>
      <x:c r="AH242" s="19" t="n">
        <x:v>-4318212.866310265</x:v>
      </x:c>
      <x:c r="AI242" s="19" t="n">
        <x:v>-4647051.877683972</x:v>
      </x:c>
      <x:c r="AJ242" s="19" t="n">
        <x:v>-4973961.085185236</x:v>
      </x:c>
      <x:c r="AK242" s="19" t="n">
        <x:v>-5298921.012772441</x:v>
      </x:c>
      <x:c r="AL242" s="19" t="n">
        <x:v>-5621913.969016208</x:v>
      </x:c>
      <x:c r="AM242" s="19" t="n">
        <x:v>-5942924.541772505</x:v>
      </x:c>
      <x:c r="AN242" s="19" t="n">
        <x:v>-6261950.47666912</x:v>
      </x:c>
      <x:c r="AO242" s="19" t="n">
        <x:v>-6578981.437505143</x:v>
      </x:c>
      <x:c r="AP242" s="19" t="n">
        <x:v>-6894031.577557495</x:v>
      </x:c>
      <x:c r="AQ242" s="19" t="n">
        <x:v>-7207087.167444315</x:v>
      </x:c>
      <x:c r="AR242" s="19" t="n">
        <x:v>-7527594.095165003</x:v>
      </x:c>
      <x:c r="AS242" s="19" t="n">
        <x:v>-7875203.568640435</x:v>
      </x:c>
      <x:c r="AT242" s="19" t="n">
        <x:v>-8219855.895113377</x:v>
      </x:c>
      <x:c r="AU242" s="19" t="n">
        <x:v>-8561403.29741462</x:v>
      </x:c>
      <x:c r="AV242" s="19" t="n">
        <x:v>-8899842.851455944</x:v>
      </x:c>
      <x:c r="AW242" s="19" t="n">
        <x:v>-9235247.744013155</x:v>
      </x:c>
      <x:c r="AX242" s="19" t="n">
        <x:v>-9567622.208352417</x:v>
      </x:c>
      <x:c r="AY242" s="19" t="n">
        <x:v>-9897041.10906266</x:v>
      </x:c>
      <x:c r="AZ242" s="19" t="n">
        <x:v>-10223444.602700872</x:v>
      </x:c>
      <x:c r="BA242" s="19" t="n">
        <x:v>-10546771.690868562</x:v>
      </x:c>
      <x:c r="BB242" s="19" t="n">
        <x:v>-10867106.837382456</x:v>
      </x:c>
      <x:c r="BC242" s="19" t="n">
        <x:v>-11184526.242875874</x:v>
      </x:c>
      <x:c r="BD242" s="19" t="n">
        <x:v>-11508489.41278034</x:v>
      </x:c>
      <x:c r="BE242" s="19" t="n">
        <x:v>-11824255.309564067</x:v>
      </x:c>
      <x:c r="BF242" s="19" t="n">
        <x:v>-12136332.376484144</x:v>
      </x:c>
      <x:c r="BG242" s="19" t="n">
        <x:v>-12444891.112164086</x:v>
      </x:c>
      <x:c r="BH242" s="19" t="n">
        <x:v>-12749962.034467138</x:v>
      </x:c>
      <x:c r="BI242" s="19" t="n">
        <x:v>-13051505.701041887</x:v>
      </x:c>
      <x:c r="BJ242" s="19" t="n">
        <x:v>-13349549.91208943</x:v>
      </x:c>
      <x:c r="BK242" s="19" t="n">
        <x:v>-13643983.22787901</x:v>
      </x:c>
      <x:c r="BL242" s="19" t="n">
        <x:v>-13934972.08737401</x:v>
      </x:c>
      <x:c r="BM242" s="19" t="n">
        <x:v>-14222612.334812349</x:v>
      </x:c>
      <x:c r="BN242" s="19" t="n">
        <x:v>-14506861.803012386</x:v>
      </x:c>
      <x:c r="BO242" s="19" t="n">
        <x:v>-14787676.219871605</x:v>
      </x:c>
    </x:row>
    <x:row r="243" ht="42" customHeight="1">
      <x:c r="A243" s="3" t="str">
        <x:v>ALT.EVENT.INITIAL_P02.CASH</x:v>
      </x:c>
      <x:c r="B243" s="3" t="str">
        <x:v>No future rounds · Event checkpoint: initial p02 cash</x:v>
      </x:c>
      <x:c r="C243" s="3" t="str">
        <x:v>EUR</x:v>
      </x:c>
      <x:c r="D243" s="3" t="str">
        <x:v>END</x:v>
      </x:c>
      <x:c r="E243" s="19" t="n">
        <x:f>BO243</x:f>
        <x:v>-9291136.858582083</x:v>
      </x:c>
      <x:c r="F243" s="3" t="str">
        <x:v>D10 Liquidity_RegCap row 152; latest estimate</x:v>
      </x:c>
      <x:c r="G243" s="2"/>
      <x:c r="H243" s="20" t="n">
        <x:f>INDEX(H244:H246,'Cover'!$C$28,1)</x:f>
        <x:v>25000</x:v>
      </x:c>
      <x:c r="I243" s="20" t="n">
        <x:f>INDEX(I244:I246,'Cover'!$C$28,1)</x:f>
        <x:v>1004604.1399999999</x:v>
      </x:c>
      <x:c r="J243" s="20" t="n">
        <x:f>INDEX(J244:J246,'Cover'!$C$28,1)</x:f>
        <x:v>958098.6999999998</x:v>
      </x:c>
      <x:c r="K243" s="20" t="n">
        <x:f>INDEX(K244:K246,'Cover'!$C$28,1)</x:f>
        <x:v>902797.1499999998</x:v>
      </x:c>
      <x:c r="L243" s="20" t="n">
        <x:f>INDEX(L244:L246,'Cover'!$C$28,1)</x:f>
        <x:v>800282.2899999998</x:v>
      </x:c>
      <x:c r="M243" s="20" t="n">
        <x:f>INDEX(M244:M246,'Cover'!$C$28,1)</x:f>
        <x:v>697476.4399999998</x:v>
      </x:c>
      <x:c r="N243" s="20" t="n">
        <x:f>INDEX(N244:N246,'Cover'!$C$28,1)</x:f>
        <x:v>576550.43</x:v>
      </x:c>
      <x:c r="O243" s="20" t="n">
        <x:f>INDEX(O244:O246,'Cover'!$C$28,1)</x:f>
        <x:v>468673.01928750006</x:v>
      </x:c>
      <x:c r="P243" s="20" t="n">
        <x:f>INDEX(P244:P246,'Cover'!$C$28,1)</x:f>
        <x:v>357174.27265702</x:v>
      </x:c>
      <x:c r="Q243" s="20" t="n">
        <x:f>INDEX(Q244:Q246,'Cover'!$C$28,1)</x:f>
        <x:v>213265.7510932519</x:v>
      </x:c>
      <x:c r="R243" s="20" t="n">
        <x:f>INDEX(R244:R246,'Cover'!$C$28,1)</x:f>
        <x:v>49379.39640640357</x:v>
      </x:c>
      <x:c r="S243" s="20" t="n">
        <x:f>INDEX(S244:S246,'Cover'!$C$28,1)</x:f>
        <x:v>-152967.42797105812</x:v>
      </x:c>
      <x:c r="T243" s="20" t="n">
        <x:f>INDEX(T244:T246,'Cover'!$C$28,1)</x:f>
        <x:v>-347288.8617642631</x:v>
      </x:c>
      <x:c r="U243" s="20" t="n">
        <x:f>INDEX(U244:U246,'Cover'!$C$28,1)</x:f>
        <x:v>-574947.9544161079</x:v>
      </x:c>
      <x:c r="V243" s="20" t="n">
        <x:f>INDEX(V244:V246,'Cover'!$C$28,1)</x:f>
        <x:v>-830156.749181241</x:v>
      </x:c>
      <x:c r="W243" s="20" t="n">
        <x:f>INDEX(W244:W246,'Cover'!$C$28,1)</x:f>
        <x:v>-1078043.168585112</x:v>
      </x:c>
      <x:c r="X243" s="20" t="n">
        <x:f>INDEX(X244:X246,'Cover'!$C$28,1)</x:f>
        <x:v>-1318164.3410679535</x:v>
      </x:c>
      <x:c r="Y243" s="20" t="n">
        <x:f>INDEX(Y244:Y246,'Cover'!$C$28,1)</x:f>
        <x:v>-1556638.562707661</x:v>
      </x:c>
      <x:c r="Z243" s="20" t="n">
        <x:f>INDEX(Z244:Z246,'Cover'!$C$28,1)</x:f>
        <x:v>-1793047.5507291376</x:v>
      </x:c>
      <x:c r="AA243" s="20" t="n">
        <x:f>INDEX(AA244:AA246,'Cover'!$C$28,1)</x:f>
        <x:v>-2038290.6440078218</x:v>
      </x:c>
      <x:c r="AB243" s="20" t="n">
        <x:f>INDEX(AB244:AB246,'Cover'!$C$28,1)</x:f>
        <x:v>-2294114.6419291063</x:v>
      </x:c>
      <x:c r="AC243" s="20" t="n">
        <x:f>INDEX(AC244:AC246,'Cover'!$C$28,1)</x:f>
        <x:v>-2534860.2978936615</x:v>
      </x:c>
      <x:c r="AD243" s="20" t="n">
        <x:f>INDEX(AD244:AD246,'Cover'!$C$28,1)</x:f>
        <x:v>-2774339.917650777</x:v>
      </x:c>
      <x:c r="AE243" s="20" t="n">
        <x:f>INDEX(AE244:AE246,'Cover'!$C$28,1)</x:f>
        <x:v>-3009782.354767304</x:v>
      </x:c>
      <x:c r="AF243" s="20" t="n">
        <x:f>INDEX(AF244:AF246,'Cover'!$C$28,1)</x:f>
        <x:v>-3250223.91351593</x:v>
      </x:c>
      <x:c r="AG243" s="20" t="n">
        <x:f>INDEX(AG244:AG246,'Cover'!$C$28,1)</x:f>
        <x:v>-3502166.4888792033</x:v>
      </x:c>
      <x:c r="AH243" s="20" t="n">
        <x:f>INDEX(AH244:AH246,'Cover'!$C$28,1)</x:f>
        <x:v>-3782785.0820616065</x:v>
      </x:c>
      <x:c r="AI243" s="20" t="n">
        <x:f>INDEX(AI244:AI246,'Cover'!$C$28,1)</x:f>
        <x:v>-4067969.783399542</x:v>
      </x:c>
      <x:c r="AJ243" s="20" t="n">
        <x:f>INDEX(AJ244:AJ246,'Cover'!$C$28,1)</x:f>
        <x:v>-4337718.759449658</x:v>
      </x:c>
      <x:c r="AK243" s="20" t="n">
        <x:f>INDEX(AK244:AK246,'Cover'!$C$28,1)</x:f>
        <x:v>-4599465.865409469</x:v>
      </x:c>
      <x:c r="AL243" s="20" t="n">
        <x:f>INDEX(AL244:AL246,'Cover'!$C$28,1)</x:f>
        <x:v>-4854743.052147511</x:v>
      </x:c>
      <x:c r="AM243" s="20" t="n">
        <x:f>INDEX(AM244:AM246,'Cover'!$C$28,1)</x:f>
        <x:v>-5107923.495142076</x:v>
      </x:c>
      <x:c r="AN243" s="20" t="n">
        <x:f>INDEX(AN244:AN246,'Cover'!$C$28,1)</x:f>
        <x:v>-5350047.844611895</x:v>
      </x:c>
      <x:c r="AO243" s="20" t="n">
        <x:f>INDEX(AO244:AO246,'Cover'!$C$28,1)</x:f>
        <x:v>-5585537.605869354</x:v>
      </x:c>
      <x:c r="AP243" s="20" t="n">
        <x:f>INDEX(AP244:AP246,'Cover'!$C$28,1)</x:f>
        <x:v>-5819798.956520755</x:v>
      </x:c>
      <x:c r="AQ243" s="20" t="n">
        <x:f>INDEX(AQ244:AQ246,'Cover'!$C$28,1)</x:f>
        <x:v>-6041582.694944967</x:v>
      </x:c>
      <x:c r="AR243" s="20" t="n">
        <x:f>INDEX(AR244:AR246,'Cover'!$C$28,1)</x:f>
        <x:v>-6256614.152335374</x:v>
      </x:c>
      <x:c r="AS243" s="20" t="n">
        <x:f>INDEX(AS244:AS246,'Cover'!$C$28,1)</x:f>
        <x:v>-6473822.439568359</x:v>
      </x:c>
      <x:c r="AT243" s="20" t="n">
        <x:f>INDEX(AT244:AT246,'Cover'!$C$28,1)</x:f>
        <x:v>-6705896.818728638</x:v>
      </x:c>
      <x:c r="AU243" s="20" t="n">
        <x:f>INDEX(AU244:AU246,'Cover'!$C$28,1)</x:f>
        <x:v>-6938710.566849238</x:v>
      </x:c>
      <x:c r="AV243" s="20" t="n">
        <x:f>INDEX(AV244:AV246,'Cover'!$C$28,1)</x:f>
        <x:v>-7157688.258149631</x:v>
      </x:c>
      <x:c r="AW243" s="20" t="n">
        <x:f>INDEX(AW244:AW246,'Cover'!$C$28,1)</x:f>
        <x:v>-7359680.79613557</x:v>
      </x:c>
      <x:c r="AX243" s="20" t="n">
        <x:f>INDEX(AX244:AX246,'Cover'!$C$28,1)</x:f>
        <x:v>-7551584.550747674</x:v>
      </x:c>
      <x:c r="AY243" s="20" t="n">
        <x:f>INDEX(AY244:AY246,'Cover'!$C$28,1)</x:f>
        <x:v>-7743684.8000990525</x:v>
      </x:c>
      <x:c r="AZ243" s="20" t="n">
        <x:f>INDEX(AZ244:AZ246,'Cover'!$C$28,1)</x:f>
        <x:v>-7915341.527925166</x:v>
      </x:c>
      <x:c r="BA243" s="20" t="n">
        <x:f>INDEX(BA244:BA246,'Cover'!$C$28,1)</x:f>
        <x:v>-8076865.462795889</x:v>
      </x:c>
      <x:c r="BB243" s="20" t="n">
        <x:f>INDEX(BB244:BB246,'Cover'!$C$28,1)</x:f>
        <x:v>-8240250.613562576</x:v>
      </x:c>
      <x:c r="BC243" s="20" t="n">
        <x:f>INDEX(BC244:BC246,'Cover'!$C$28,1)</x:f>
        <x:v>-8381366.877320566</x:v>
      </x:c>
      <x:c r="BD243" s="20" t="n">
        <x:f>INDEX(BD244:BD246,'Cover'!$C$28,1)</x:f>
        <x:v>-8512314.126547486</x:v>
      </x:c>
      <x:c r="BE243" s="20" t="n">
        <x:f>INDEX(BE244:BE246,'Cover'!$C$28,1)</x:f>
        <x:v>-8651458.102656592</x:v>
      </x:c>
      <x:c r="BF243" s="20" t="n">
        <x:f>INDEX(BF244:BF246,'Cover'!$C$28,1)</x:f>
        <x:v>-8768973.478533452</x:v>
      </x:c>
      <x:c r="BG243" s="20" t="n">
        <x:f>INDEX(BG244:BG246,'Cover'!$C$28,1)</x:f>
        <x:v>-8877250.290863983</x:v>
      </x:c>
      <x:c r="BH243" s="20" t="n">
        <x:f>INDEX(BH244:BH246,'Cover'!$C$28,1)</x:f>
        <x:v>-8981608.620823385</x:v>
      </x:c>
      <x:c r="BI243" s="20" t="n">
        <x:f>INDEX(BI244:BI246,'Cover'!$C$28,1)</x:f>
        <x:v>-9059417.921042122</x:v>
      </x:c>
      <x:c r="BJ243" s="20" t="n">
        <x:f>INDEX(BJ244:BJ246,'Cover'!$C$28,1)</x:f>
        <x:v>-9122393.801539395</x:v>
      </x:c>
      <x:c r="BK243" s="20" t="n">
        <x:f>INDEX(BK244:BK246,'Cover'!$C$28,1)</x:f>
        <x:v>-9190958.15221674</x:v>
      </x:c>
      <x:c r="BL243" s="20" t="n">
        <x:f>INDEX(BL244:BL246,'Cover'!$C$28,1)</x:f>
        <x:v>-9226865.699065847</x:v>
      </x:c>
      <x:c r="BM243" s="20" t="n">
        <x:f>INDEX(BM244:BM246,'Cover'!$C$28,1)</x:f>
        <x:v>-9253036.07234245</x:v>
      </x:c>
      <x:c r="BN243" s="20" t="n">
        <x:f>INDEX(BN244:BN246,'Cover'!$C$28,1)</x:f>
        <x:v>-9289391.26614878</x:v>
      </x:c>
      <x:c r="BO243" s="20" t="n">
        <x:f>INDEX(BO244:BO246,'Cover'!$C$28,1)</x:f>
        <x:v>-9291136.858582083</x:v>
      </x:c>
    </x:row>
    <x:row r="244" ht="42" customHeight="1">
      <x:c r="A244" s="3" t="str">
        <x:v>ALT.EVENT.INITIAL_P02.CASH.1</x:v>
      </x:c>
      <x:c r="B244" s="3" t="str">
        <x:v>No future rounds · Event checkpoint: initial p02 cash / Base</x:v>
      </x:c>
      <x:c r="C244" s="3" t="str">
        <x:v>EUR</x:v>
      </x:c>
      <x:c r="D244" s="3" t="str">
        <x:v>END</x:v>
      </x:c>
      <x:c r="E244" s="19" t="n">
        <x:f>BO244</x:f>
        <x:v>-9291136.858582083</x:v>
      </x:c>
      <x:c r="F244" s="3" t="str"/>
      <x:c r="G244" s="2"/>
      <x:c r="H244" s="19" t="n">
        <x:v>25000</x:v>
      </x:c>
      <x:c r="I244" s="19" t="n">
        <x:v>1004604.1399999999</x:v>
      </x:c>
      <x:c r="J244" s="19" t="n">
        <x:v>958098.6999999998</x:v>
      </x:c>
      <x:c r="K244" s="19" t="n">
        <x:v>902797.1499999998</x:v>
      </x:c>
      <x:c r="L244" s="19" t="n">
        <x:v>800282.2899999998</x:v>
      </x:c>
      <x:c r="M244" s="19" t="n">
        <x:v>697476.4399999998</x:v>
      </x:c>
      <x:c r="N244" s="19" t="n">
        <x:v>576550.43</x:v>
      </x:c>
      <x:c r="O244" s="19" t="n">
        <x:v>468673.01928750006</x:v>
      </x:c>
      <x:c r="P244" s="19" t="n">
        <x:v>357174.27265702</x:v>
      </x:c>
      <x:c r="Q244" s="19" t="n">
        <x:v>213265.7510932519</x:v>
      </x:c>
      <x:c r="R244" s="19" t="n">
        <x:v>49379.39640640357</x:v>
      </x:c>
      <x:c r="S244" s="19" t="n">
        <x:v>-152967.42797105812</x:v>
      </x:c>
      <x:c r="T244" s="19" t="n">
        <x:v>-347288.8617642631</x:v>
      </x:c>
      <x:c r="U244" s="19" t="n">
        <x:v>-574947.9544161079</x:v>
      </x:c>
      <x:c r="V244" s="19" t="n">
        <x:v>-830156.749181241</x:v>
      </x:c>
      <x:c r="W244" s="19" t="n">
        <x:v>-1078043.168585112</x:v>
      </x:c>
      <x:c r="X244" s="19" t="n">
        <x:v>-1318164.3410679535</x:v>
      </x:c>
      <x:c r="Y244" s="19" t="n">
        <x:v>-1556638.562707661</x:v>
      </x:c>
      <x:c r="Z244" s="19" t="n">
        <x:v>-1793047.5507291376</x:v>
      </x:c>
      <x:c r="AA244" s="19" t="n">
        <x:v>-2038290.6440078218</x:v>
      </x:c>
      <x:c r="AB244" s="19" t="n">
        <x:v>-2294114.6419291063</x:v>
      </x:c>
      <x:c r="AC244" s="19" t="n">
        <x:v>-2534860.2978936615</x:v>
      </x:c>
      <x:c r="AD244" s="19" t="n">
        <x:v>-2774339.917650777</x:v>
      </x:c>
      <x:c r="AE244" s="19" t="n">
        <x:v>-3009782.354767304</x:v>
      </x:c>
      <x:c r="AF244" s="19" t="n">
        <x:v>-3250223.91351593</x:v>
      </x:c>
      <x:c r="AG244" s="19" t="n">
        <x:v>-3502166.4888792033</x:v>
      </x:c>
      <x:c r="AH244" s="19" t="n">
        <x:v>-3782785.0820616065</x:v>
      </x:c>
      <x:c r="AI244" s="19" t="n">
        <x:v>-4067969.783399542</x:v>
      </x:c>
      <x:c r="AJ244" s="19" t="n">
        <x:v>-4337718.759449658</x:v>
      </x:c>
      <x:c r="AK244" s="19" t="n">
        <x:v>-4599465.865409469</x:v>
      </x:c>
      <x:c r="AL244" s="19" t="n">
        <x:v>-4854743.052147511</x:v>
      </x:c>
      <x:c r="AM244" s="19" t="n">
        <x:v>-5107923.495142076</x:v>
      </x:c>
      <x:c r="AN244" s="19" t="n">
        <x:v>-5350047.844611895</x:v>
      </x:c>
      <x:c r="AO244" s="19" t="n">
        <x:v>-5585537.605869354</x:v>
      </x:c>
      <x:c r="AP244" s="19" t="n">
        <x:v>-5819798.956520755</x:v>
      </x:c>
      <x:c r="AQ244" s="19" t="n">
        <x:v>-6041582.694944967</x:v>
      </x:c>
      <x:c r="AR244" s="19" t="n">
        <x:v>-6256614.152335374</x:v>
      </x:c>
      <x:c r="AS244" s="19" t="n">
        <x:v>-6473822.439568359</x:v>
      </x:c>
      <x:c r="AT244" s="19" t="n">
        <x:v>-6705896.818728638</x:v>
      </x:c>
      <x:c r="AU244" s="19" t="n">
        <x:v>-6938710.566849238</x:v>
      </x:c>
      <x:c r="AV244" s="19" t="n">
        <x:v>-7157688.258149631</x:v>
      </x:c>
      <x:c r="AW244" s="19" t="n">
        <x:v>-7359680.79613557</x:v>
      </x:c>
      <x:c r="AX244" s="19" t="n">
        <x:v>-7551584.550747674</x:v>
      </x:c>
      <x:c r="AY244" s="19" t="n">
        <x:v>-7743684.8000990525</x:v>
      </x:c>
      <x:c r="AZ244" s="19" t="n">
        <x:v>-7915341.527925166</x:v>
      </x:c>
      <x:c r="BA244" s="19" t="n">
        <x:v>-8076865.462795889</x:v>
      </x:c>
      <x:c r="BB244" s="19" t="n">
        <x:v>-8240250.613562576</x:v>
      </x:c>
      <x:c r="BC244" s="19" t="n">
        <x:v>-8381366.877320566</x:v>
      </x:c>
      <x:c r="BD244" s="19" t="n">
        <x:v>-8512314.126547486</x:v>
      </x:c>
      <x:c r="BE244" s="19" t="n">
        <x:v>-8651458.102656592</x:v>
      </x:c>
      <x:c r="BF244" s="19" t="n">
        <x:v>-8768973.478533452</x:v>
      </x:c>
      <x:c r="BG244" s="19" t="n">
        <x:v>-8877250.290863983</x:v>
      </x:c>
      <x:c r="BH244" s="19" t="n">
        <x:v>-8981608.620823385</x:v>
      </x:c>
      <x:c r="BI244" s="19" t="n">
        <x:v>-9059417.921042122</x:v>
      </x:c>
      <x:c r="BJ244" s="19" t="n">
        <x:v>-9122393.801539395</x:v>
      </x:c>
      <x:c r="BK244" s="19" t="n">
        <x:v>-9190958.15221674</x:v>
      </x:c>
      <x:c r="BL244" s="19" t="n">
        <x:v>-9226865.699065847</x:v>
      </x:c>
      <x:c r="BM244" s="19" t="n">
        <x:v>-9253036.07234245</x:v>
      </x:c>
      <x:c r="BN244" s="19" t="n">
        <x:v>-9289391.26614878</x:v>
      </x:c>
      <x:c r="BO244" s="19" t="n">
        <x:v>-9291136.858582083</x:v>
      </x:c>
    </x:row>
    <x:row r="245" ht="42" customHeight="1">
      <x:c r="A245" s="3" t="str">
        <x:v>ALT.EVENT.INITIAL_P02.CASH.2</x:v>
      </x:c>
      <x:c r="B245" s="3" t="str">
        <x:v>No future rounds · Event checkpoint: initial p02 cash / Upside</x:v>
      </x:c>
      <x:c r="C245" s="3" t="str">
        <x:v>EUR</x:v>
      </x:c>
      <x:c r="D245" s="3" t="str">
        <x:v>END</x:v>
      </x:c>
      <x:c r="E245" s="19" t="n">
        <x:f>BO245</x:f>
        <x:v>745711.483567083</x:v>
      </x:c>
      <x:c r="F245" s="3" t="str"/>
      <x:c r="G245" s="2"/>
      <x:c r="H245" s="19" t="n">
        <x:v>25000</x:v>
      </x:c>
      <x:c r="I245" s="19" t="n">
        <x:v>1004604.1399999999</x:v>
      </x:c>
      <x:c r="J245" s="19" t="n">
        <x:v>958098.6999999998</x:v>
      </x:c>
      <x:c r="K245" s="19" t="n">
        <x:v>902797.1499999998</x:v>
      </x:c>
      <x:c r="L245" s="19" t="n">
        <x:v>800282.2899999998</x:v>
      </x:c>
      <x:c r="M245" s="19" t="n">
        <x:v>697476.4399999998</x:v>
      </x:c>
      <x:c r="N245" s="19" t="n">
        <x:v>576550.43</x:v>
      </x:c>
      <x:c r="O245" s="19" t="n">
        <x:v>468673.01928750006</x:v>
      </x:c>
      <x:c r="P245" s="19" t="n">
        <x:v>357174.27265702</x:v>
      </x:c>
      <x:c r="Q245" s="19" t="n">
        <x:v>213265.7510932519</x:v>
      </x:c>
      <x:c r="R245" s="19" t="n">
        <x:v>52541.64795928274</x:v>
      </x:c>
      <x:c r="S245" s="19" t="n">
        <x:v>-145357.82910152175</x:v>
      </x:c>
      <x:c r="T245" s="19" t="n">
        <x:v>-334663.08085460326</x:v>
      </x:c>
      <x:c r="U245" s="19" t="n">
        <x:v>-537125.4269152286</x:v>
      </x:c>
      <x:c r="V245" s="19" t="n">
        <x:v>-774915.8938792874</x:v>
      </x:c>
      <x:c r="W245" s="19" t="n">
        <x:v>-1001990.7008006781</x:v>
      </x:c>
      <x:c r="X245" s="19" t="n">
        <x:v>-1218427.827269969</x:v>
      </x:c>
      <x:c r="Y245" s="19" t="n">
        <x:v>-1428964.2649869428</x:v>
      </x:c>
      <x:c r="Z245" s="19" t="n">
        <x:v>-1633682.57286264</x:v>
      </x:c>
      <x:c r="AA245" s="19" t="n">
        <x:v>-1844953.805726048</x:v>
      </x:c>
      <x:c r="AB245" s="19" t="n">
        <x:v>-2061184.2639940176</x:v>
      </x:c>
      <x:c r="AC245" s="19" t="n">
        <x:v>-2258213.7634766386</x:v>
      </x:c>
      <x:c r="AD245" s="19" t="n">
        <x:v>-2451317.101626992</x:v>
      </x:c>
      <x:c r="AE245" s="19" t="n">
        <x:v>-2633037.153792868</x:v>
      </x:c>
      <x:c r="AF245" s="19" t="n">
        <x:v>-2815212.7375543904</x:v>
      </x:c>
      <x:c r="AG245" s="19" t="n">
        <x:v>-3002644.8393243663</x:v>
      </x:c>
      <x:c r="AH245" s="19" t="n">
        <x:v>-3205023.5869894936</x:v>
      </x:c>
      <x:c r="AI245" s="19" t="n">
        <x:v>-3403524.936100182</x:v>
      </x:c>
      <x:c r="AJ245" s="19" t="n">
        <x:v>-3583420.2353058234</x:v>
      </x:c>
      <x:c r="AK245" s="19" t="n">
        <x:v>-3740569.168184745</x:v>
      </x:c>
      <x:c r="AL245" s="19" t="n">
        <x:v>-3881885.515948071</x:v>
      </x:c>
      <x:c r="AM245" s="19" t="n">
        <x:v>-4019236.233263321</x:v>
      </x:c>
      <x:c r="AN245" s="19" t="n">
        <x:v>-4127875.0784929297</x:v>
      </x:c>
      <x:c r="AO245" s="19" t="n">
        <x:v>-4219799.507659095</x:v>
      </x:c>
      <x:c r="AP245" s="19" t="n">
        <x:v>-4309931.140473478</x:v>
      </x:c>
      <x:c r="AQ245" s="19" t="n">
        <x:v>-4366779.031999008</x:v>
      </x:c>
      <x:c r="AR245" s="19" t="n">
        <x:v>-4406170.298074663</x:v>
      </x:c>
      <x:c r="AS245" s="19" t="n">
        <x:v>-4445527.574303551</x:v>
      </x:c>
      <x:c r="AT245" s="19" t="n">
        <x:v>-4471913.569953051</x:v>
      </x:c>
      <x:c r="AU245" s="19" t="n">
        <x:v>-4485233.926094332</x:v>
      </x:c>
      <x:c r="AV245" s="19" t="n">
        <x:v>-4486612.439429363</x:v>
      </x:c>
      <x:c r="AW245" s="19" t="n">
        <x:v>-4440592.72480562</x:v>
      </x:c>
      <x:c r="AX245" s="19" t="n">
        <x:v>-4369820.0509503465</x:v>
      </x:c>
      <x:c r="AY245" s="19" t="n">
        <x:v>-4303796.256744502</x:v>
      </x:c>
      <x:c r="AZ245" s="19" t="n">
        <x:v>-4182642.412977615</x:v>
      </x:c>
      <x:c r="BA245" s="19" t="n">
        <x:v>-4035930.21437655</x:v>
      </x:c>
      <x:c r="BB245" s="19" t="n">
        <x:v>-3898483.5466523706</x:v>
      </x:c>
      <x:c r="BC245" s="19" t="n">
        <x:v>-3699531.6542339</x:v>
      </x:c>
      <x:c r="BD245" s="19" t="n">
        <x:v>-3474246.442581994</x:v>
      </x:c>
      <x:c r="BE245" s="19" t="n">
        <x:v>-3266700.205884848</x:v>
      </x:c>
      <x:c r="BF245" s="19" t="n">
        <x:v>-2991556.682583525</x:v>
      </x:c>
      <x:c r="BG245" s="19" t="n">
        <x:v>-2689204.1752424594</x:v>
      </x:c>
      <x:c r="BH245" s="19" t="n">
        <x:v>-2396460.5028141816</x:v>
      </x:c>
      <x:c r="BI245" s="19" t="n">
        <x:v>-2027098.5400501965</x:v>
      </x:c>
      <x:c r="BJ245" s="19" t="n">
        <x:v>-1624295.4182848197</x:v>
      </x:c>
      <x:c r="BK245" s="19" t="n">
        <x:v>-1244536.2648076743</x:v>
      </x:c>
      <x:c r="BL245" s="19" t="n">
        <x:v>-776792.8656555708</x:v>
      </x:c>
      <x:c r="BM245" s="19" t="n">
        <x:v>-280044.2554788431</x:v>
      </x:c>
      <x:c r="BN245" s="19" t="n">
        <x:v>184991.53408272495</x:v>
      </x:c>
      <x:c r="BO245" s="19" t="n">
        <x:v>745711.483567083</x:v>
      </x:c>
    </x:row>
    <x:row r="246" ht="42" customHeight="1">
      <x:c r="A246" s="3" t="str">
        <x:v>ALT.EVENT.INITIAL_P02.CASH.3</x:v>
      </x:c>
      <x:c r="B246" s="3" t="str">
        <x:v>No future rounds · Event checkpoint: initial p02 cash / Downside</x:v>
      </x:c>
      <x:c r="C246" s="3" t="str">
        <x:v>EUR</x:v>
      </x:c>
      <x:c r="D246" s="3" t="str">
        <x:v>END</x:v>
      </x:c>
      <x:c r="E246" s="19" t="n">
        <x:f>BO246</x:f>
        <x:v>-14511107.649009325</x:v>
      </x:c>
      <x:c r="F246" s="3" t="str"/>
      <x:c r="G246" s="2"/>
      <x:c r="H246" s="19" t="n">
        <x:v>25000</x:v>
      </x:c>
      <x:c r="I246" s="19" t="n">
        <x:v>1004604.1399999999</x:v>
      </x:c>
      <x:c r="J246" s="19" t="n">
        <x:v>958098.6999999998</x:v>
      </x:c>
      <x:c r="K246" s="19" t="n">
        <x:v>902797.1499999998</x:v>
      </x:c>
      <x:c r="L246" s="19" t="n">
        <x:v>800282.2899999998</x:v>
      </x:c>
      <x:c r="M246" s="19" t="n">
        <x:v>697476.4399999998</x:v>
      </x:c>
      <x:c r="N246" s="19" t="n">
        <x:v>576550.43</x:v>
      </x:c>
      <x:c r="O246" s="19" t="n">
        <x:v>468673.01928750006</x:v>
      </x:c>
      <x:c r="P246" s="19" t="n">
        <x:v>357174.27265702</x:v>
      </x:c>
      <x:c r="Q246" s="19" t="n">
        <x:v>213265.7510932519</x:v>
      </x:c>
      <x:c r="R246" s="19" t="n">
        <x:v>47502.346824056905</x:v>
      </x:c>
      <x:c r="S246" s="19" t="n">
        <x:v>-157407.11557340348</x:v>
      </x:c>
      <x:c r="T246" s="19" t="n">
        <x:v>-354571.1409816442</x:v>
      </x:c>
      <x:c r="U246" s="19" t="n">
        <x:v>-563207.9088526487</x:v>
      </x:c>
      <x:c r="V246" s="19" t="n">
        <x:v>-800738.1924969952</x:v>
      </x:c>
      <x:c r="W246" s="19" t="n">
        <x:v>-1032724.4432599635</x:v>
      </x:c>
      <x:c r="X246" s="19" t="n">
        <x:v>-1258393.059060063</x:v>
      </x:c>
      <x:c r="Y246" s="19" t="n">
        <x:v>-1484622.9245456317</x:v>
      </x:c>
      <x:c r="Z246" s="19" t="n">
        <x:v>-1710667.0748743035</x:v>
      </x:c>
      <x:c r="AA246" s="19" t="n">
        <x:v>-2005387.005179473</x:v>
      </x:c>
      <x:c r="AB246" s="19" t="n">
        <x:v>-2307556.319185808</x:v>
      </x:c>
      <x:c r="AC246" s="19" t="n">
        <x:v>-2596181.4694060762</x:v>
      </x:c>
      <x:c r="AD246" s="19" t="n">
        <x:v>-2884306.025540352</x:v>
      </x:c>
      <x:c r="AE246" s="19" t="n">
        <x:v>-3171586.565690629</x:v>
      </x:c>
      <x:c r="AF246" s="19" t="n">
        <x:v>-3465555.90106954</x:v>
      </x:c>
      <x:c r="AG246" s="19" t="n">
        <x:v>-3774023.0665279403</x:v>
      </x:c>
      <x:c r="AH246" s="19" t="n">
        <x:v>-4101007.984266434</x:v>
      </x:c>
      <x:c r="AI246" s="19" t="n">
        <x:v>-4436863.496881676</x:v>
      </x:c>
      <x:c r="AJ246" s="19" t="n">
        <x:v>-4759200.450113126</x:v>
      </x:c>
      <x:c r="AK246" s="19" t="n">
        <x:v>-5080650.306553838</x:v>
      </x:c>
      <x:c r="AL246" s="19" t="n">
        <x:v>-5400249.618613132</x:v>
      </x:c>
      <x:c r="AM246" s="19" t="n">
        <x:v>-5719036.484127048</x:v>
      </x:c>
      <x:c r="AN246" s="19" t="n">
        <x:v>-6034906.379173913</x:v>
      </x:c>
      <x:c r="AO246" s="19" t="n">
        <x:v>-6348918.205243703</x:v>
      </x:c>
      <x:c r="AP246" s="19" t="n">
        <x:v>-6662388.067141582</x:v>
      </x:c>
      <x:c r="AQ246" s="19" t="n">
        <x:v>-6972654.758884504</x:v>
      </x:c>
      <x:c r="AR246" s="19" t="n">
        <x:v>-7281077.511294212</x:v>
      </x:c>
      <x:c r="AS246" s="19" t="n">
        <x:v>-7593552.816084569</x:v>
      </x:c>
      <x:c r="AT246" s="19" t="n">
        <x:v>-7934786.0998825645</x:v>
      </x:c>
      <x:c r="AU246" s="19" t="n">
        <x:v>-8283804.752629338</x:v>
      </x:c>
      <x:c r="AV246" s="19" t="n">
        <x:v>-8619496.973091781</x:v>
      </x:c>
      <x:c r="AW246" s="19" t="n">
        <x:v>-8951960.820719305</x:v>
      </x:c>
      <x:c r="AX246" s="19" t="n">
        <x:v>-9281523.768280054</x:v>
      </x:c>
      <x:c r="AY246" s="19" t="n">
        <x:v>-9610597.959380405</x:v>
      </x:c>
      <x:c r="AZ246" s="19" t="n">
        <x:v>-9934395.16681548</x:v>
      </x:c>
      <x:c r="BA246" s="19" t="n">
        <x:v>-10255336.520377021</x:v>
      </x:c>
      <x:c r="BB246" s="19" t="n">
        <x:v>-10576216.994256943</x:v>
      </x:c>
      <x:c r="BC246" s="19" t="n">
        <x:v>-10891485.077744082</x:v>
      </x:c>
      <x:c r="BD246" s="19" t="n">
        <x:v>-11203944.448596966</x:v>
      </x:c>
      <x:c r="BE246" s="19" t="n">
        <x:v>-11521895.220142774</x:v>
      </x:c>
      <x:c r="BF246" s="19" t="n">
        <x:v>-11838992.029408615</x:v>
      </x:c>
      <x:c r="BG246" s="19" t="n">
        <x:v>-12155655.347424945</x:v>
      </x:c>
      <x:c r="BH246" s="19" t="n">
        <x:v>-12464872.524873238</x:v>
      </x:c>
      <x:c r="BI246" s="19" t="n">
        <x:v>-12768640.082404165</x:v>
      </x:c>
      <x:c r="BJ246" s="19" t="n">
        <x:v>-13066358.872047426</x:v>
      </x:c>
      <x:c r="BK246" s="19" t="n">
        <x:v>-13364543.549912123</x:v>
      </x:c>
      <x:c r="BL246" s="19" t="n">
        <x:v>-13652752.640575822</x:v>
      </x:c>
      <x:c r="BM246" s="19" t="n">
        <x:v>-13940000.366610128</x:v>
      </x:c>
      <x:c r="BN246" s="19" t="n">
        <x:v>-14230700.72056536</x:v>
      </x:c>
      <x:c r="BO246" s="19" t="n">
        <x:v>-14511107.649009325</x:v>
      </x:c>
    </x:row>
    <x:row r="247" ht="42" customHeight="1">
      <x:c r="A247" s="3" t="str">
        <x:v>ALT.EVENT.INITIAL_P02.FUNDS</x:v>
      </x:c>
      <x:c r="B247" s="3" t="str">
        <x:v>No future rounds · Event checkpoint: initial p02 funds</x:v>
      </x:c>
      <x:c r="C247" s="3" t="str">
        <x:v>EUR</x:v>
      </x:c>
      <x:c r="D247" s="3" t="str">
        <x:v>END</x:v>
      </x:c>
      <x:c r="E247" s="19" t="n">
        <x:f>BO247</x:f>
        <x:v>-9820363.319429295</x:v>
      </x:c>
      <x:c r="F247" s="3" t="str">
        <x:v>D10 Liquidity_RegCap row 155; latest estimate</x:v>
      </x:c>
      <x:c r="G247" s="2"/>
      <x:c r="H247" s="20" t="n">
        <x:f>INDEX(H248:H250,'Cover'!$C$28,1)</x:f>
        <x:v>25000</x:v>
      </x:c>
      <x:c r="I247" s="20" t="n">
        <x:f>INDEX(I248:I250,'Cover'!$C$28,1)</x:f>
        <x:v>-19634.08999999999</x:v>
      </x:c>
      <x:c r="J247" s="20" t="n">
        <x:f>INDEX(J248:J250,'Cover'!$C$28,1)</x:f>
        <x:v>-61241.57999999999</x:v>
      </x:c>
      <x:c r="K247" s="20" t="n">
        <x:f>INDEX(K248:K250,'Cover'!$C$28,1)</x:f>
        <x:v>-146204.51999999996</x:v>
      </x:c>
      <x:c r="L247" s="20" t="n">
        <x:f>INDEX(L248:L250,'Cover'!$C$28,1)</x:f>
        <x:v>-240016.21999999997</x:v>
      </x:c>
      <x:c r="M247" s="20" t="n">
        <x:f>INDEX(M248:M250,'Cover'!$C$28,1)</x:f>
        <x:v>-356604.73</x:v>
      </x:c>
      <x:c r="N247" s="20" t="n">
        <x:f>INDEX(N248:N250,'Cover'!$C$28,1)</x:f>
        <x:v>-466657.8</x:v>
      </x:c>
      <x:c r="O247" s="20" t="n">
        <x:f>INDEX(O248:O250,'Cover'!$C$28,1)</x:f>
        <x:v>-577455.5215080366</x:v>
      </x:c>
      <x:c r="P247" s="20" t="n">
        <x:f>INDEX(P248:P250,'Cover'!$C$28,1)</x:f>
        <x:v>-705376.8342239084</x:v>
      </x:c>
      <x:c r="Q247" s="20" t="n">
        <x:f>INDEX(Q248:Q250,'Cover'!$C$28,1)</x:f>
        <x:v>-866984.110761957</x:v>
      </x:c>
      <x:c r="R247" s="20" t="n">
        <x:f>INDEX(R248:R250,'Cover'!$C$28,1)</x:f>
        <x:v>-1074843.185111445</x:v>
      </x:c>
      <x:c r="S247" s="20" t="n">
        <x:f>INDEX(S248:S250,'Cover'!$C$28,1)</x:f>
        <x:v>-1277085.0626461126</x:v>
      </x:c>
      <x:c r="T247" s="20" t="n">
        <x:f>INDEX(T248:T250,'Cover'!$C$28,1)</x:f>
        <x:v>-1483475.2839961576</x:v>
      </x:c>
      <x:c r="U247" s="20" t="n">
        <x:f>INDEX(U248:U250,'Cover'!$C$28,1)</x:f>
        <x:v>-1773099.1527004917</x:v>
      </x:c>
      <x:c r="V247" s="20" t="n">
        <x:f>INDEX(V248:V250,'Cover'!$C$28,1)</x:f>
        <x:v>-2027693.325328855</x:v>
      </x:c>
      <x:c r="W247" s="20" t="n">
        <x:f>INDEX(W248:W250,'Cover'!$C$28,1)</x:f>
        <x:v>-2280340.9037415786</x:v>
      </x:c>
      <x:c r="X247" s="20" t="n">
        <x:f>INDEX(X248:X250,'Cover'!$C$28,1)</x:f>
        <x:v>-2530952.471608839</x:v>
      </x:c>
      <x:c r="Y247" s="20" t="n">
        <x:f>INDEX(Y248:Y250,'Cover'!$C$28,1)</x:f>
        <x:v>-2779453.5005313447</x:v>
      </x:c>
      <x:c r="Z247" s="20" t="n">
        <x:f>INDEX(Z248:Z250,'Cover'!$C$28,1)</x:f>
        <x:v>-3025776.533312981</x:v>
      </x:c>
      <x:c r="AA247" s="20" t="n">
        <x:f>INDEX(AA248:AA250,'Cover'!$C$28,1)</x:f>
        <x:v>-2211901.300060438</x:v>
      </x:c>
      <x:c r="AB247" s="20" t="n">
        <x:f>INDEX(AB248:AB250,'Cover'!$C$28,1)</x:f>
        <x:v>-2460292.641237486</x:v>
      </x:c>
      <x:c r="AC247" s="20" t="n">
        <x:f>INDEX(AC248:AC250,'Cover'!$C$28,1)</x:f>
        <x:v>-2706340.670951344</x:v>
      </x:c>
      <x:c r="AD247" s="20" t="n">
        <x:f>INDEX(AD248:AD250,'Cover'!$C$28,1)</x:f>
        <x:v>-2950260.7392417723</x:v>
      </x:c>
      <x:c r="AE247" s="20" t="n">
        <x:f>INDEX(AE248:AE250,'Cover'!$C$28,1)</x:f>
        <x:v>-3191883.7982842317</x:v>
      </x:c>
      <x:c r="AF247" s="20" t="n">
        <x:f>INDEX(AF248:AF250,'Cover'!$C$28,1)</x:f>
        <x:v>-3456384.1936524226</x:v>
      </x:c>
      <x:c r="AG247" s="20" t="n">
        <x:f>INDEX(AG248:AG250,'Cover'!$C$28,1)</x:f>
        <x:v>-3753335.8498022472</x:v>
      </x:c>
      <x:c r="AH247" s="20" t="n">
        <x:f>INDEX(AH248:AH250,'Cover'!$C$28,1)</x:f>
        <x:v>-4044374.365804186</x:v>
      </x:c>
      <x:c r="AI247" s="20" t="n">
        <x:f>INDEX(AI248:AI250,'Cover'!$C$28,1)</x:f>
        <x:v>-4329266.496185917</x:v>
      </x:c>
      <x:c r="AJ247" s="20" t="n">
        <x:f>INDEX(AJ248:AJ250,'Cover'!$C$28,1)</x:f>
        <x:v>-4607826.457544888</x:v>
      </x:c>
      <x:c r="AK247" s="20" t="n">
        <x:f>INDEX(AK248:AK250,'Cover'!$C$28,1)</x:f>
        <x:v>-4879918.228707023</x:v>
      </x:c>
      <x:c r="AL247" s="20" t="n">
        <x:f>INDEX(AL248:AL250,'Cover'!$C$28,1)</x:f>
        <x:v>-5145414.004889339</x:v>
      </x:c>
      <x:c r="AM247" s="20" t="n">
        <x:f>INDEX(AM248:AM250,'Cover'!$C$28,1)</x:f>
        <x:v>-5404196.19657655</x:v>
      </x:c>
      <x:c r="AN247" s="20" t="n">
        <x:f>INDEX(AN248:AN250,'Cover'!$C$28,1)</x:f>
        <x:v>-5656164.321598463</x:v>
      </x:c>
      <x:c r="AO247" s="20" t="n">
        <x:f>INDEX(AO248:AO250,'Cover'!$C$28,1)</x:f>
        <x:v>-5901231.375216828</x:v>
      </x:c>
      <x:c r="AP247" s="20" t="n">
        <x:f>INDEX(AP248:AP250,'Cover'!$C$28,1)</x:f>
        <x:v>-6139412.325382194</x:v>
      </x:c>
      <x:c r="AQ247" s="20" t="n">
        <x:f>INDEX(AQ248:AQ250,'Cover'!$C$28,1)</x:f>
        <x:v>-6370591.271527428</x:v>
      </x:c>
      <x:c r="AR247" s="20" t="n">
        <x:f>INDEX(AR248:AR250,'Cover'!$C$28,1)</x:f>
        <x:v>-6604156.156269576</x:v>
      </x:c>
      <x:c r="AS247" s="20" t="n">
        <x:f>INDEX(AS248:AS250,'Cover'!$C$28,1)</x:f>
        <x:v>-6858282.655133016</x:v>
      </x:c>
      <x:c r="AT247" s="20" t="n">
        <x:f>INDEX(AT248:AT250,'Cover'!$C$28,1)</x:f>
        <x:v>-7102673.45432676</x:v>
      </x:c>
      <x:c r="AU247" s="20" t="n">
        <x:f>INDEX(AU248:AU250,'Cover'!$C$28,1)</x:f>
        <x:v>-7337078.839830591</x:v>
      </x:c>
      <x:c r="AV247" s="20" t="n">
        <x:f>INDEX(AV248:AV250,'Cover'!$C$28,1)</x:f>
        <x:v>-7561409.94968926</x:v>
      </x:c>
      <x:c r="AW247" s="20" t="n">
        <x:f>INDEX(AW248:AW250,'Cover'!$C$28,1)</x:f>
        <x:v>-7775674.334251624</x:v>
      </x:c>
      <x:c r="AX247" s="20" t="n">
        <x:f>INDEX(AX248:AX250,'Cover'!$C$28,1)</x:f>
        <x:v>-7979811.219913863</x:v>
      </x:c>
      <x:c r="AY247" s="20" t="n">
        <x:f>INDEX(AY248:AY250,'Cover'!$C$28,1)</x:f>
        <x:v>-8173834.602047771</x:v>
      </x:c>
      <x:c r="AZ247" s="20" t="n">
        <x:f>INDEX(AZ248:AZ250,'Cover'!$C$28,1)</x:f>
        <x:v>-8357628.596617443</x:v>
      </x:c>
      <x:c r="BA247" s="20" t="n">
        <x:f>INDEX(BA248:BA250,'Cover'!$C$28,1)</x:f>
        <x:v>-8531084.332380783</x:v>
      </x:c>
      <x:c r="BB247" s="20" t="n">
        <x:f>INDEX(BB248:BB250,'Cover'!$C$28,1)</x:f>
        <x:v>-8694269.497802101</x:v>
      </x:c>
      <x:c r="BC247" s="20" t="n">
        <x:f>INDEX(BC248:BC250,'Cover'!$C$28,1)</x:f>
        <x:v>-8847201.083251437</x:v>
      </x:c>
      <x:c r="BD247" s="20" t="n">
        <x:f>INDEX(BD248:BD250,'Cover'!$C$28,1)</x:f>
        <x:v>-8999297.207618147</x:v>
      </x:c>
      <x:c r="BE247" s="20" t="n">
        <x:f>INDEX(BE248:BE250,'Cover'!$C$28,1)</x:f>
        <x:v>-9134658.123945007</x:v>
      </x:c>
      <x:c r="BF247" s="20" t="n">
        <x:f>INDEX(BF248:BF250,'Cover'!$C$28,1)</x:f>
        <x:v>-9257719.86958644</x:v>
      </x:c>
      <x:c r="BG247" s="20" t="n">
        <x:f>INDEX(BG248:BG250,'Cover'!$C$28,1)</x:f>
        <x:v>-9368655.962583657</x:v>
      </x:c>
      <x:c r="BH247" s="20" t="n">
        <x:f>INDEX(BH248:BH250,'Cover'!$C$28,1)</x:f>
        <x:v>-9467497.124017155</x:v>
      </x:c>
      <x:c r="BI247" s="20" t="n">
        <x:f>INDEX(BI248:BI250,'Cover'!$C$28,1)</x:f>
        <x:v>-9554204.74996313</x:v>
      </x:c>
      <x:c r="BJ247" s="20" t="n">
        <x:f>INDEX(BJ248:BJ250,'Cover'!$C$28,1)</x:f>
        <x:v>-9628801.402159404</x:v>
      </x:c>
      <x:c r="BK247" s="20" t="n">
        <x:f>INDEX(BK248:BK250,'Cover'!$C$28,1)</x:f>
        <x:v>-9691170.842223445</x:v>
      </x:c>
      <x:c r="BL247" s="20" t="n">
        <x:f>INDEX(BL248:BL250,'Cover'!$C$28,1)</x:f>
        <x:v>-9741473.998725638</x:v>
      </x:c>
      <x:c r="BM247" s="20" t="n">
        <x:f>INDEX(BM248:BM250,'Cover'!$C$28,1)</x:f>
        <x:v>-9779801.709266575</x:v>
      </x:c>
      <x:c r="BN247" s="20" t="n">
        <x:f>INDEX(BN248:BN250,'Cover'!$C$28,1)</x:f>
        <x:v>-9806116.174544282</x:v>
      </x:c>
      <x:c r="BO247" s="20" t="n">
        <x:f>INDEX(BO248:BO250,'Cover'!$C$28,1)</x:f>
        <x:v>-9820363.319429295</x:v>
      </x:c>
    </x:row>
    <x:row r="248" ht="42" customHeight="1">
      <x:c r="A248" s="3" t="str">
        <x:v>ALT.EVENT.INITIAL_P02.FUNDS.1</x:v>
      </x:c>
      <x:c r="B248" s="3" t="str">
        <x:v>No future rounds · Event checkpoint: initial p02 funds / Base</x:v>
      </x:c>
      <x:c r="C248" s="3" t="str">
        <x:v>EUR</x:v>
      </x:c>
      <x:c r="D248" s="3" t="str">
        <x:v>END</x:v>
      </x:c>
      <x:c r="E248" s="19" t="n">
        <x:f>BO248</x:f>
        <x:v>-9820363.319429295</x:v>
      </x:c>
      <x:c r="F248" s="3" t="str"/>
      <x:c r="G248" s="2"/>
      <x:c r="H248" s="19" t="n">
        <x:v>25000</x:v>
      </x:c>
      <x:c r="I248" s="19" t="n">
        <x:v>-19634.08999999999</x:v>
      </x:c>
      <x:c r="J248" s="19" t="n">
        <x:v>-61241.57999999999</x:v>
      </x:c>
      <x:c r="K248" s="19" t="n">
        <x:v>-146204.51999999996</x:v>
      </x:c>
      <x:c r="L248" s="19" t="n">
        <x:v>-240016.21999999997</x:v>
      </x:c>
      <x:c r="M248" s="19" t="n">
        <x:v>-356604.73</x:v>
      </x:c>
      <x:c r="N248" s="19" t="n">
        <x:v>-466657.8</x:v>
      </x:c>
      <x:c r="O248" s="19" t="n">
        <x:v>-577455.5215080366</x:v>
      </x:c>
      <x:c r="P248" s="19" t="n">
        <x:v>-705376.8342239084</x:v>
      </x:c>
      <x:c r="Q248" s="19" t="n">
        <x:v>-866984.110761957</x:v>
      </x:c>
      <x:c r="R248" s="19" t="n">
        <x:v>-1074843.185111445</x:v>
      </x:c>
      <x:c r="S248" s="19" t="n">
        <x:v>-1277085.0626461126</x:v>
      </x:c>
      <x:c r="T248" s="19" t="n">
        <x:v>-1483475.2839961576</x:v>
      </x:c>
      <x:c r="U248" s="19" t="n">
        <x:v>-1773099.1527004917</x:v>
      </x:c>
      <x:c r="V248" s="19" t="n">
        <x:v>-2027693.325328855</x:v>
      </x:c>
      <x:c r="W248" s="19" t="n">
        <x:v>-2280340.9037415786</x:v>
      </x:c>
      <x:c r="X248" s="19" t="n">
        <x:v>-2530952.471608839</x:v>
      </x:c>
      <x:c r="Y248" s="19" t="n">
        <x:v>-2779453.5005313447</x:v>
      </x:c>
      <x:c r="Z248" s="19" t="n">
        <x:v>-3025776.533312981</x:v>
      </x:c>
      <x:c r="AA248" s="19" t="n">
        <x:v>-2211901.300060438</x:v>
      </x:c>
      <x:c r="AB248" s="19" t="n">
        <x:v>-2460292.641237486</x:v>
      </x:c>
      <x:c r="AC248" s="19" t="n">
        <x:v>-2706340.670951344</x:v>
      </x:c>
      <x:c r="AD248" s="19" t="n">
        <x:v>-2950260.7392417723</x:v>
      </x:c>
      <x:c r="AE248" s="19" t="n">
        <x:v>-3191883.7982842317</x:v>
      </x:c>
      <x:c r="AF248" s="19" t="n">
        <x:v>-3456384.1936524226</x:v>
      </x:c>
      <x:c r="AG248" s="19" t="n">
        <x:v>-3753335.8498022472</x:v>
      </x:c>
      <x:c r="AH248" s="19" t="n">
        <x:v>-4044374.365804186</x:v>
      </x:c>
      <x:c r="AI248" s="19" t="n">
        <x:v>-4329266.496185917</x:v>
      </x:c>
      <x:c r="AJ248" s="19" t="n">
        <x:v>-4607826.457544888</x:v>
      </x:c>
      <x:c r="AK248" s="19" t="n">
        <x:v>-4879918.228707023</x:v>
      </x:c>
      <x:c r="AL248" s="19" t="n">
        <x:v>-5145414.004889339</x:v>
      </x:c>
      <x:c r="AM248" s="19" t="n">
        <x:v>-5404196.19657655</x:v>
      </x:c>
      <x:c r="AN248" s="19" t="n">
        <x:v>-5656164.321598463</x:v>
      </x:c>
      <x:c r="AO248" s="19" t="n">
        <x:v>-5901231.375216828</x:v>
      </x:c>
      <x:c r="AP248" s="19" t="n">
        <x:v>-6139412.325382194</x:v>
      </x:c>
      <x:c r="AQ248" s="19" t="n">
        <x:v>-6370591.271527428</x:v>
      </x:c>
      <x:c r="AR248" s="19" t="n">
        <x:v>-6604156.156269576</x:v>
      </x:c>
      <x:c r="AS248" s="19" t="n">
        <x:v>-6858282.655133016</x:v>
      </x:c>
      <x:c r="AT248" s="19" t="n">
        <x:v>-7102673.45432676</x:v>
      </x:c>
      <x:c r="AU248" s="19" t="n">
        <x:v>-7337078.839830591</x:v>
      </x:c>
      <x:c r="AV248" s="19" t="n">
        <x:v>-7561409.94968926</x:v>
      </x:c>
      <x:c r="AW248" s="19" t="n">
        <x:v>-7775674.334251624</x:v>
      </x:c>
      <x:c r="AX248" s="19" t="n">
        <x:v>-7979811.219913863</x:v>
      </x:c>
      <x:c r="AY248" s="19" t="n">
        <x:v>-8173834.602047771</x:v>
      </x:c>
      <x:c r="AZ248" s="19" t="n">
        <x:v>-8357628.596617443</x:v>
      </x:c>
      <x:c r="BA248" s="19" t="n">
        <x:v>-8531084.332380783</x:v>
      </x:c>
      <x:c r="BB248" s="19" t="n">
        <x:v>-8694269.497802101</x:v>
      </x:c>
      <x:c r="BC248" s="19" t="n">
        <x:v>-8847201.083251437</x:v>
      </x:c>
      <x:c r="BD248" s="19" t="n">
        <x:v>-8999297.207618147</x:v>
      </x:c>
      <x:c r="BE248" s="19" t="n">
        <x:v>-9134658.123945007</x:v>
      </x:c>
      <x:c r="BF248" s="19" t="n">
        <x:v>-9257719.86958644</x:v>
      </x:c>
      <x:c r="BG248" s="19" t="n">
        <x:v>-9368655.962583657</x:v>
      </x:c>
      <x:c r="BH248" s="19" t="n">
        <x:v>-9467497.124017155</x:v>
      </x:c>
      <x:c r="BI248" s="19" t="n">
        <x:v>-9554204.74996313</x:v>
      </x:c>
      <x:c r="BJ248" s="19" t="n">
        <x:v>-9628801.402159404</x:v>
      </x:c>
      <x:c r="BK248" s="19" t="n">
        <x:v>-9691170.842223445</x:v>
      </x:c>
      <x:c r="BL248" s="19" t="n">
        <x:v>-9741473.998725638</x:v>
      </x:c>
      <x:c r="BM248" s="19" t="n">
        <x:v>-9779801.709266575</x:v>
      </x:c>
      <x:c r="BN248" s="19" t="n">
        <x:v>-9806116.174544282</x:v>
      </x:c>
      <x:c r="BO248" s="19" t="n">
        <x:v>-9820363.319429295</x:v>
      </x:c>
    </x:row>
    <x:row r="249" ht="42" customHeight="1">
      <x:c r="A249" s="3" t="str">
        <x:v>ALT.EVENT.INITIAL_P02.FUNDS.2</x:v>
      </x:c>
      <x:c r="B249" s="3" t="str">
        <x:v>No future rounds · Event checkpoint: initial p02 funds / Upside</x:v>
      </x:c>
      <x:c r="C249" s="3" t="str">
        <x:v>EUR</x:v>
      </x:c>
      <x:c r="D249" s="3" t="str">
        <x:v>END</x:v>
      </x:c>
      <x:c r="E249" s="19" t="n">
        <x:f>BO249</x:f>
        <x:v>-4465987.48949771</x:v>
      </x:c>
      <x:c r="F249" s="3" t="str"/>
      <x:c r="G249" s="2"/>
      <x:c r="H249" s="19" t="n">
        <x:v>25000</x:v>
      </x:c>
      <x:c r="I249" s="19" t="n">
        <x:v>-19634.08999999999</x:v>
      </x:c>
      <x:c r="J249" s="19" t="n">
        <x:v>-61241.57999999999</x:v>
      </x:c>
      <x:c r="K249" s="19" t="n">
        <x:v>-146204.51999999996</x:v>
      </x:c>
      <x:c r="L249" s="19" t="n">
        <x:v>-240016.21999999997</x:v>
      </x:c>
      <x:c r="M249" s="19" t="n">
        <x:v>-356604.73</x:v>
      </x:c>
      <x:c r="N249" s="19" t="n">
        <x:v>-466657.8</x:v>
      </x:c>
      <x:c r="O249" s="19" t="n">
        <x:v>-577455.5215080366</x:v>
      </x:c>
      <x:c r="P249" s="19" t="n">
        <x:v>-705376.8342239084</x:v>
      </x:c>
      <x:c r="Q249" s="19" t="n">
        <x:v>-866984.110761957</x:v>
      </x:c>
      <x:c r="R249" s="19" t="n">
        <x:v>-1074118.4003221714</x:v>
      </x:c>
      <x:c r="S249" s="19" t="n">
        <x:v>-1274844.1321174616</x:v>
      </x:c>
      <x:c r="T249" s="19" t="n">
        <x:v>-1478886.524752129</x:v>
      </x:c>
      <x:c r="U249" s="19" t="n">
        <x:v>-1745548.9275275469</x:v>
      </x:c>
      <x:c r="V249" s="19" t="n">
        <x:v>-1989286.839408604</x:v>
      </x:c>
      <x:c r="W249" s="19" t="n">
        <x:v>-2227975.4690479394</x:v>
      </x:c>
      <x:c r="X249" s="19" t="n">
        <x:v>-2461306.6382939806</x:v>
      </x:c>
      <x:c r="Y249" s="19" t="n">
        <x:v>-2689008.2195043517</x:v>
      </x:c>
      <x:c r="Z249" s="19" t="n">
        <x:v>-2910826.5884510716</x:v>
      </x:c>
      <x:c r="AA249" s="19" t="n">
        <x:v>-2068570.862748345</x:v>
      </x:c>
      <x:c r="AB249" s="19" t="n">
        <x:v>-2284532.3146887277</x:v>
      </x:c>
      <x:c r="AC249" s="19" t="n">
        <x:v>-2493948.8762799166</x:v>
      </x:c>
      <x:c r="AD249" s="19" t="n">
        <x:v>-2697193.9436526205</x:v>
      </x:c>
      <x:c r="AE249" s="19" t="n">
        <x:v>-2893778.784022359</x:v>
      </x:c>
      <x:c r="AF249" s="19" t="n">
        <x:v>-3108749.1983568245</x:v>
      </x:c>
      <x:c r="AG249" s="19" t="n">
        <x:v>-3349493.9087425126</x:v>
      </x:c>
      <x:c r="AH249" s="19" t="n">
        <x:v>-3576939.1955667003</x:v>
      </x:c>
      <x:c r="AI249" s="19" t="n">
        <x:v>-3790382.965955854</x:v>
      </x:c>
      <x:c r="AJ249" s="19" t="n">
        <x:v>-3989204.8737621484</x:v>
      </x:c>
      <x:c r="AK249" s="19" t="n">
        <x:v>-4172911.9851660207</x:v>
      </x:c>
      <x:c r="AL249" s="19" t="n">
        <x:v>-4341027.5361463195</x:v>
      </x:c>
      <x:c r="AM249" s="19" t="n">
        <x:v>-4493099.904984684</x:v>
      </x:c>
      <x:c r="AN249" s="19" t="n">
        <x:v>-4628724.477831799</x:v>
      </x:c>
      <x:c r="AO249" s="19" t="n">
        <x:v>-4747534.432179452</x:v>
      </x:c>
      <x:c r="AP249" s="19" t="n">
        <x:v>-4849418.774748361</x:v>
      </x:c>
      <x:c r="AQ249" s="19" t="n">
        <x:v>-4933933.980600569</x:v>
      </x:c>
      <x:c r="AR249" s="19" t="n">
        <x:v>-5010232.943391984</x:v>
      </x:c>
      <x:c r="AS249" s="19" t="n">
        <x:v>-5095102.38223879</x:v>
      </x:c>
      <x:c r="AT249" s="19" t="n">
        <x:v>-5157598.064602308</x:v>
      </x:c>
      <x:c r="AU249" s="19" t="n">
        <x:v>-5197091.100109127</x:v>
      </x:c>
      <x:c r="AV249" s="19" t="n">
        <x:v>-5213128.115455298</x:v>
      </x:c>
      <x:c r="AW249" s="19" t="n">
        <x:v>-5205395.510582137</x:v>
      </x:c>
      <x:c r="AX249" s="19" t="n">
        <x:v>-5173510.723671772</x:v>
      </x:c>
      <x:c r="AY249" s="19" t="n">
        <x:v>-5117174.231051282</x:v>
      </x:c>
      <x:c r="AZ249" s="19" t="n">
        <x:v>-5035973.202137731</x:v>
      </x:c>
      <x:c r="BA249" s="19" t="n">
        <x:v>-5010232.943391984</x:v>
      </x:c>
      <x:c r="BB249" s="19" t="n">
        <x:v>-5010232.943391984</x:v>
      </x:c>
      <x:c r="BC249" s="19" t="n">
        <x:v>-5010232.943391984</x:v>
      </x:c>
      <x:c r="BD249" s="19" t="n">
        <x:v>-4465987.48949771</x:v>
      </x:c>
      <x:c r="BE249" s="19" t="n">
        <x:v>-4465987.48949771</x:v>
      </x:c>
      <x:c r="BF249" s="19" t="n">
        <x:v>-4465987.48949771</x:v>
      </x:c>
      <x:c r="BG249" s="19" t="n">
        <x:v>-4465987.48949771</x:v>
      </x:c>
      <x:c r="BH249" s="19" t="n">
        <x:v>-4465987.48949771</x:v>
      </x:c>
      <x:c r="BI249" s="19" t="n">
        <x:v>-4465987.48949771</x:v>
      </x:c>
      <x:c r="BJ249" s="19" t="n">
        <x:v>-4465987.48949771</x:v>
      </x:c>
      <x:c r="BK249" s="19" t="n">
        <x:v>-4465987.48949771</x:v>
      </x:c>
      <x:c r="BL249" s="19" t="n">
        <x:v>-4465987.48949771</x:v>
      </x:c>
      <x:c r="BM249" s="19" t="n">
        <x:v>-4465987.48949771</x:v>
      </x:c>
      <x:c r="BN249" s="19" t="n">
        <x:v>-4465987.48949771</x:v>
      </x:c>
      <x:c r="BO249" s="19" t="n">
        <x:v>-4465987.48949771</x:v>
      </x:c>
    </x:row>
    <x:row r="250" ht="42" customHeight="1">
      <x:c r="A250" s="3" t="str">
        <x:v>ALT.EVENT.INITIAL_P02.FUNDS.3</x:v>
      </x:c>
      <x:c r="B250" s="3" t="str">
        <x:v>No future rounds · Event checkpoint: initial p02 funds / Downside</x:v>
      </x:c>
      <x:c r="C250" s="3" t="str">
        <x:v>EUR</x:v>
      </x:c>
      <x:c r="D250" s="3" t="str">
        <x:v>END</x:v>
      </x:c>
      <x:c r="E250" s="19" t="n">
        <x:f>BO250</x:f>
        <x:v>-14787676.219871605</x:v>
      </x:c>
      <x:c r="F250" s="3" t="str"/>
      <x:c r="G250" s="2"/>
      <x:c r="H250" s="19" t="n">
        <x:v>25000</x:v>
      </x:c>
      <x:c r="I250" s="19" t="n">
        <x:v>-19634.08999999999</x:v>
      </x:c>
      <x:c r="J250" s="19" t="n">
        <x:v>-61241.57999999999</x:v>
      </x:c>
      <x:c r="K250" s="19" t="n">
        <x:v>-146204.51999999996</x:v>
      </x:c>
      <x:c r="L250" s="19" t="n">
        <x:v>-240016.21999999997</x:v>
      </x:c>
      <x:c r="M250" s="19" t="n">
        <x:v>-356604.73</x:v>
      </x:c>
      <x:c r="N250" s="19" t="n">
        <x:v>-466657.8</x:v>
      </x:c>
      <x:c r="O250" s="19" t="n">
        <x:v>-577455.5215080366</x:v>
      </x:c>
      <x:c r="P250" s="19" t="n">
        <x:v>-705376.8342239084</x:v>
      </x:c>
      <x:c r="Q250" s="19" t="n">
        <x:v>-866984.110761957</x:v>
      </x:c>
      <x:c r="R250" s="19" t="n">
        <x:v>-1075229.519007377</x:v>
      </x:c>
      <x:c r="S250" s="19" t="n">
        <x:v>-1278301.240303635</x:v>
      </x:c>
      <x:c r="T250" s="19" t="n">
        <x:v>-1485979.170416024</x:v>
      </x:c>
      <x:c r="U250" s="19" t="n">
        <x:v>-1727521.4692329385</x:v>
      </x:c>
      <x:c r="V250" s="19" t="n">
        <x:v>-1960598.9108986973</x:v>
      </x:c>
      <x:c r="W250" s="19" t="n">
        <x:v>-2193394.7187194703</x:v>
      </x:c>
      <x:c r="X250" s="19" t="n">
        <x:v>-2425910.4242275874</x:v>
      </x:c>
      <x:c r="Y250" s="19" t="n">
        <x:v>-2658148.1366199683</x:v>
      </x:c>
      <x:c r="Z250" s="19" t="n">
        <x:v>-2890110.5604832307</x:v>
      </x:c>
      <x:c r="AA250" s="19" t="n">
        <x:v>-2177848.905959431</x:v>
      </x:c>
      <x:c r="AB250" s="19" t="n">
        <x:v>-2469507.791455513</x:v>
      </x:c>
      <x:c r="AC250" s="19" t="n">
        <x:v>-2760459.3591676382</x:v>
      </x:c>
      <x:c r="AD250" s="19" t="n">
        <x:v>-3050803.977749725</x:v>
      </x:c>
      <x:c r="AE250" s="19" t="n">
        <x:v>-3340526.0056453976</x:v>
      </x:c>
      <x:c r="AF250" s="19" t="n">
        <x:v>-3654844.1823775633</x:v>
      </x:c>
      <x:c r="AG250" s="19" t="n">
        <x:v>-3987474.1634002374</x:v>
      </x:c>
      <x:c r="AH250" s="19" t="n">
        <x:v>-4318212.866310265</x:v>
      </x:c>
      <x:c r="AI250" s="19" t="n">
        <x:v>-4647051.877683972</x:v>
      </x:c>
      <x:c r="AJ250" s="19" t="n">
        <x:v>-4973961.085185236</x:v>
      </x:c>
      <x:c r="AK250" s="19" t="n">
        <x:v>-5298921.012772441</x:v>
      </x:c>
      <x:c r="AL250" s="19" t="n">
        <x:v>-5621913.969016208</x:v>
      </x:c>
      <x:c r="AM250" s="19" t="n">
        <x:v>-5942924.541772505</x:v>
      </x:c>
      <x:c r="AN250" s="19" t="n">
        <x:v>-6261950.47666912</x:v>
      </x:c>
      <x:c r="AO250" s="19" t="n">
        <x:v>-6578981.437505143</x:v>
      </x:c>
      <x:c r="AP250" s="19" t="n">
        <x:v>-6894031.577557495</x:v>
      </x:c>
      <x:c r="AQ250" s="19" t="n">
        <x:v>-7207087.167444315</x:v>
      </x:c>
      <x:c r="AR250" s="19" t="n">
        <x:v>-7527594.095165003</x:v>
      </x:c>
      <x:c r="AS250" s="19" t="n">
        <x:v>-7875203.568640435</x:v>
      </x:c>
      <x:c r="AT250" s="19" t="n">
        <x:v>-8219855.895113377</x:v>
      </x:c>
      <x:c r="AU250" s="19" t="n">
        <x:v>-8561403.29741462</x:v>
      </x:c>
      <x:c r="AV250" s="19" t="n">
        <x:v>-8899842.851455944</x:v>
      </x:c>
      <x:c r="AW250" s="19" t="n">
        <x:v>-9235247.744013155</x:v>
      </x:c>
      <x:c r="AX250" s="19" t="n">
        <x:v>-9567622.208352417</x:v>
      </x:c>
      <x:c r="AY250" s="19" t="n">
        <x:v>-9897041.10906266</x:v>
      </x:c>
      <x:c r="AZ250" s="19" t="n">
        <x:v>-10223444.602700872</x:v>
      </x:c>
      <x:c r="BA250" s="19" t="n">
        <x:v>-10546771.690868562</x:v>
      </x:c>
      <x:c r="BB250" s="19" t="n">
        <x:v>-10867106.837382456</x:v>
      </x:c>
      <x:c r="BC250" s="19" t="n">
        <x:v>-11184526.242875874</x:v>
      </x:c>
      <x:c r="BD250" s="19" t="n">
        <x:v>-11508489.41278034</x:v>
      </x:c>
      <x:c r="BE250" s="19" t="n">
        <x:v>-11824255.309564067</x:v>
      </x:c>
      <x:c r="BF250" s="19" t="n">
        <x:v>-12136332.376484144</x:v>
      </x:c>
      <x:c r="BG250" s="19" t="n">
        <x:v>-12444891.112164086</x:v>
      </x:c>
      <x:c r="BH250" s="19" t="n">
        <x:v>-12749962.034467138</x:v>
      </x:c>
      <x:c r="BI250" s="19" t="n">
        <x:v>-13051505.701041887</x:v>
      </x:c>
      <x:c r="BJ250" s="19" t="n">
        <x:v>-13349549.91208943</x:v>
      </x:c>
      <x:c r="BK250" s="19" t="n">
        <x:v>-13643983.22787901</x:v>
      </x:c>
      <x:c r="BL250" s="19" t="n">
        <x:v>-13934972.08737401</x:v>
      </x:c>
      <x:c r="BM250" s="19" t="n">
        <x:v>-14222612.334812349</x:v>
      </x:c>
      <x:c r="BN250" s="19" t="n">
        <x:v>-14506861.803012386</x:v>
      </x:c>
      <x:c r="BO250" s="19" t="n">
        <x:v>-14787676.219871605</x:v>
      </x:c>
    </x:row>
    <x:row r="251" ht="42" customHeight="1">
      <x:c r="A251" s="3" t="str">
        <x:v>ALT.EVENT.NOTE.CASH</x:v>
      </x:c>
      <x:c r="B251" s="3" t="str">
        <x:v>No future rounds · Event checkpoint: note cash</x:v>
      </x:c>
      <x:c r="C251" s="3" t="str">
        <x:v>EUR</x:v>
      </x:c>
      <x:c r="D251" s="3" t="str">
        <x:v>END</x:v>
      </x:c>
      <x:c r="E251" s="19" t="n">
        <x:f>BO251</x:f>
        <x:v>-9291136.858582083</x:v>
      </x:c>
      <x:c r="F251" s="3" t="str">
        <x:v>D10 Liquidity_RegCap row 158; latest estimate</x:v>
      </x:c>
      <x:c r="G251" s="2"/>
      <x:c r="H251" s="20" t="n">
        <x:f>INDEX(H252:H254,'Cover'!$C$28,1)</x:f>
        <x:v>1025000</x:v>
      </x:c>
      <x:c r="I251" s="20" t="n">
        <x:f>INDEX(I252:I254,'Cover'!$C$28,1)</x:f>
        <x:v>1004604.1399999999</x:v>
      </x:c>
      <x:c r="J251" s="20" t="n">
        <x:f>INDEX(J252:J254,'Cover'!$C$28,1)</x:f>
        <x:v>958098.6999999998</x:v>
      </x:c>
      <x:c r="K251" s="20" t="n">
        <x:f>INDEX(K252:K254,'Cover'!$C$28,1)</x:f>
        <x:v>902797.1499999998</x:v>
      </x:c>
      <x:c r="L251" s="20" t="n">
        <x:f>INDEX(L252:L254,'Cover'!$C$28,1)</x:f>
        <x:v>800282.2899999998</x:v>
      </x:c>
      <x:c r="M251" s="20" t="n">
        <x:f>INDEX(M252:M254,'Cover'!$C$28,1)</x:f>
        <x:v>697476.4399999998</x:v>
      </x:c>
      <x:c r="N251" s="20" t="n">
        <x:f>INDEX(N252:N254,'Cover'!$C$28,1)</x:f>
        <x:v>576550.43</x:v>
      </x:c>
      <x:c r="O251" s="20" t="n">
        <x:f>INDEX(O252:O254,'Cover'!$C$28,1)</x:f>
        <x:v>468673.01928750006</x:v>
      </x:c>
      <x:c r="P251" s="20" t="n">
        <x:f>INDEX(P252:P254,'Cover'!$C$28,1)</x:f>
        <x:v>357174.27265702</x:v>
      </x:c>
      <x:c r="Q251" s="20" t="n">
        <x:f>INDEX(Q252:Q254,'Cover'!$C$28,1)</x:f>
        <x:v>213265.7510932519</x:v>
      </x:c>
      <x:c r="R251" s="20" t="n">
        <x:f>INDEX(R252:R254,'Cover'!$C$28,1)</x:f>
        <x:v>49379.39640640357</x:v>
      </x:c>
      <x:c r="S251" s="20" t="n">
        <x:f>INDEX(S252:S254,'Cover'!$C$28,1)</x:f>
        <x:v>-152967.42797105812</x:v>
      </x:c>
      <x:c r="T251" s="20" t="n">
        <x:f>INDEX(T252:T254,'Cover'!$C$28,1)</x:f>
        <x:v>-347288.8617642631</x:v>
      </x:c>
      <x:c r="U251" s="20" t="n">
        <x:f>INDEX(U252:U254,'Cover'!$C$28,1)</x:f>
        <x:v>-574947.9544161079</x:v>
      </x:c>
      <x:c r="V251" s="20" t="n">
        <x:f>INDEX(V252:V254,'Cover'!$C$28,1)</x:f>
        <x:v>-830156.749181241</x:v>
      </x:c>
      <x:c r="W251" s="20" t="n">
        <x:f>INDEX(W252:W254,'Cover'!$C$28,1)</x:f>
        <x:v>-1078043.168585112</x:v>
      </x:c>
      <x:c r="X251" s="20" t="n">
        <x:f>INDEX(X252:X254,'Cover'!$C$28,1)</x:f>
        <x:v>-1318164.3410679535</x:v>
      </x:c>
      <x:c r="Y251" s="20" t="n">
        <x:f>INDEX(Y252:Y254,'Cover'!$C$28,1)</x:f>
        <x:v>-1556638.562707661</x:v>
      </x:c>
      <x:c r="Z251" s="20" t="n">
        <x:f>INDEX(Z252:Z254,'Cover'!$C$28,1)</x:f>
        <x:v>-1793047.5507291376</x:v>
      </x:c>
      <x:c r="AA251" s="20" t="n">
        <x:f>INDEX(AA252:AA254,'Cover'!$C$28,1)</x:f>
        <x:v>-2038290.6440078218</x:v>
      </x:c>
      <x:c r="AB251" s="20" t="n">
        <x:f>INDEX(AB252:AB254,'Cover'!$C$28,1)</x:f>
        <x:v>-2294114.6419291063</x:v>
      </x:c>
      <x:c r="AC251" s="20" t="n">
        <x:f>INDEX(AC252:AC254,'Cover'!$C$28,1)</x:f>
        <x:v>-2534860.2978936615</x:v>
      </x:c>
      <x:c r="AD251" s="20" t="n">
        <x:f>INDEX(AD252:AD254,'Cover'!$C$28,1)</x:f>
        <x:v>-2774339.917650777</x:v>
      </x:c>
      <x:c r="AE251" s="20" t="n">
        <x:f>INDEX(AE252:AE254,'Cover'!$C$28,1)</x:f>
        <x:v>-3009782.354767304</x:v>
      </x:c>
      <x:c r="AF251" s="20" t="n">
        <x:f>INDEX(AF252:AF254,'Cover'!$C$28,1)</x:f>
        <x:v>-3250223.91351593</x:v>
      </x:c>
      <x:c r="AG251" s="20" t="n">
        <x:f>INDEX(AG252:AG254,'Cover'!$C$28,1)</x:f>
        <x:v>-3502166.4888792033</x:v>
      </x:c>
      <x:c r="AH251" s="20" t="n">
        <x:f>INDEX(AH252:AH254,'Cover'!$C$28,1)</x:f>
        <x:v>-3782785.0820616065</x:v>
      </x:c>
      <x:c r="AI251" s="20" t="n">
        <x:f>INDEX(AI252:AI254,'Cover'!$C$28,1)</x:f>
        <x:v>-4067969.783399542</x:v>
      </x:c>
      <x:c r="AJ251" s="20" t="n">
        <x:f>INDEX(AJ252:AJ254,'Cover'!$C$28,1)</x:f>
        <x:v>-4337718.759449658</x:v>
      </x:c>
      <x:c r="AK251" s="20" t="n">
        <x:f>INDEX(AK252:AK254,'Cover'!$C$28,1)</x:f>
        <x:v>-4599465.865409469</x:v>
      </x:c>
      <x:c r="AL251" s="20" t="n">
        <x:f>INDEX(AL252:AL254,'Cover'!$C$28,1)</x:f>
        <x:v>-4854743.052147511</x:v>
      </x:c>
      <x:c r="AM251" s="20" t="n">
        <x:f>INDEX(AM252:AM254,'Cover'!$C$28,1)</x:f>
        <x:v>-5107923.495142076</x:v>
      </x:c>
      <x:c r="AN251" s="20" t="n">
        <x:f>INDEX(AN252:AN254,'Cover'!$C$28,1)</x:f>
        <x:v>-5350047.844611895</x:v>
      </x:c>
      <x:c r="AO251" s="20" t="n">
        <x:f>INDEX(AO252:AO254,'Cover'!$C$28,1)</x:f>
        <x:v>-5585537.605869354</x:v>
      </x:c>
      <x:c r="AP251" s="20" t="n">
        <x:f>INDEX(AP252:AP254,'Cover'!$C$28,1)</x:f>
        <x:v>-5819798.956520755</x:v>
      </x:c>
      <x:c r="AQ251" s="20" t="n">
        <x:f>INDEX(AQ252:AQ254,'Cover'!$C$28,1)</x:f>
        <x:v>-6041582.694944967</x:v>
      </x:c>
      <x:c r="AR251" s="20" t="n">
        <x:f>INDEX(AR252:AR254,'Cover'!$C$28,1)</x:f>
        <x:v>-6256614.152335374</x:v>
      </x:c>
      <x:c r="AS251" s="20" t="n">
        <x:f>INDEX(AS252:AS254,'Cover'!$C$28,1)</x:f>
        <x:v>-6473822.439568359</x:v>
      </x:c>
      <x:c r="AT251" s="20" t="n">
        <x:f>INDEX(AT252:AT254,'Cover'!$C$28,1)</x:f>
        <x:v>-6705896.818728638</x:v>
      </x:c>
      <x:c r="AU251" s="20" t="n">
        <x:f>INDEX(AU252:AU254,'Cover'!$C$28,1)</x:f>
        <x:v>-6938710.566849238</x:v>
      </x:c>
      <x:c r="AV251" s="20" t="n">
        <x:f>INDEX(AV252:AV254,'Cover'!$C$28,1)</x:f>
        <x:v>-7157688.258149631</x:v>
      </x:c>
      <x:c r="AW251" s="20" t="n">
        <x:f>INDEX(AW252:AW254,'Cover'!$C$28,1)</x:f>
        <x:v>-7359680.79613557</x:v>
      </x:c>
      <x:c r="AX251" s="20" t="n">
        <x:f>INDEX(AX252:AX254,'Cover'!$C$28,1)</x:f>
        <x:v>-7551584.550747674</x:v>
      </x:c>
      <x:c r="AY251" s="20" t="n">
        <x:f>INDEX(AY252:AY254,'Cover'!$C$28,1)</x:f>
        <x:v>-7743684.8000990525</x:v>
      </x:c>
      <x:c r="AZ251" s="20" t="n">
        <x:f>INDEX(AZ252:AZ254,'Cover'!$C$28,1)</x:f>
        <x:v>-7915341.527925166</x:v>
      </x:c>
      <x:c r="BA251" s="20" t="n">
        <x:f>INDEX(BA252:BA254,'Cover'!$C$28,1)</x:f>
        <x:v>-8076865.462795889</x:v>
      </x:c>
      <x:c r="BB251" s="20" t="n">
        <x:f>INDEX(BB252:BB254,'Cover'!$C$28,1)</x:f>
        <x:v>-8240250.613562576</x:v>
      </x:c>
      <x:c r="BC251" s="20" t="n">
        <x:f>INDEX(BC252:BC254,'Cover'!$C$28,1)</x:f>
        <x:v>-8381366.877320566</x:v>
      </x:c>
      <x:c r="BD251" s="20" t="n">
        <x:f>INDEX(BD252:BD254,'Cover'!$C$28,1)</x:f>
        <x:v>-8512314.126547486</x:v>
      </x:c>
      <x:c r="BE251" s="20" t="n">
        <x:f>INDEX(BE252:BE254,'Cover'!$C$28,1)</x:f>
        <x:v>-8651458.102656592</x:v>
      </x:c>
      <x:c r="BF251" s="20" t="n">
        <x:f>INDEX(BF252:BF254,'Cover'!$C$28,1)</x:f>
        <x:v>-8768973.478533452</x:v>
      </x:c>
      <x:c r="BG251" s="20" t="n">
        <x:f>INDEX(BG252:BG254,'Cover'!$C$28,1)</x:f>
        <x:v>-8877250.290863983</x:v>
      </x:c>
      <x:c r="BH251" s="20" t="n">
        <x:f>INDEX(BH252:BH254,'Cover'!$C$28,1)</x:f>
        <x:v>-8981608.620823385</x:v>
      </x:c>
      <x:c r="BI251" s="20" t="n">
        <x:f>INDEX(BI252:BI254,'Cover'!$C$28,1)</x:f>
        <x:v>-9059417.921042122</x:v>
      </x:c>
      <x:c r="BJ251" s="20" t="n">
        <x:f>INDEX(BJ252:BJ254,'Cover'!$C$28,1)</x:f>
        <x:v>-9122393.801539395</x:v>
      </x:c>
      <x:c r="BK251" s="20" t="n">
        <x:f>INDEX(BK252:BK254,'Cover'!$C$28,1)</x:f>
        <x:v>-9190958.15221674</x:v>
      </x:c>
      <x:c r="BL251" s="20" t="n">
        <x:f>INDEX(BL252:BL254,'Cover'!$C$28,1)</x:f>
        <x:v>-9226865.699065847</x:v>
      </x:c>
      <x:c r="BM251" s="20" t="n">
        <x:f>INDEX(BM252:BM254,'Cover'!$C$28,1)</x:f>
        <x:v>-9253036.07234245</x:v>
      </x:c>
      <x:c r="BN251" s="20" t="n">
        <x:f>INDEX(BN252:BN254,'Cover'!$C$28,1)</x:f>
        <x:v>-9289391.26614878</x:v>
      </x:c>
      <x:c r="BO251" s="20" t="n">
        <x:f>INDEX(BO252:BO254,'Cover'!$C$28,1)</x:f>
        <x:v>-9291136.858582083</x:v>
      </x:c>
    </x:row>
    <x:row r="252" ht="42" customHeight="1">
      <x:c r="A252" s="3" t="str">
        <x:v>ALT.EVENT.NOTE.CASH.1</x:v>
      </x:c>
      <x:c r="B252" s="3" t="str">
        <x:v>No future rounds · Event checkpoint: note cash / Base</x:v>
      </x:c>
      <x:c r="C252" s="3" t="str">
        <x:v>EUR</x:v>
      </x:c>
      <x:c r="D252" s="3" t="str">
        <x:v>END</x:v>
      </x:c>
      <x:c r="E252" s="19" t="n">
        <x:f>BO252</x:f>
        <x:v>-9291136.858582083</x:v>
      </x:c>
      <x:c r="F252" s="3" t="str"/>
      <x:c r="G252" s="2"/>
      <x:c r="H252" s="19" t="n">
        <x:v>1025000</x:v>
      </x:c>
      <x:c r="I252" s="19" t="n">
        <x:v>1004604.1399999999</x:v>
      </x:c>
      <x:c r="J252" s="19" t="n">
        <x:v>958098.6999999998</x:v>
      </x:c>
      <x:c r="K252" s="19" t="n">
        <x:v>902797.1499999998</x:v>
      </x:c>
      <x:c r="L252" s="19" t="n">
        <x:v>800282.2899999998</x:v>
      </x:c>
      <x:c r="M252" s="19" t="n">
        <x:v>697476.4399999998</x:v>
      </x:c>
      <x:c r="N252" s="19" t="n">
        <x:v>576550.43</x:v>
      </x:c>
      <x:c r="O252" s="19" t="n">
        <x:v>468673.01928750006</x:v>
      </x:c>
      <x:c r="P252" s="19" t="n">
        <x:v>357174.27265702</x:v>
      </x:c>
      <x:c r="Q252" s="19" t="n">
        <x:v>213265.7510932519</x:v>
      </x:c>
      <x:c r="R252" s="19" t="n">
        <x:v>49379.39640640357</x:v>
      </x:c>
      <x:c r="S252" s="19" t="n">
        <x:v>-152967.42797105812</x:v>
      </x:c>
      <x:c r="T252" s="19" t="n">
        <x:v>-347288.8617642631</x:v>
      </x:c>
      <x:c r="U252" s="19" t="n">
        <x:v>-574947.9544161079</x:v>
      </x:c>
      <x:c r="V252" s="19" t="n">
        <x:v>-830156.749181241</x:v>
      </x:c>
      <x:c r="W252" s="19" t="n">
        <x:v>-1078043.168585112</x:v>
      </x:c>
      <x:c r="X252" s="19" t="n">
        <x:v>-1318164.3410679535</x:v>
      </x:c>
      <x:c r="Y252" s="19" t="n">
        <x:v>-1556638.562707661</x:v>
      </x:c>
      <x:c r="Z252" s="19" t="n">
        <x:v>-1793047.5507291376</x:v>
      </x:c>
      <x:c r="AA252" s="19" t="n">
        <x:v>-2038290.6440078218</x:v>
      </x:c>
      <x:c r="AB252" s="19" t="n">
        <x:v>-2294114.6419291063</x:v>
      </x:c>
      <x:c r="AC252" s="19" t="n">
        <x:v>-2534860.2978936615</x:v>
      </x:c>
      <x:c r="AD252" s="19" t="n">
        <x:v>-2774339.917650777</x:v>
      </x:c>
      <x:c r="AE252" s="19" t="n">
        <x:v>-3009782.354767304</x:v>
      </x:c>
      <x:c r="AF252" s="19" t="n">
        <x:v>-3250223.91351593</x:v>
      </x:c>
      <x:c r="AG252" s="19" t="n">
        <x:v>-3502166.4888792033</x:v>
      </x:c>
      <x:c r="AH252" s="19" t="n">
        <x:v>-3782785.0820616065</x:v>
      </x:c>
      <x:c r="AI252" s="19" t="n">
        <x:v>-4067969.783399542</x:v>
      </x:c>
      <x:c r="AJ252" s="19" t="n">
        <x:v>-4337718.759449658</x:v>
      </x:c>
      <x:c r="AK252" s="19" t="n">
        <x:v>-4599465.865409469</x:v>
      </x:c>
      <x:c r="AL252" s="19" t="n">
        <x:v>-4854743.052147511</x:v>
      </x:c>
      <x:c r="AM252" s="19" t="n">
        <x:v>-5107923.495142076</x:v>
      </x:c>
      <x:c r="AN252" s="19" t="n">
        <x:v>-5350047.844611895</x:v>
      </x:c>
      <x:c r="AO252" s="19" t="n">
        <x:v>-5585537.605869354</x:v>
      </x:c>
      <x:c r="AP252" s="19" t="n">
        <x:v>-5819798.956520755</x:v>
      </x:c>
      <x:c r="AQ252" s="19" t="n">
        <x:v>-6041582.694944967</x:v>
      </x:c>
      <x:c r="AR252" s="19" t="n">
        <x:v>-6256614.152335374</x:v>
      </x:c>
      <x:c r="AS252" s="19" t="n">
        <x:v>-6473822.439568359</x:v>
      </x:c>
      <x:c r="AT252" s="19" t="n">
        <x:v>-6705896.818728638</x:v>
      </x:c>
      <x:c r="AU252" s="19" t="n">
        <x:v>-6938710.566849238</x:v>
      </x:c>
      <x:c r="AV252" s="19" t="n">
        <x:v>-7157688.258149631</x:v>
      </x:c>
      <x:c r="AW252" s="19" t="n">
        <x:v>-7359680.79613557</x:v>
      </x:c>
      <x:c r="AX252" s="19" t="n">
        <x:v>-7551584.550747674</x:v>
      </x:c>
      <x:c r="AY252" s="19" t="n">
        <x:v>-7743684.8000990525</x:v>
      </x:c>
      <x:c r="AZ252" s="19" t="n">
        <x:v>-7915341.527925166</x:v>
      </x:c>
      <x:c r="BA252" s="19" t="n">
        <x:v>-8076865.462795889</x:v>
      </x:c>
      <x:c r="BB252" s="19" t="n">
        <x:v>-8240250.613562576</x:v>
      </x:c>
      <x:c r="BC252" s="19" t="n">
        <x:v>-8381366.877320566</x:v>
      </x:c>
      <x:c r="BD252" s="19" t="n">
        <x:v>-8512314.126547486</x:v>
      </x:c>
      <x:c r="BE252" s="19" t="n">
        <x:v>-8651458.102656592</x:v>
      </x:c>
      <x:c r="BF252" s="19" t="n">
        <x:v>-8768973.478533452</x:v>
      </x:c>
      <x:c r="BG252" s="19" t="n">
        <x:v>-8877250.290863983</x:v>
      </x:c>
      <x:c r="BH252" s="19" t="n">
        <x:v>-8981608.620823385</x:v>
      </x:c>
      <x:c r="BI252" s="19" t="n">
        <x:v>-9059417.921042122</x:v>
      </x:c>
      <x:c r="BJ252" s="19" t="n">
        <x:v>-9122393.801539395</x:v>
      </x:c>
      <x:c r="BK252" s="19" t="n">
        <x:v>-9190958.15221674</x:v>
      </x:c>
      <x:c r="BL252" s="19" t="n">
        <x:v>-9226865.699065847</x:v>
      </x:c>
      <x:c r="BM252" s="19" t="n">
        <x:v>-9253036.07234245</x:v>
      </x:c>
      <x:c r="BN252" s="19" t="n">
        <x:v>-9289391.26614878</x:v>
      </x:c>
      <x:c r="BO252" s="19" t="n">
        <x:v>-9291136.858582083</x:v>
      </x:c>
    </x:row>
    <x:row r="253" ht="42" customHeight="1">
      <x:c r="A253" s="3" t="str">
        <x:v>ALT.EVENT.NOTE.CASH.2</x:v>
      </x:c>
      <x:c r="B253" s="3" t="str">
        <x:v>No future rounds · Event checkpoint: note cash / Upside</x:v>
      </x:c>
      <x:c r="C253" s="3" t="str">
        <x:v>EUR</x:v>
      </x:c>
      <x:c r="D253" s="3" t="str">
        <x:v>END</x:v>
      </x:c>
      <x:c r="E253" s="19" t="n">
        <x:f>BO253</x:f>
        <x:v>745711.483567083</x:v>
      </x:c>
      <x:c r="F253" s="3" t="str"/>
      <x:c r="G253" s="2"/>
      <x:c r="H253" s="19" t="n">
        <x:v>1025000</x:v>
      </x:c>
      <x:c r="I253" s="19" t="n">
        <x:v>1004604.1399999999</x:v>
      </x:c>
      <x:c r="J253" s="19" t="n">
        <x:v>958098.6999999998</x:v>
      </x:c>
      <x:c r="K253" s="19" t="n">
        <x:v>902797.1499999998</x:v>
      </x:c>
      <x:c r="L253" s="19" t="n">
        <x:v>800282.2899999998</x:v>
      </x:c>
      <x:c r="M253" s="19" t="n">
        <x:v>697476.4399999998</x:v>
      </x:c>
      <x:c r="N253" s="19" t="n">
        <x:v>576550.43</x:v>
      </x:c>
      <x:c r="O253" s="19" t="n">
        <x:v>468673.01928750006</x:v>
      </x:c>
      <x:c r="P253" s="19" t="n">
        <x:v>357174.27265702</x:v>
      </x:c>
      <x:c r="Q253" s="19" t="n">
        <x:v>213265.7510932519</x:v>
      </x:c>
      <x:c r="R253" s="19" t="n">
        <x:v>52541.64795928274</x:v>
      </x:c>
      <x:c r="S253" s="19" t="n">
        <x:v>-145357.82910152175</x:v>
      </x:c>
      <x:c r="T253" s="19" t="n">
        <x:v>-334663.08085460326</x:v>
      </x:c>
      <x:c r="U253" s="19" t="n">
        <x:v>-537125.4269152286</x:v>
      </x:c>
      <x:c r="V253" s="19" t="n">
        <x:v>-774915.8938792874</x:v>
      </x:c>
      <x:c r="W253" s="19" t="n">
        <x:v>-1001990.7008006781</x:v>
      </x:c>
      <x:c r="X253" s="19" t="n">
        <x:v>-1218427.827269969</x:v>
      </x:c>
      <x:c r="Y253" s="19" t="n">
        <x:v>-1428964.2649869428</x:v>
      </x:c>
      <x:c r="Z253" s="19" t="n">
        <x:v>-1633682.57286264</x:v>
      </x:c>
      <x:c r="AA253" s="19" t="n">
        <x:v>-1844953.805726048</x:v>
      </x:c>
      <x:c r="AB253" s="19" t="n">
        <x:v>-2061184.2639940176</x:v>
      </x:c>
      <x:c r="AC253" s="19" t="n">
        <x:v>-2258213.7634766386</x:v>
      </x:c>
      <x:c r="AD253" s="19" t="n">
        <x:v>-2451317.101626992</x:v>
      </x:c>
      <x:c r="AE253" s="19" t="n">
        <x:v>-2633037.153792868</x:v>
      </x:c>
      <x:c r="AF253" s="19" t="n">
        <x:v>-2815212.7375543904</x:v>
      </x:c>
      <x:c r="AG253" s="19" t="n">
        <x:v>-3002644.8393243663</x:v>
      </x:c>
      <x:c r="AH253" s="19" t="n">
        <x:v>-3205023.5869894936</x:v>
      </x:c>
      <x:c r="AI253" s="19" t="n">
        <x:v>-3403524.936100182</x:v>
      </x:c>
      <x:c r="AJ253" s="19" t="n">
        <x:v>-3583420.2353058234</x:v>
      </x:c>
      <x:c r="AK253" s="19" t="n">
        <x:v>-3740569.168184745</x:v>
      </x:c>
      <x:c r="AL253" s="19" t="n">
        <x:v>-3881885.515948071</x:v>
      </x:c>
      <x:c r="AM253" s="19" t="n">
        <x:v>-4019236.233263321</x:v>
      </x:c>
      <x:c r="AN253" s="19" t="n">
        <x:v>-4127875.0784929297</x:v>
      </x:c>
      <x:c r="AO253" s="19" t="n">
        <x:v>-4219799.507659095</x:v>
      </x:c>
      <x:c r="AP253" s="19" t="n">
        <x:v>-4309931.140473478</x:v>
      </x:c>
      <x:c r="AQ253" s="19" t="n">
        <x:v>-4366779.031999008</x:v>
      </x:c>
      <x:c r="AR253" s="19" t="n">
        <x:v>-4406170.298074663</x:v>
      </x:c>
      <x:c r="AS253" s="19" t="n">
        <x:v>-4445527.574303551</x:v>
      </x:c>
      <x:c r="AT253" s="19" t="n">
        <x:v>-4471913.569953051</x:v>
      </x:c>
      <x:c r="AU253" s="19" t="n">
        <x:v>-4485233.926094332</x:v>
      </x:c>
      <x:c r="AV253" s="19" t="n">
        <x:v>-4486612.439429363</x:v>
      </x:c>
      <x:c r="AW253" s="19" t="n">
        <x:v>-4440592.72480562</x:v>
      </x:c>
      <x:c r="AX253" s="19" t="n">
        <x:v>-4369820.0509503465</x:v>
      </x:c>
      <x:c r="AY253" s="19" t="n">
        <x:v>-4303796.256744502</x:v>
      </x:c>
      <x:c r="AZ253" s="19" t="n">
        <x:v>-4182642.412977615</x:v>
      </x:c>
      <x:c r="BA253" s="19" t="n">
        <x:v>-4035930.21437655</x:v>
      </x:c>
      <x:c r="BB253" s="19" t="n">
        <x:v>-3898483.5466523706</x:v>
      </x:c>
      <x:c r="BC253" s="19" t="n">
        <x:v>-3699531.6542339</x:v>
      </x:c>
      <x:c r="BD253" s="19" t="n">
        <x:v>-3474246.442581994</x:v>
      </x:c>
      <x:c r="BE253" s="19" t="n">
        <x:v>-3266700.205884848</x:v>
      </x:c>
      <x:c r="BF253" s="19" t="n">
        <x:v>-2991556.682583525</x:v>
      </x:c>
      <x:c r="BG253" s="19" t="n">
        <x:v>-2689204.1752424594</x:v>
      </x:c>
      <x:c r="BH253" s="19" t="n">
        <x:v>-2396460.5028141816</x:v>
      </x:c>
      <x:c r="BI253" s="19" t="n">
        <x:v>-2027098.5400501965</x:v>
      </x:c>
      <x:c r="BJ253" s="19" t="n">
        <x:v>-1624295.4182848197</x:v>
      </x:c>
      <x:c r="BK253" s="19" t="n">
        <x:v>-1244536.2648076743</x:v>
      </x:c>
      <x:c r="BL253" s="19" t="n">
        <x:v>-776792.8656555708</x:v>
      </x:c>
      <x:c r="BM253" s="19" t="n">
        <x:v>-280044.2554788431</x:v>
      </x:c>
      <x:c r="BN253" s="19" t="n">
        <x:v>184991.53408272495</x:v>
      </x:c>
      <x:c r="BO253" s="19" t="n">
        <x:v>745711.483567083</x:v>
      </x:c>
    </x:row>
    <x:row r="254" ht="42" customHeight="1">
      <x:c r="A254" s="3" t="str">
        <x:v>ALT.EVENT.NOTE.CASH.3</x:v>
      </x:c>
      <x:c r="B254" s="3" t="str">
        <x:v>No future rounds · Event checkpoint: note cash / Downside</x:v>
      </x:c>
      <x:c r="C254" s="3" t="str">
        <x:v>EUR</x:v>
      </x:c>
      <x:c r="D254" s="3" t="str">
        <x:v>END</x:v>
      </x:c>
      <x:c r="E254" s="19" t="n">
        <x:f>BO254</x:f>
        <x:v>-14511107.649009325</x:v>
      </x:c>
      <x:c r="F254" s="3" t="str"/>
      <x:c r="G254" s="2"/>
      <x:c r="H254" s="19" t="n">
        <x:v>1025000</x:v>
      </x:c>
      <x:c r="I254" s="19" t="n">
        <x:v>1004604.1399999999</x:v>
      </x:c>
      <x:c r="J254" s="19" t="n">
        <x:v>958098.6999999998</x:v>
      </x:c>
      <x:c r="K254" s="19" t="n">
        <x:v>902797.1499999998</x:v>
      </x:c>
      <x:c r="L254" s="19" t="n">
        <x:v>800282.2899999998</x:v>
      </x:c>
      <x:c r="M254" s="19" t="n">
        <x:v>697476.4399999998</x:v>
      </x:c>
      <x:c r="N254" s="19" t="n">
        <x:v>576550.43</x:v>
      </x:c>
      <x:c r="O254" s="19" t="n">
        <x:v>468673.01928750006</x:v>
      </x:c>
      <x:c r="P254" s="19" t="n">
        <x:v>357174.27265702</x:v>
      </x:c>
      <x:c r="Q254" s="19" t="n">
        <x:v>213265.7510932519</x:v>
      </x:c>
      <x:c r="R254" s="19" t="n">
        <x:v>47502.346824056905</x:v>
      </x:c>
      <x:c r="S254" s="19" t="n">
        <x:v>-157407.11557340348</x:v>
      </x:c>
      <x:c r="T254" s="19" t="n">
        <x:v>-354571.1409816442</x:v>
      </x:c>
      <x:c r="U254" s="19" t="n">
        <x:v>-563207.9088526487</x:v>
      </x:c>
      <x:c r="V254" s="19" t="n">
        <x:v>-800738.1924969952</x:v>
      </x:c>
      <x:c r="W254" s="19" t="n">
        <x:v>-1032724.4432599635</x:v>
      </x:c>
      <x:c r="X254" s="19" t="n">
        <x:v>-1258393.059060063</x:v>
      </x:c>
      <x:c r="Y254" s="19" t="n">
        <x:v>-1484622.9245456317</x:v>
      </x:c>
      <x:c r="Z254" s="19" t="n">
        <x:v>-1710667.0748743035</x:v>
      </x:c>
      <x:c r="AA254" s="19" t="n">
        <x:v>-2005387.005179473</x:v>
      </x:c>
      <x:c r="AB254" s="19" t="n">
        <x:v>-2307556.319185808</x:v>
      </x:c>
      <x:c r="AC254" s="19" t="n">
        <x:v>-2596181.4694060762</x:v>
      </x:c>
      <x:c r="AD254" s="19" t="n">
        <x:v>-2884306.025540352</x:v>
      </x:c>
      <x:c r="AE254" s="19" t="n">
        <x:v>-3171586.565690629</x:v>
      </x:c>
      <x:c r="AF254" s="19" t="n">
        <x:v>-3465555.90106954</x:v>
      </x:c>
      <x:c r="AG254" s="19" t="n">
        <x:v>-3774023.0665279403</x:v>
      </x:c>
      <x:c r="AH254" s="19" t="n">
        <x:v>-4101007.984266434</x:v>
      </x:c>
      <x:c r="AI254" s="19" t="n">
        <x:v>-4436863.496881676</x:v>
      </x:c>
      <x:c r="AJ254" s="19" t="n">
        <x:v>-4759200.450113126</x:v>
      </x:c>
      <x:c r="AK254" s="19" t="n">
        <x:v>-5080650.306553838</x:v>
      </x:c>
      <x:c r="AL254" s="19" t="n">
        <x:v>-5400249.618613132</x:v>
      </x:c>
      <x:c r="AM254" s="19" t="n">
        <x:v>-5719036.484127048</x:v>
      </x:c>
      <x:c r="AN254" s="19" t="n">
        <x:v>-6034906.379173913</x:v>
      </x:c>
      <x:c r="AO254" s="19" t="n">
        <x:v>-6348918.205243703</x:v>
      </x:c>
      <x:c r="AP254" s="19" t="n">
        <x:v>-6662388.067141582</x:v>
      </x:c>
      <x:c r="AQ254" s="19" t="n">
        <x:v>-6972654.758884504</x:v>
      </x:c>
      <x:c r="AR254" s="19" t="n">
        <x:v>-7281077.511294212</x:v>
      </x:c>
      <x:c r="AS254" s="19" t="n">
        <x:v>-7593552.816084569</x:v>
      </x:c>
      <x:c r="AT254" s="19" t="n">
        <x:v>-7934786.0998825645</x:v>
      </x:c>
      <x:c r="AU254" s="19" t="n">
        <x:v>-8283804.752629338</x:v>
      </x:c>
      <x:c r="AV254" s="19" t="n">
        <x:v>-8619496.973091781</x:v>
      </x:c>
      <x:c r="AW254" s="19" t="n">
        <x:v>-8951960.820719305</x:v>
      </x:c>
      <x:c r="AX254" s="19" t="n">
        <x:v>-9281523.768280054</x:v>
      </x:c>
      <x:c r="AY254" s="19" t="n">
        <x:v>-9610597.959380405</x:v>
      </x:c>
      <x:c r="AZ254" s="19" t="n">
        <x:v>-9934395.16681548</x:v>
      </x:c>
      <x:c r="BA254" s="19" t="n">
        <x:v>-10255336.520377021</x:v>
      </x:c>
      <x:c r="BB254" s="19" t="n">
        <x:v>-10576216.994256943</x:v>
      </x:c>
      <x:c r="BC254" s="19" t="n">
        <x:v>-10891485.077744082</x:v>
      </x:c>
      <x:c r="BD254" s="19" t="n">
        <x:v>-11203944.448596966</x:v>
      </x:c>
      <x:c r="BE254" s="19" t="n">
        <x:v>-11521895.220142774</x:v>
      </x:c>
      <x:c r="BF254" s="19" t="n">
        <x:v>-11838992.029408615</x:v>
      </x:c>
      <x:c r="BG254" s="19" t="n">
        <x:v>-12155655.347424945</x:v>
      </x:c>
      <x:c r="BH254" s="19" t="n">
        <x:v>-12464872.524873238</x:v>
      </x:c>
      <x:c r="BI254" s="19" t="n">
        <x:v>-12768640.082404165</x:v>
      </x:c>
      <x:c r="BJ254" s="19" t="n">
        <x:v>-13066358.872047426</x:v>
      </x:c>
      <x:c r="BK254" s="19" t="n">
        <x:v>-13364543.549912123</x:v>
      </x:c>
      <x:c r="BL254" s="19" t="n">
        <x:v>-13652752.640575822</x:v>
      </x:c>
      <x:c r="BM254" s="19" t="n">
        <x:v>-13940000.366610128</x:v>
      </x:c>
      <x:c r="BN254" s="19" t="n">
        <x:v>-14230700.72056536</x:v>
      </x:c>
      <x:c r="BO254" s="19" t="n">
        <x:v>-14511107.649009325</x:v>
      </x:c>
    </x:row>
    <x:row r="255" ht="42" customHeight="1">
      <x:c r="A255" s="3" t="str">
        <x:v>ALT.EVENT.NOTE.FUNDS</x:v>
      </x:c>
      <x:c r="B255" s="3" t="str">
        <x:v>No future rounds · Event checkpoint: note funds</x:v>
      </x:c>
      <x:c r="C255" s="3" t="str">
        <x:v>EUR</x:v>
      </x:c>
      <x:c r="D255" s="3" t="str">
        <x:v>END</x:v>
      </x:c>
      <x:c r="E255" s="19" t="n">
        <x:f>BO255</x:f>
        <x:v>-9820363.319429295</x:v>
      </x:c>
      <x:c r="F255" s="3" t="str">
        <x:v>D10 Liquidity_RegCap row 161; latest estimate</x:v>
      </x:c>
      <x:c r="G255" s="2"/>
      <x:c r="H255" s="20" t="n">
        <x:f>INDEX(H256:H258,'Cover'!$C$28,1)</x:f>
        <x:v>25000</x:v>
      </x:c>
      <x:c r="I255" s="20" t="n">
        <x:f>INDEX(I256:I258,'Cover'!$C$28,1)</x:f>
        <x:v>-19634.08999999999</x:v>
      </x:c>
      <x:c r="J255" s="20" t="n">
        <x:f>INDEX(J256:J258,'Cover'!$C$28,1)</x:f>
        <x:v>-61241.57999999999</x:v>
      </x:c>
      <x:c r="K255" s="20" t="n">
        <x:f>INDEX(K256:K258,'Cover'!$C$28,1)</x:f>
        <x:v>-146204.51999999996</x:v>
      </x:c>
      <x:c r="L255" s="20" t="n">
        <x:f>INDEX(L256:L258,'Cover'!$C$28,1)</x:f>
        <x:v>-240016.21999999997</x:v>
      </x:c>
      <x:c r="M255" s="20" t="n">
        <x:f>INDEX(M256:M258,'Cover'!$C$28,1)</x:f>
        <x:v>-356604.73</x:v>
      </x:c>
      <x:c r="N255" s="20" t="n">
        <x:f>INDEX(N256:N258,'Cover'!$C$28,1)</x:f>
        <x:v>-466657.8</x:v>
      </x:c>
      <x:c r="O255" s="20" t="n">
        <x:f>INDEX(O256:O258,'Cover'!$C$28,1)</x:f>
        <x:v>-577455.5215080366</x:v>
      </x:c>
      <x:c r="P255" s="20" t="n">
        <x:f>INDEX(P256:P258,'Cover'!$C$28,1)</x:f>
        <x:v>-705376.8342239084</x:v>
      </x:c>
      <x:c r="Q255" s="20" t="n">
        <x:f>INDEX(Q256:Q258,'Cover'!$C$28,1)</x:f>
        <x:v>-866984.110761957</x:v>
      </x:c>
      <x:c r="R255" s="20" t="n">
        <x:f>INDEX(R256:R258,'Cover'!$C$28,1)</x:f>
        <x:v>-1074843.185111445</x:v>
      </x:c>
      <x:c r="S255" s="20" t="n">
        <x:f>INDEX(S256:S258,'Cover'!$C$28,1)</x:f>
        <x:v>-1277085.0626461126</x:v>
      </x:c>
      <x:c r="T255" s="20" t="n">
        <x:f>INDEX(T256:T258,'Cover'!$C$28,1)</x:f>
        <x:v>-1483475.2839961576</x:v>
      </x:c>
      <x:c r="U255" s="20" t="n">
        <x:f>INDEX(U256:U258,'Cover'!$C$28,1)</x:f>
        <x:v>-1773099.1527004917</x:v>
      </x:c>
      <x:c r="V255" s="20" t="n">
        <x:f>INDEX(V256:V258,'Cover'!$C$28,1)</x:f>
        <x:v>-2027693.325328855</x:v>
      </x:c>
      <x:c r="W255" s="20" t="n">
        <x:f>INDEX(W256:W258,'Cover'!$C$28,1)</x:f>
        <x:v>-2280340.9037415786</x:v>
      </x:c>
      <x:c r="X255" s="20" t="n">
        <x:f>INDEX(X256:X258,'Cover'!$C$28,1)</x:f>
        <x:v>-2530952.471608839</x:v>
      </x:c>
      <x:c r="Y255" s="20" t="n">
        <x:f>INDEX(Y256:Y258,'Cover'!$C$28,1)</x:f>
        <x:v>-2779453.5005313447</x:v>
      </x:c>
      <x:c r="Z255" s="20" t="n">
        <x:f>INDEX(Z256:Z258,'Cover'!$C$28,1)</x:f>
        <x:v>-3025776.533312981</x:v>
      </x:c>
      <x:c r="AA255" s="20" t="n">
        <x:f>INDEX(AA256:AA258,'Cover'!$C$28,1)</x:f>
        <x:v>-2211901.300060438</x:v>
      </x:c>
      <x:c r="AB255" s="20" t="n">
        <x:f>INDEX(AB256:AB258,'Cover'!$C$28,1)</x:f>
        <x:v>-2460292.641237486</x:v>
      </x:c>
      <x:c r="AC255" s="20" t="n">
        <x:f>INDEX(AC256:AC258,'Cover'!$C$28,1)</x:f>
        <x:v>-2706340.670951344</x:v>
      </x:c>
      <x:c r="AD255" s="20" t="n">
        <x:f>INDEX(AD256:AD258,'Cover'!$C$28,1)</x:f>
        <x:v>-2950260.7392417723</x:v>
      </x:c>
      <x:c r="AE255" s="20" t="n">
        <x:f>INDEX(AE256:AE258,'Cover'!$C$28,1)</x:f>
        <x:v>-3191883.7982842317</x:v>
      </x:c>
      <x:c r="AF255" s="20" t="n">
        <x:f>INDEX(AF256:AF258,'Cover'!$C$28,1)</x:f>
        <x:v>-3456384.1936524226</x:v>
      </x:c>
      <x:c r="AG255" s="20" t="n">
        <x:f>INDEX(AG256:AG258,'Cover'!$C$28,1)</x:f>
        <x:v>-3753335.8498022472</x:v>
      </x:c>
      <x:c r="AH255" s="20" t="n">
        <x:f>INDEX(AH256:AH258,'Cover'!$C$28,1)</x:f>
        <x:v>-4044374.365804186</x:v>
      </x:c>
      <x:c r="AI255" s="20" t="n">
        <x:f>INDEX(AI256:AI258,'Cover'!$C$28,1)</x:f>
        <x:v>-4329266.496185917</x:v>
      </x:c>
      <x:c r="AJ255" s="20" t="n">
        <x:f>INDEX(AJ256:AJ258,'Cover'!$C$28,1)</x:f>
        <x:v>-4607826.457544888</x:v>
      </x:c>
      <x:c r="AK255" s="20" t="n">
        <x:f>INDEX(AK256:AK258,'Cover'!$C$28,1)</x:f>
        <x:v>-4879918.228707023</x:v>
      </x:c>
      <x:c r="AL255" s="20" t="n">
        <x:f>INDEX(AL256:AL258,'Cover'!$C$28,1)</x:f>
        <x:v>-5145414.004889339</x:v>
      </x:c>
      <x:c r="AM255" s="20" t="n">
        <x:f>INDEX(AM256:AM258,'Cover'!$C$28,1)</x:f>
        <x:v>-5404196.19657655</x:v>
      </x:c>
      <x:c r="AN255" s="20" t="n">
        <x:f>INDEX(AN256:AN258,'Cover'!$C$28,1)</x:f>
        <x:v>-5656164.321598463</x:v>
      </x:c>
      <x:c r="AO255" s="20" t="n">
        <x:f>INDEX(AO256:AO258,'Cover'!$C$28,1)</x:f>
        <x:v>-5901231.375216828</x:v>
      </x:c>
      <x:c r="AP255" s="20" t="n">
        <x:f>INDEX(AP256:AP258,'Cover'!$C$28,1)</x:f>
        <x:v>-6139412.325382194</x:v>
      </x:c>
      <x:c r="AQ255" s="20" t="n">
        <x:f>INDEX(AQ256:AQ258,'Cover'!$C$28,1)</x:f>
        <x:v>-6370591.271527428</x:v>
      </x:c>
      <x:c r="AR255" s="20" t="n">
        <x:f>INDEX(AR256:AR258,'Cover'!$C$28,1)</x:f>
        <x:v>-6604156.156269576</x:v>
      </x:c>
      <x:c r="AS255" s="20" t="n">
        <x:f>INDEX(AS256:AS258,'Cover'!$C$28,1)</x:f>
        <x:v>-6858282.655133016</x:v>
      </x:c>
      <x:c r="AT255" s="20" t="n">
        <x:f>INDEX(AT256:AT258,'Cover'!$C$28,1)</x:f>
        <x:v>-7102673.45432676</x:v>
      </x:c>
      <x:c r="AU255" s="20" t="n">
        <x:f>INDEX(AU256:AU258,'Cover'!$C$28,1)</x:f>
        <x:v>-7337078.839830591</x:v>
      </x:c>
      <x:c r="AV255" s="20" t="n">
        <x:f>INDEX(AV256:AV258,'Cover'!$C$28,1)</x:f>
        <x:v>-7561409.94968926</x:v>
      </x:c>
      <x:c r="AW255" s="20" t="n">
        <x:f>INDEX(AW256:AW258,'Cover'!$C$28,1)</x:f>
        <x:v>-7775674.334251624</x:v>
      </x:c>
      <x:c r="AX255" s="20" t="n">
        <x:f>INDEX(AX256:AX258,'Cover'!$C$28,1)</x:f>
        <x:v>-7979811.219913863</x:v>
      </x:c>
      <x:c r="AY255" s="20" t="n">
        <x:f>INDEX(AY256:AY258,'Cover'!$C$28,1)</x:f>
        <x:v>-8173834.602047771</x:v>
      </x:c>
      <x:c r="AZ255" s="20" t="n">
        <x:f>INDEX(AZ256:AZ258,'Cover'!$C$28,1)</x:f>
        <x:v>-8357628.596617443</x:v>
      </x:c>
      <x:c r="BA255" s="20" t="n">
        <x:f>INDEX(BA256:BA258,'Cover'!$C$28,1)</x:f>
        <x:v>-8531084.332380783</x:v>
      </x:c>
      <x:c r="BB255" s="20" t="n">
        <x:f>INDEX(BB256:BB258,'Cover'!$C$28,1)</x:f>
        <x:v>-8694269.497802101</x:v>
      </x:c>
      <x:c r="BC255" s="20" t="n">
        <x:f>INDEX(BC256:BC258,'Cover'!$C$28,1)</x:f>
        <x:v>-8847201.083251437</x:v>
      </x:c>
      <x:c r="BD255" s="20" t="n">
        <x:f>INDEX(BD256:BD258,'Cover'!$C$28,1)</x:f>
        <x:v>-8999297.207618147</x:v>
      </x:c>
      <x:c r="BE255" s="20" t="n">
        <x:f>INDEX(BE256:BE258,'Cover'!$C$28,1)</x:f>
        <x:v>-9134658.123945007</x:v>
      </x:c>
      <x:c r="BF255" s="20" t="n">
        <x:f>INDEX(BF256:BF258,'Cover'!$C$28,1)</x:f>
        <x:v>-9257719.86958644</x:v>
      </x:c>
      <x:c r="BG255" s="20" t="n">
        <x:f>INDEX(BG256:BG258,'Cover'!$C$28,1)</x:f>
        <x:v>-9368655.962583657</x:v>
      </x:c>
      <x:c r="BH255" s="20" t="n">
        <x:f>INDEX(BH256:BH258,'Cover'!$C$28,1)</x:f>
        <x:v>-9467497.124017155</x:v>
      </x:c>
      <x:c r="BI255" s="20" t="n">
        <x:f>INDEX(BI256:BI258,'Cover'!$C$28,1)</x:f>
        <x:v>-9554204.74996313</x:v>
      </x:c>
      <x:c r="BJ255" s="20" t="n">
        <x:f>INDEX(BJ256:BJ258,'Cover'!$C$28,1)</x:f>
        <x:v>-9628801.402159404</x:v>
      </x:c>
      <x:c r="BK255" s="20" t="n">
        <x:f>INDEX(BK256:BK258,'Cover'!$C$28,1)</x:f>
        <x:v>-9691170.842223445</x:v>
      </x:c>
      <x:c r="BL255" s="20" t="n">
        <x:f>INDEX(BL256:BL258,'Cover'!$C$28,1)</x:f>
        <x:v>-9741473.998725638</x:v>
      </x:c>
      <x:c r="BM255" s="20" t="n">
        <x:f>INDEX(BM256:BM258,'Cover'!$C$28,1)</x:f>
        <x:v>-9779801.709266575</x:v>
      </x:c>
      <x:c r="BN255" s="20" t="n">
        <x:f>INDEX(BN256:BN258,'Cover'!$C$28,1)</x:f>
        <x:v>-9806116.174544282</x:v>
      </x:c>
      <x:c r="BO255" s="20" t="n">
        <x:f>INDEX(BO256:BO258,'Cover'!$C$28,1)</x:f>
        <x:v>-9820363.319429295</x:v>
      </x:c>
    </x:row>
    <x:row r="256" ht="42" customHeight="1">
      <x:c r="A256" s="3" t="str">
        <x:v>ALT.EVENT.NOTE.FUNDS.1</x:v>
      </x:c>
      <x:c r="B256" s="3" t="str">
        <x:v>No future rounds · Event checkpoint: note funds / Base</x:v>
      </x:c>
      <x:c r="C256" s="3" t="str">
        <x:v>EUR</x:v>
      </x:c>
      <x:c r="D256" s="3" t="str">
        <x:v>END</x:v>
      </x:c>
      <x:c r="E256" s="19" t="n">
        <x:f>BO256</x:f>
        <x:v>-9820363.319429295</x:v>
      </x:c>
      <x:c r="F256" s="3" t="str"/>
      <x:c r="G256" s="2"/>
      <x:c r="H256" s="19" t="n">
        <x:v>25000</x:v>
      </x:c>
      <x:c r="I256" s="19" t="n">
        <x:v>-19634.08999999999</x:v>
      </x:c>
      <x:c r="J256" s="19" t="n">
        <x:v>-61241.57999999999</x:v>
      </x:c>
      <x:c r="K256" s="19" t="n">
        <x:v>-146204.51999999996</x:v>
      </x:c>
      <x:c r="L256" s="19" t="n">
        <x:v>-240016.21999999997</x:v>
      </x:c>
      <x:c r="M256" s="19" t="n">
        <x:v>-356604.73</x:v>
      </x:c>
      <x:c r="N256" s="19" t="n">
        <x:v>-466657.8</x:v>
      </x:c>
      <x:c r="O256" s="19" t="n">
        <x:v>-577455.5215080366</x:v>
      </x:c>
      <x:c r="P256" s="19" t="n">
        <x:v>-705376.8342239084</x:v>
      </x:c>
      <x:c r="Q256" s="19" t="n">
        <x:v>-866984.110761957</x:v>
      </x:c>
      <x:c r="R256" s="19" t="n">
        <x:v>-1074843.185111445</x:v>
      </x:c>
      <x:c r="S256" s="19" t="n">
        <x:v>-1277085.0626461126</x:v>
      </x:c>
      <x:c r="T256" s="19" t="n">
        <x:v>-1483475.2839961576</x:v>
      </x:c>
      <x:c r="U256" s="19" t="n">
        <x:v>-1773099.1527004917</x:v>
      </x:c>
      <x:c r="V256" s="19" t="n">
        <x:v>-2027693.325328855</x:v>
      </x:c>
      <x:c r="W256" s="19" t="n">
        <x:v>-2280340.9037415786</x:v>
      </x:c>
      <x:c r="X256" s="19" t="n">
        <x:v>-2530952.471608839</x:v>
      </x:c>
      <x:c r="Y256" s="19" t="n">
        <x:v>-2779453.5005313447</x:v>
      </x:c>
      <x:c r="Z256" s="19" t="n">
        <x:v>-3025776.533312981</x:v>
      </x:c>
      <x:c r="AA256" s="19" t="n">
        <x:v>-2211901.300060438</x:v>
      </x:c>
      <x:c r="AB256" s="19" t="n">
        <x:v>-2460292.641237486</x:v>
      </x:c>
      <x:c r="AC256" s="19" t="n">
        <x:v>-2706340.670951344</x:v>
      </x:c>
      <x:c r="AD256" s="19" t="n">
        <x:v>-2950260.7392417723</x:v>
      </x:c>
      <x:c r="AE256" s="19" t="n">
        <x:v>-3191883.7982842317</x:v>
      </x:c>
      <x:c r="AF256" s="19" t="n">
        <x:v>-3456384.1936524226</x:v>
      </x:c>
      <x:c r="AG256" s="19" t="n">
        <x:v>-3753335.8498022472</x:v>
      </x:c>
      <x:c r="AH256" s="19" t="n">
        <x:v>-4044374.365804186</x:v>
      </x:c>
      <x:c r="AI256" s="19" t="n">
        <x:v>-4329266.496185917</x:v>
      </x:c>
      <x:c r="AJ256" s="19" t="n">
        <x:v>-4607826.457544888</x:v>
      </x:c>
      <x:c r="AK256" s="19" t="n">
        <x:v>-4879918.228707023</x:v>
      </x:c>
      <x:c r="AL256" s="19" t="n">
        <x:v>-5145414.004889339</x:v>
      </x:c>
      <x:c r="AM256" s="19" t="n">
        <x:v>-5404196.19657655</x:v>
      </x:c>
      <x:c r="AN256" s="19" t="n">
        <x:v>-5656164.321598463</x:v>
      </x:c>
      <x:c r="AO256" s="19" t="n">
        <x:v>-5901231.375216828</x:v>
      </x:c>
      <x:c r="AP256" s="19" t="n">
        <x:v>-6139412.325382194</x:v>
      </x:c>
      <x:c r="AQ256" s="19" t="n">
        <x:v>-6370591.271527428</x:v>
      </x:c>
      <x:c r="AR256" s="19" t="n">
        <x:v>-6604156.156269576</x:v>
      </x:c>
      <x:c r="AS256" s="19" t="n">
        <x:v>-6858282.655133016</x:v>
      </x:c>
      <x:c r="AT256" s="19" t="n">
        <x:v>-7102673.45432676</x:v>
      </x:c>
      <x:c r="AU256" s="19" t="n">
        <x:v>-7337078.839830591</x:v>
      </x:c>
      <x:c r="AV256" s="19" t="n">
        <x:v>-7561409.94968926</x:v>
      </x:c>
      <x:c r="AW256" s="19" t="n">
        <x:v>-7775674.334251624</x:v>
      </x:c>
      <x:c r="AX256" s="19" t="n">
        <x:v>-7979811.219913863</x:v>
      </x:c>
      <x:c r="AY256" s="19" t="n">
        <x:v>-8173834.602047771</x:v>
      </x:c>
      <x:c r="AZ256" s="19" t="n">
        <x:v>-8357628.596617443</x:v>
      </x:c>
      <x:c r="BA256" s="19" t="n">
        <x:v>-8531084.332380783</x:v>
      </x:c>
      <x:c r="BB256" s="19" t="n">
        <x:v>-8694269.497802101</x:v>
      </x:c>
      <x:c r="BC256" s="19" t="n">
        <x:v>-8847201.083251437</x:v>
      </x:c>
      <x:c r="BD256" s="19" t="n">
        <x:v>-8999297.207618147</x:v>
      </x:c>
      <x:c r="BE256" s="19" t="n">
        <x:v>-9134658.123945007</x:v>
      </x:c>
      <x:c r="BF256" s="19" t="n">
        <x:v>-9257719.86958644</x:v>
      </x:c>
      <x:c r="BG256" s="19" t="n">
        <x:v>-9368655.962583657</x:v>
      </x:c>
      <x:c r="BH256" s="19" t="n">
        <x:v>-9467497.124017155</x:v>
      </x:c>
      <x:c r="BI256" s="19" t="n">
        <x:v>-9554204.74996313</x:v>
      </x:c>
      <x:c r="BJ256" s="19" t="n">
        <x:v>-9628801.402159404</x:v>
      </x:c>
      <x:c r="BK256" s="19" t="n">
        <x:v>-9691170.842223445</x:v>
      </x:c>
      <x:c r="BL256" s="19" t="n">
        <x:v>-9741473.998725638</x:v>
      </x:c>
      <x:c r="BM256" s="19" t="n">
        <x:v>-9779801.709266575</x:v>
      </x:c>
      <x:c r="BN256" s="19" t="n">
        <x:v>-9806116.174544282</x:v>
      </x:c>
      <x:c r="BO256" s="19" t="n">
        <x:v>-9820363.319429295</x:v>
      </x:c>
    </x:row>
    <x:row r="257" ht="42" customHeight="1">
      <x:c r="A257" s="3" t="str">
        <x:v>ALT.EVENT.NOTE.FUNDS.2</x:v>
      </x:c>
      <x:c r="B257" s="3" t="str">
        <x:v>No future rounds · Event checkpoint: note funds / Upside</x:v>
      </x:c>
      <x:c r="C257" s="3" t="str">
        <x:v>EUR</x:v>
      </x:c>
      <x:c r="D257" s="3" t="str">
        <x:v>END</x:v>
      </x:c>
      <x:c r="E257" s="19" t="n">
        <x:f>BO257</x:f>
        <x:v>-4465987.48949771</x:v>
      </x:c>
      <x:c r="F257" s="3" t="str"/>
      <x:c r="G257" s="2"/>
      <x:c r="H257" s="19" t="n">
        <x:v>25000</x:v>
      </x:c>
      <x:c r="I257" s="19" t="n">
        <x:v>-19634.08999999999</x:v>
      </x:c>
      <x:c r="J257" s="19" t="n">
        <x:v>-61241.57999999999</x:v>
      </x:c>
      <x:c r="K257" s="19" t="n">
        <x:v>-146204.51999999996</x:v>
      </x:c>
      <x:c r="L257" s="19" t="n">
        <x:v>-240016.21999999997</x:v>
      </x:c>
      <x:c r="M257" s="19" t="n">
        <x:v>-356604.73</x:v>
      </x:c>
      <x:c r="N257" s="19" t="n">
        <x:v>-466657.8</x:v>
      </x:c>
      <x:c r="O257" s="19" t="n">
        <x:v>-577455.5215080366</x:v>
      </x:c>
      <x:c r="P257" s="19" t="n">
        <x:v>-705376.8342239084</x:v>
      </x:c>
      <x:c r="Q257" s="19" t="n">
        <x:v>-866984.110761957</x:v>
      </x:c>
      <x:c r="R257" s="19" t="n">
        <x:v>-1074118.4003221714</x:v>
      </x:c>
      <x:c r="S257" s="19" t="n">
        <x:v>-1274844.1321174616</x:v>
      </x:c>
      <x:c r="T257" s="19" t="n">
        <x:v>-1478886.524752129</x:v>
      </x:c>
      <x:c r="U257" s="19" t="n">
        <x:v>-1745548.9275275469</x:v>
      </x:c>
      <x:c r="V257" s="19" t="n">
        <x:v>-1989286.839408604</x:v>
      </x:c>
      <x:c r="W257" s="19" t="n">
        <x:v>-2227975.4690479394</x:v>
      </x:c>
      <x:c r="X257" s="19" t="n">
        <x:v>-2461306.6382939806</x:v>
      </x:c>
      <x:c r="Y257" s="19" t="n">
        <x:v>-2689008.2195043517</x:v>
      </x:c>
      <x:c r="Z257" s="19" t="n">
        <x:v>-2910826.5884510716</x:v>
      </x:c>
      <x:c r="AA257" s="19" t="n">
        <x:v>-2068570.862748345</x:v>
      </x:c>
      <x:c r="AB257" s="19" t="n">
        <x:v>-2284532.3146887277</x:v>
      </x:c>
      <x:c r="AC257" s="19" t="n">
        <x:v>-2493948.8762799166</x:v>
      </x:c>
      <x:c r="AD257" s="19" t="n">
        <x:v>-2697193.9436526205</x:v>
      </x:c>
      <x:c r="AE257" s="19" t="n">
        <x:v>-2893778.784022359</x:v>
      </x:c>
      <x:c r="AF257" s="19" t="n">
        <x:v>-3108749.1983568245</x:v>
      </x:c>
      <x:c r="AG257" s="19" t="n">
        <x:v>-3349493.9087425126</x:v>
      </x:c>
      <x:c r="AH257" s="19" t="n">
        <x:v>-3576939.1955667003</x:v>
      </x:c>
      <x:c r="AI257" s="19" t="n">
        <x:v>-3790382.965955854</x:v>
      </x:c>
      <x:c r="AJ257" s="19" t="n">
        <x:v>-3989204.8737621484</x:v>
      </x:c>
      <x:c r="AK257" s="19" t="n">
        <x:v>-4172911.9851660207</x:v>
      </x:c>
      <x:c r="AL257" s="19" t="n">
        <x:v>-4341027.5361463195</x:v>
      </x:c>
      <x:c r="AM257" s="19" t="n">
        <x:v>-4493099.904984684</x:v>
      </x:c>
      <x:c r="AN257" s="19" t="n">
        <x:v>-4628724.477831799</x:v>
      </x:c>
      <x:c r="AO257" s="19" t="n">
        <x:v>-4747534.432179452</x:v>
      </x:c>
      <x:c r="AP257" s="19" t="n">
        <x:v>-4849418.774748361</x:v>
      </x:c>
      <x:c r="AQ257" s="19" t="n">
        <x:v>-4933933.980600569</x:v>
      </x:c>
      <x:c r="AR257" s="19" t="n">
        <x:v>-5010232.943391984</x:v>
      </x:c>
      <x:c r="AS257" s="19" t="n">
        <x:v>-5095102.38223879</x:v>
      </x:c>
      <x:c r="AT257" s="19" t="n">
        <x:v>-5157598.064602308</x:v>
      </x:c>
      <x:c r="AU257" s="19" t="n">
        <x:v>-5197091.100109127</x:v>
      </x:c>
      <x:c r="AV257" s="19" t="n">
        <x:v>-5213128.115455298</x:v>
      </x:c>
      <x:c r="AW257" s="19" t="n">
        <x:v>-5205395.510582137</x:v>
      </x:c>
      <x:c r="AX257" s="19" t="n">
        <x:v>-5173510.723671772</x:v>
      </x:c>
      <x:c r="AY257" s="19" t="n">
        <x:v>-5117174.231051282</x:v>
      </x:c>
      <x:c r="AZ257" s="19" t="n">
        <x:v>-5035973.202137731</x:v>
      </x:c>
      <x:c r="BA257" s="19" t="n">
        <x:v>-5010232.943391984</x:v>
      </x:c>
      <x:c r="BB257" s="19" t="n">
        <x:v>-5010232.943391984</x:v>
      </x:c>
      <x:c r="BC257" s="19" t="n">
        <x:v>-5010232.943391984</x:v>
      </x:c>
      <x:c r="BD257" s="19" t="n">
        <x:v>-4465987.48949771</x:v>
      </x:c>
      <x:c r="BE257" s="19" t="n">
        <x:v>-4465987.48949771</x:v>
      </x:c>
      <x:c r="BF257" s="19" t="n">
        <x:v>-4465987.48949771</x:v>
      </x:c>
      <x:c r="BG257" s="19" t="n">
        <x:v>-4465987.48949771</x:v>
      </x:c>
      <x:c r="BH257" s="19" t="n">
        <x:v>-4465987.48949771</x:v>
      </x:c>
      <x:c r="BI257" s="19" t="n">
        <x:v>-4465987.48949771</x:v>
      </x:c>
      <x:c r="BJ257" s="19" t="n">
        <x:v>-4465987.48949771</x:v>
      </x:c>
      <x:c r="BK257" s="19" t="n">
        <x:v>-4465987.48949771</x:v>
      </x:c>
      <x:c r="BL257" s="19" t="n">
        <x:v>-4465987.48949771</x:v>
      </x:c>
      <x:c r="BM257" s="19" t="n">
        <x:v>-4465987.48949771</x:v>
      </x:c>
      <x:c r="BN257" s="19" t="n">
        <x:v>-4465987.48949771</x:v>
      </x:c>
      <x:c r="BO257" s="19" t="n">
        <x:v>-4465987.48949771</x:v>
      </x:c>
    </x:row>
    <x:row r="258" ht="42" customHeight="1">
      <x:c r="A258" s="3" t="str">
        <x:v>ALT.EVENT.NOTE.FUNDS.3</x:v>
      </x:c>
      <x:c r="B258" s="3" t="str">
        <x:v>No future rounds · Event checkpoint: note funds / Downside</x:v>
      </x:c>
      <x:c r="C258" s="3" t="str">
        <x:v>EUR</x:v>
      </x:c>
      <x:c r="D258" s="3" t="str">
        <x:v>END</x:v>
      </x:c>
      <x:c r="E258" s="19" t="n">
        <x:f>BO258</x:f>
        <x:v>-14787676.219871605</x:v>
      </x:c>
      <x:c r="F258" s="3" t="str"/>
      <x:c r="G258" s="2"/>
      <x:c r="H258" s="19" t="n">
        <x:v>25000</x:v>
      </x:c>
      <x:c r="I258" s="19" t="n">
        <x:v>-19634.08999999999</x:v>
      </x:c>
      <x:c r="J258" s="19" t="n">
        <x:v>-61241.57999999999</x:v>
      </x:c>
      <x:c r="K258" s="19" t="n">
        <x:v>-146204.51999999996</x:v>
      </x:c>
      <x:c r="L258" s="19" t="n">
        <x:v>-240016.21999999997</x:v>
      </x:c>
      <x:c r="M258" s="19" t="n">
        <x:v>-356604.73</x:v>
      </x:c>
      <x:c r="N258" s="19" t="n">
        <x:v>-466657.8</x:v>
      </x:c>
      <x:c r="O258" s="19" t="n">
        <x:v>-577455.5215080366</x:v>
      </x:c>
      <x:c r="P258" s="19" t="n">
        <x:v>-705376.8342239084</x:v>
      </x:c>
      <x:c r="Q258" s="19" t="n">
        <x:v>-866984.110761957</x:v>
      </x:c>
      <x:c r="R258" s="19" t="n">
        <x:v>-1075229.519007377</x:v>
      </x:c>
      <x:c r="S258" s="19" t="n">
        <x:v>-1278301.240303635</x:v>
      </x:c>
      <x:c r="T258" s="19" t="n">
        <x:v>-1485979.170416024</x:v>
      </x:c>
      <x:c r="U258" s="19" t="n">
        <x:v>-1727521.4692329385</x:v>
      </x:c>
      <x:c r="V258" s="19" t="n">
        <x:v>-1960598.9108986973</x:v>
      </x:c>
      <x:c r="W258" s="19" t="n">
        <x:v>-2193394.7187194703</x:v>
      </x:c>
      <x:c r="X258" s="19" t="n">
        <x:v>-2425910.4242275874</x:v>
      </x:c>
      <x:c r="Y258" s="19" t="n">
        <x:v>-2658148.1366199683</x:v>
      </x:c>
      <x:c r="Z258" s="19" t="n">
        <x:v>-2890110.5604832307</x:v>
      </x:c>
      <x:c r="AA258" s="19" t="n">
        <x:v>-2177848.905959431</x:v>
      </x:c>
      <x:c r="AB258" s="19" t="n">
        <x:v>-2469507.791455513</x:v>
      </x:c>
      <x:c r="AC258" s="19" t="n">
        <x:v>-2760459.3591676382</x:v>
      </x:c>
      <x:c r="AD258" s="19" t="n">
        <x:v>-3050803.977749725</x:v>
      </x:c>
      <x:c r="AE258" s="19" t="n">
        <x:v>-3340526.0056453976</x:v>
      </x:c>
      <x:c r="AF258" s="19" t="n">
        <x:v>-3654844.1823775633</x:v>
      </x:c>
      <x:c r="AG258" s="19" t="n">
        <x:v>-3987474.1634002374</x:v>
      </x:c>
      <x:c r="AH258" s="19" t="n">
        <x:v>-4318212.866310265</x:v>
      </x:c>
      <x:c r="AI258" s="19" t="n">
        <x:v>-4647051.877683972</x:v>
      </x:c>
      <x:c r="AJ258" s="19" t="n">
        <x:v>-4973961.085185236</x:v>
      </x:c>
      <x:c r="AK258" s="19" t="n">
        <x:v>-5298921.012772441</x:v>
      </x:c>
      <x:c r="AL258" s="19" t="n">
        <x:v>-5621913.969016208</x:v>
      </x:c>
      <x:c r="AM258" s="19" t="n">
        <x:v>-5942924.541772505</x:v>
      </x:c>
      <x:c r="AN258" s="19" t="n">
        <x:v>-6261950.47666912</x:v>
      </x:c>
      <x:c r="AO258" s="19" t="n">
        <x:v>-6578981.437505143</x:v>
      </x:c>
      <x:c r="AP258" s="19" t="n">
        <x:v>-6894031.577557495</x:v>
      </x:c>
      <x:c r="AQ258" s="19" t="n">
        <x:v>-7207087.167444315</x:v>
      </x:c>
      <x:c r="AR258" s="19" t="n">
        <x:v>-7527594.095165003</x:v>
      </x:c>
      <x:c r="AS258" s="19" t="n">
        <x:v>-7875203.568640435</x:v>
      </x:c>
      <x:c r="AT258" s="19" t="n">
        <x:v>-8219855.895113377</x:v>
      </x:c>
      <x:c r="AU258" s="19" t="n">
        <x:v>-8561403.29741462</x:v>
      </x:c>
      <x:c r="AV258" s="19" t="n">
        <x:v>-8899842.851455944</x:v>
      </x:c>
      <x:c r="AW258" s="19" t="n">
        <x:v>-9235247.744013155</x:v>
      </x:c>
      <x:c r="AX258" s="19" t="n">
        <x:v>-9567622.208352417</x:v>
      </x:c>
      <x:c r="AY258" s="19" t="n">
        <x:v>-9897041.10906266</x:v>
      </x:c>
      <x:c r="AZ258" s="19" t="n">
        <x:v>-10223444.602700872</x:v>
      </x:c>
      <x:c r="BA258" s="19" t="n">
        <x:v>-10546771.690868562</x:v>
      </x:c>
      <x:c r="BB258" s="19" t="n">
        <x:v>-10867106.837382456</x:v>
      </x:c>
      <x:c r="BC258" s="19" t="n">
        <x:v>-11184526.242875874</x:v>
      </x:c>
      <x:c r="BD258" s="19" t="n">
        <x:v>-11508489.41278034</x:v>
      </x:c>
      <x:c r="BE258" s="19" t="n">
        <x:v>-11824255.309564067</x:v>
      </x:c>
      <x:c r="BF258" s="19" t="n">
        <x:v>-12136332.376484144</x:v>
      </x:c>
      <x:c r="BG258" s="19" t="n">
        <x:v>-12444891.112164086</x:v>
      </x:c>
      <x:c r="BH258" s="19" t="n">
        <x:v>-12749962.034467138</x:v>
      </x:c>
      <x:c r="BI258" s="19" t="n">
        <x:v>-13051505.701041887</x:v>
      </x:c>
      <x:c r="BJ258" s="19" t="n">
        <x:v>-13349549.91208943</x:v>
      </x:c>
      <x:c r="BK258" s="19" t="n">
        <x:v>-13643983.22787901</x:v>
      </x:c>
      <x:c r="BL258" s="19" t="n">
        <x:v>-13934972.08737401</x:v>
      </x:c>
      <x:c r="BM258" s="19" t="n">
        <x:v>-14222612.334812349</x:v>
      </x:c>
      <x:c r="BN258" s="19" t="n">
        <x:v>-14506861.803012386</x:v>
      </x:c>
      <x:c r="BO258" s="19" t="n">
        <x:v>-14787676.219871605</x:v>
      </x:c>
    </x:row>
    <x:row r="259" ht="42" customHeight="1">
      <x:c r="A259" s="3" t="str">
        <x:v>ALT.EVENT.CONVERSION.CASH</x:v>
      </x:c>
      <x:c r="B259" s="3" t="str">
        <x:v>No future rounds · Event checkpoint: conversion cash</x:v>
      </x:c>
      <x:c r="C259" s="3" t="str">
        <x:v>EUR</x:v>
      </x:c>
      <x:c r="D259" s="3" t="str">
        <x:v>END</x:v>
      </x:c>
      <x:c r="E259" s="19" t="n">
        <x:f>BO259</x:f>
        <x:v>-9291136.858582083</x:v>
      </x:c>
      <x:c r="F259" s="3" t="str">
        <x:v>D10 Liquidity_RegCap row 164; latest estimate</x:v>
      </x:c>
      <x:c r="G259" s="2"/>
      <x:c r="H259" s="20" t="n">
        <x:f>INDEX(H260:H262,'Cover'!$C$28,1)</x:f>
        <x:v>1025000</x:v>
      </x:c>
      <x:c r="I259" s="20" t="n">
        <x:f>INDEX(I260:I262,'Cover'!$C$28,1)</x:f>
        <x:v>1004604.1399999999</x:v>
      </x:c>
      <x:c r="J259" s="20" t="n">
        <x:f>INDEX(J260:J262,'Cover'!$C$28,1)</x:f>
        <x:v>958098.6999999998</x:v>
      </x:c>
      <x:c r="K259" s="20" t="n">
        <x:f>INDEX(K260:K262,'Cover'!$C$28,1)</x:f>
        <x:v>902797.1499999998</x:v>
      </x:c>
      <x:c r="L259" s="20" t="n">
        <x:f>INDEX(L260:L262,'Cover'!$C$28,1)</x:f>
        <x:v>800282.2899999998</x:v>
      </x:c>
      <x:c r="M259" s="20" t="n">
        <x:f>INDEX(M260:M262,'Cover'!$C$28,1)</x:f>
        <x:v>697476.4399999998</x:v>
      </x:c>
      <x:c r="N259" s="20" t="n">
        <x:f>INDEX(N260:N262,'Cover'!$C$28,1)</x:f>
        <x:v>576550.43</x:v>
      </x:c>
      <x:c r="O259" s="20" t="n">
        <x:f>INDEX(O260:O262,'Cover'!$C$28,1)</x:f>
        <x:v>468673.01928750006</x:v>
      </x:c>
      <x:c r="P259" s="20" t="n">
        <x:f>INDEX(P260:P262,'Cover'!$C$28,1)</x:f>
        <x:v>357174.27265702</x:v>
      </x:c>
      <x:c r="Q259" s="20" t="n">
        <x:f>INDEX(Q260:Q262,'Cover'!$C$28,1)</x:f>
        <x:v>213265.7510932519</x:v>
      </x:c>
      <x:c r="R259" s="20" t="n">
        <x:f>INDEX(R260:R262,'Cover'!$C$28,1)</x:f>
        <x:v>49379.39640640357</x:v>
      </x:c>
      <x:c r="S259" s="20" t="n">
        <x:f>INDEX(S260:S262,'Cover'!$C$28,1)</x:f>
        <x:v>-152967.42797105812</x:v>
      </x:c>
      <x:c r="T259" s="20" t="n">
        <x:f>INDEX(T260:T262,'Cover'!$C$28,1)</x:f>
        <x:v>-347288.8617642631</x:v>
      </x:c>
      <x:c r="U259" s="20" t="n">
        <x:f>INDEX(U260:U262,'Cover'!$C$28,1)</x:f>
        <x:v>-574947.9544161079</x:v>
      </x:c>
      <x:c r="V259" s="20" t="n">
        <x:f>INDEX(V260:V262,'Cover'!$C$28,1)</x:f>
        <x:v>-830156.749181241</x:v>
      </x:c>
      <x:c r="W259" s="20" t="n">
        <x:f>INDEX(W260:W262,'Cover'!$C$28,1)</x:f>
        <x:v>-1078043.168585112</x:v>
      </x:c>
      <x:c r="X259" s="20" t="n">
        <x:f>INDEX(X260:X262,'Cover'!$C$28,1)</x:f>
        <x:v>-1318164.3410679535</x:v>
      </x:c>
      <x:c r="Y259" s="20" t="n">
        <x:f>INDEX(Y260:Y262,'Cover'!$C$28,1)</x:f>
        <x:v>-1556638.562707661</x:v>
      </x:c>
      <x:c r="Z259" s="20" t="n">
        <x:f>INDEX(Z260:Z262,'Cover'!$C$28,1)</x:f>
        <x:v>-1793047.5507291376</x:v>
      </x:c>
      <x:c r="AA259" s="20" t="n">
        <x:f>INDEX(AA260:AA262,'Cover'!$C$28,1)</x:f>
        <x:v>-2038290.6440078218</x:v>
      </x:c>
      <x:c r="AB259" s="20" t="n">
        <x:f>INDEX(AB260:AB262,'Cover'!$C$28,1)</x:f>
        <x:v>-2294114.6419291063</x:v>
      </x:c>
      <x:c r="AC259" s="20" t="n">
        <x:f>INDEX(AC260:AC262,'Cover'!$C$28,1)</x:f>
        <x:v>-2534860.2978936615</x:v>
      </x:c>
      <x:c r="AD259" s="20" t="n">
        <x:f>INDEX(AD260:AD262,'Cover'!$C$28,1)</x:f>
        <x:v>-2774339.917650777</x:v>
      </x:c>
      <x:c r="AE259" s="20" t="n">
        <x:f>INDEX(AE260:AE262,'Cover'!$C$28,1)</x:f>
        <x:v>-3009782.354767304</x:v>
      </x:c>
      <x:c r="AF259" s="20" t="n">
        <x:f>INDEX(AF260:AF262,'Cover'!$C$28,1)</x:f>
        <x:v>-3250223.91351593</x:v>
      </x:c>
      <x:c r="AG259" s="20" t="n">
        <x:f>INDEX(AG260:AG262,'Cover'!$C$28,1)</x:f>
        <x:v>-3502166.4888792033</x:v>
      </x:c>
      <x:c r="AH259" s="20" t="n">
        <x:f>INDEX(AH260:AH262,'Cover'!$C$28,1)</x:f>
        <x:v>-3782785.0820616065</x:v>
      </x:c>
      <x:c r="AI259" s="20" t="n">
        <x:f>INDEX(AI260:AI262,'Cover'!$C$28,1)</x:f>
        <x:v>-4067969.783399542</x:v>
      </x:c>
      <x:c r="AJ259" s="20" t="n">
        <x:f>INDEX(AJ260:AJ262,'Cover'!$C$28,1)</x:f>
        <x:v>-4337718.759449658</x:v>
      </x:c>
      <x:c r="AK259" s="20" t="n">
        <x:f>INDEX(AK260:AK262,'Cover'!$C$28,1)</x:f>
        <x:v>-4599465.865409469</x:v>
      </x:c>
      <x:c r="AL259" s="20" t="n">
        <x:f>INDEX(AL260:AL262,'Cover'!$C$28,1)</x:f>
        <x:v>-4854743.052147511</x:v>
      </x:c>
      <x:c r="AM259" s="20" t="n">
        <x:f>INDEX(AM260:AM262,'Cover'!$C$28,1)</x:f>
        <x:v>-5107923.495142076</x:v>
      </x:c>
      <x:c r="AN259" s="20" t="n">
        <x:f>INDEX(AN260:AN262,'Cover'!$C$28,1)</x:f>
        <x:v>-5350047.844611895</x:v>
      </x:c>
      <x:c r="AO259" s="20" t="n">
        <x:f>INDEX(AO260:AO262,'Cover'!$C$28,1)</x:f>
        <x:v>-5585537.605869354</x:v>
      </x:c>
      <x:c r="AP259" s="20" t="n">
        <x:f>INDEX(AP260:AP262,'Cover'!$C$28,1)</x:f>
        <x:v>-5819798.956520755</x:v>
      </x:c>
      <x:c r="AQ259" s="20" t="n">
        <x:f>INDEX(AQ260:AQ262,'Cover'!$C$28,1)</x:f>
        <x:v>-6041582.694944967</x:v>
      </x:c>
      <x:c r="AR259" s="20" t="n">
        <x:f>INDEX(AR260:AR262,'Cover'!$C$28,1)</x:f>
        <x:v>-6256614.152335374</x:v>
      </x:c>
      <x:c r="AS259" s="20" t="n">
        <x:f>INDEX(AS260:AS262,'Cover'!$C$28,1)</x:f>
        <x:v>-6473822.439568359</x:v>
      </x:c>
      <x:c r="AT259" s="20" t="n">
        <x:f>INDEX(AT260:AT262,'Cover'!$C$28,1)</x:f>
        <x:v>-6705896.818728638</x:v>
      </x:c>
      <x:c r="AU259" s="20" t="n">
        <x:f>INDEX(AU260:AU262,'Cover'!$C$28,1)</x:f>
        <x:v>-6938710.566849238</x:v>
      </x:c>
      <x:c r="AV259" s="20" t="n">
        <x:f>INDEX(AV260:AV262,'Cover'!$C$28,1)</x:f>
        <x:v>-7157688.258149631</x:v>
      </x:c>
      <x:c r="AW259" s="20" t="n">
        <x:f>INDEX(AW260:AW262,'Cover'!$C$28,1)</x:f>
        <x:v>-7359680.79613557</x:v>
      </x:c>
      <x:c r="AX259" s="20" t="n">
        <x:f>INDEX(AX260:AX262,'Cover'!$C$28,1)</x:f>
        <x:v>-7551584.550747674</x:v>
      </x:c>
      <x:c r="AY259" s="20" t="n">
        <x:f>INDEX(AY260:AY262,'Cover'!$C$28,1)</x:f>
        <x:v>-7743684.8000990525</x:v>
      </x:c>
      <x:c r="AZ259" s="20" t="n">
        <x:f>INDEX(AZ260:AZ262,'Cover'!$C$28,1)</x:f>
        <x:v>-7915341.527925166</x:v>
      </x:c>
      <x:c r="BA259" s="20" t="n">
        <x:f>INDEX(BA260:BA262,'Cover'!$C$28,1)</x:f>
        <x:v>-8076865.462795889</x:v>
      </x:c>
      <x:c r="BB259" s="20" t="n">
        <x:f>INDEX(BB260:BB262,'Cover'!$C$28,1)</x:f>
        <x:v>-8240250.613562576</x:v>
      </x:c>
      <x:c r="BC259" s="20" t="n">
        <x:f>INDEX(BC260:BC262,'Cover'!$C$28,1)</x:f>
        <x:v>-8381366.877320566</x:v>
      </x:c>
      <x:c r="BD259" s="20" t="n">
        <x:f>INDEX(BD260:BD262,'Cover'!$C$28,1)</x:f>
        <x:v>-8512314.126547486</x:v>
      </x:c>
      <x:c r="BE259" s="20" t="n">
        <x:f>INDEX(BE260:BE262,'Cover'!$C$28,1)</x:f>
        <x:v>-8651458.102656592</x:v>
      </x:c>
      <x:c r="BF259" s="20" t="n">
        <x:f>INDEX(BF260:BF262,'Cover'!$C$28,1)</x:f>
        <x:v>-8768973.478533452</x:v>
      </x:c>
      <x:c r="BG259" s="20" t="n">
        <x:f>INDEX(BG260:BG262,'Cover'!$C$28,1)</x:f>
        <x:v>-8877250.290863983</x:v>
      </x:c>
      <x:c r="BH259" s="20" t="n">
        <x:f>INDEX(BH260:BH262,'Cover'!$C$28,1)</x:f>
        <x:v>-8981608.620823385</x:v>
      </x:c>
      <x:c r="BI259" s="20" t="n">
        <x:f>INDEX(BI260:BI262,'Cover'!$C$28,1)</x:f>
        <x:v>-9059417.921042122</x:v>
      </x:c>
      <x:c r="BJ259" s="20" t="n">
        <x:f>INDEX(BJ260:BJ262,'Cover'!$C$28,1)</x:f>
        <x:v>-9122393.801539395</x:v>
      </x:c>
      <x:c r="BK259" s="20" t="n">
        <x:f>INDEX(BK260:BK262,'Cover'!$C$28,1)</x:f>
        <x:v>-9190958.15221674</x:v>
      </x:c>
      <x:c r="BL259" s="20" t="n">
        <x:f>INDEX(BL260:BL262,'Cover'!$C$28,1)</x:f>
        <x:v>-9226865.699065847</x:v>
      </x:c>
      <x:c r="BM259" s="20" t="n">
        <x:f>INDEX(BM260:BM262,'Cover'!$C$28,1)</x:f>
        <x:v>-9253036.07234245</x:v>
      </x:c>
      <x:c r="BN259" s="20" t="n">
        <x:f>INDEX(BN260:BN262,'Cover'!$C$28,1)</x:f>
        <x:v>-9289391.26614878</x:v>
      </x:c>
      <x:c r="BO259" s="20" t="n">
        <x:f>INDEX(BO260:BO262,'Cover'!$C$28,1)</x:f>
        <x:v>-9291136.858582083</x:v>
      </x:c>
    </x:row>
    <x:row r="260" ht="42" customHeight="1">
      <x:c r="A260" s="3" t="str">
        <x:v>ALT.EVENT.CONVERSION.CASH.1</x:v>
      </x:c>
      <x:c r="B260" s="3" t="str">
        <x:v>No future rounds · Event checkpoint: conversion cash / Base</x:v>
      </x:c>
      <x:c r="C260" s="3" t="str">
        <x:v>EUR</x:v>
      </x:c>
      <x:c r="D260" s="3" t="str">
        <x:v>END</x:v>
      </x:c>
      <x:c r="E260" s="19" t="n">
        <x:f>BO260</x:f>
        <x:v>-9291136.858582083</x:v>
      </x:c>
      <x:c r="F260" s="3" t="str"/>
      <x:c r="G260" s="2"/>
      <x:c r="H260" s="19" t="n">
        <x:v>1025000</x:v>
      </x:c>
      <x:c r="I260" s="19" t="n">
        <x:v>1004604.1399999999</x:v>
      </x:c>
      <x:c r="J260" s="19" t="n">
        <x:v>958098.6999999998</x:v>
      </x:c>
      <x:c r="K260" s="19" t="n">
        <x:v>902797.1499999998</x:v>
      </x:c>
      <x:c r="L260" s="19" t="n">
        <x:v>800282.2899999998</x:v>
      </x:c>
      <x:c r="M260" s="19" t="n">
        <x:v>697476.4399999998</x:v>
      </x:c>
      <x:c r="N260" s="19" t="n">
        <x:v>576550.43</x:v>
      </x:c>
      <x:c r="O260" s="19" t="n">
        <x:v>468673.01928750006</x:v>
      </x:c>
      <x:c r="P260" s="19" t="n">
        <x:v>357174.27265702</x:v>
      </x:c>
      <x:c r="Q260" s="19" t="n">
        <x:v>213265.7510932519</x:v>
      </x:c>
      <x:c r="R260" s="19" t="n">
        <x:v>49379.39640640357</x:v>
      </x:c>
      <x:c r="S260" s="19" t="n">
        <x:v>-152967.42797105812</x:v>
      </x:c>
      <x:c r="T260" s="19" t="n">
        <x:v>-347288.8617642631</x:v>
      </x:c>
      <x:c r="U260" s="19" t="n">
        <x:v>-574947.9544161079</x:v>
      </x:c>
      <x:c r="V260" s="19" t="n">
        <x:v>-830156.749181241</x:v>
      </x:c>
      <x:c r="W260" s="19" t="n">
        <x:v>-1078043.168585112</x:v>
      </x:c>
      <x:c r="X260" s="19" t="n">
        <x:v>-1318164.3410679535</x:v>
      </x:c>
      <x:c r="Y260" s="19" t="n">
        <x:v>-1556638.562707661</x:v>
      </x:c>
      <x:c r="Z260" s="19" t="n">
        <x:v>-1793047.5507291376</x:v>
      </x:c>
      <x:c r="AA260" s="19" t="n">
        <x:v>-2038290.6440078218</x:v>
      </x:c>
      <x:c r="AB260" s="19" t="n">
        <x:v>-2294114.6419291063</x:v>
      </x:c>
      <x:c r="AC260" s="19" t="n">
        <x:v>-2534860.2978936615</x:v>
      </x:c>
      <x:c r="AD260" s="19" t="n">
        <x:v>-2774339.917650777</x:v>
      </x:c>
      <x:c r="AE260" s="19" t="n">
        <x:v>-3009782.354767304</x:v>
      </x:c>
      <x:c r="AF260" s="19" t="n">
        <x:v>-3250223.91351593</x:v>
      </x:c>
      <x:c r="AG260" s="19" t="n">
        <x:v>-3502166.4888792033</x:v>
      </x:c>
      <x:c r="AH260" s="19" t="n">
        <x:v>-3782785.0820616065</x:v>
      </x:c>
      <x:c r="AI260" s="19" t="n">
        <x:v>-4067969.783399542</x:v>
      </x:c>
      <x:c r="AJ260" s="19" t="n">
        <x:v>-4337718.759449658</x:v>
      </x:c>
      <x:c r="AK260" s="19" t="n">
        <x:v>-4599465.865409469</x:v>
      </x:c>
      <x:c r="AL260" s="19" t="n">
        <x:v>-4854743.052147511</x:v>
      </x:c>
      <x:c r="AM260" s="19" t="n">
        <x:v>-5107923.495142076</x:v>
      </x:c>
      <x:c r="AN260" s="19" t="n">
        <x:v>-5350047.844611895</x:v>
      </x:c>
      <x:c r="AO260" s="19" t="n">
        <x:v>-5585537.605869354</x:v>
      </x:c>
      <x:c r="AP260" s="19" t="n">
        <x:v>-5819798.956520755</x:v>
      </x:c>
      <x:c r="AQ260" s="19" t="n">
        <x:v>-6041582.694944967</x:v>
      </x:c>
      <x:c r="AR260" s="19" t="n">
        <x:v>-6256614.152335374</x:v>
      </x:c>
      <x:c r="AS260" s="19" t="n">
        <x:v>-6473822.439568359</x:v>
      </x:c>
      <x:c r="AT260" s="19" t="n">
        <x:v>-6705896.818728638</x:v>
      </x:c>
      <x:c r="AU260" s="19" t="n">
        <x:v>-6938710.566849238</x:v>
      </x:c>
      <x:c r="AV260" s="19" t="n">
        <x:v>-7157688.258149631</x:v>
      </x:c>
      <x:c r="AW260" s="19" t="n">
        <x:v>-7359680.79613557</x:v>
      </x:c>
      <x:c r="AX260" s="19" t="n">
        <x:v>-7551584.550747674</x:v>
      </x:c>
      <x:c r="AY260" s="19" t="n">
        <x:v>-7743684.8000990525</x:v>
      </x:c>
      <x:c r="AZ260" s="19" t="n">
        <x:v>-7915341.527925166</x:v>
      </x:c>
      <x:c r="BA260" s="19" t="n">
        <x:v>-8076865.462795889</x:v>
      </x:c>
      <x:c r="BB260" s="19" t="n">
        <x:v>-8240250.613562576</x:v>
      </x:c>
      <x:c r="BC260" s="19" t="n">
        <x:v>-8381366.877320566</x:v>
      </x:c>
      <x:c r="BD260" s="19" t="n">
        <x:v>-8512314.126547486</x:v>
      </x:c>
      <x:c r="BE260" s="19" t="n">
        <x:v>-8651458.102656592</x:v>
      </x:c>
      <x:c r="BF260" s="19" t="n">
        <x:v>-8768973.478533452</x:v>
      </x:c>
      <x:c r="BG260" s="19" t="n">
        <x:v>-8877250.290863983</x:v>
      </x:c>
      <x:c r="BH260" s="19" t="n">
        <x:v>-8981608.620823385</x:v>
      </x:c>
      <x:c r="BI260" s="19" t="n">
        <x:v>-9059417.921042122</x:v>
      </x:c>
      <x:c r="BJ260" s="19" t="n">
        <x:v>-9122393.801539395</x:v>
      </x:c>
      <x:c r="BK260" s="19" t="n">
        <x:v>-9190958.15221674</x:v>
      </x:c>
      <x:c r="BL260" s="19" t="n">
        <x:v>-9226865.699065847</x:v>
      </x:c>
      <x:c r="BM260" s="19" t="n">
        <x:v>-9253036.07234245</x:v>
      </x:c>
      <x:c r="BN260" s="19" t="n">
        <x:v>-9289391.26614878</x:v>
      </x:c>
      <x:c r="BO260" s="19" t="n">
        <x:v>-9291136.858582083</x:v>
      </x:c>
    </x:row>
    <x:row r="261" ht="42" customHeight="1">
      <x:c r="A261" s="3" t="str">
        <x:v>ALT.EVENT.CONVERSION.CASH.2</x:v>
      </x:c>
      <x:c r="B261" s="3" t="str">
        <x:v>No future rounds · Event checkpoint: conversion cash / Upside</x:v>
      </x:c>
      <x:c r="C261" s="3" t="str">
        <x:v>EUR</x:v>
      </x:c>
      <x:c r="D261" s="3" t="str">
        <x:v>END</x:v>
      </x:c>
      <x:c r="E261" s="19" t="n">
        <x:f>BO261</x:f>
        <x:v>745711.483567083</x:v>
      </x:c>
      <x:c r="F261" s="3" t="str"/>
      <x:c r="G261" s="2"/>
      <x:c r="H261" s="19" t="n">
        <x:v>1025000</x:v>
      </x:c>
      <x:c r="I261" s="19" t="n">
        <x:v>1004604.1399999999</x:v>
      </x:c>
      <x:c r="J261" s="19" t="n">
        <x:v>958098.6999999998</x:v>
      </x:c>
      <x:c r="K261" s="19" t="n">
        <x:v>902797.1499999998</x:v>
      </x:c>
      <x:c r="L261" s="19" t="n">
        <x:v>800282.2899999998</x:v>
      </x:c>
      <x:c r="M261" s="19" t="n">
        <x:v>697476.4399999998</x:v>
      </x:c>
      <x:c r="N261" s="19" t="n">
        <x:v>576550.43</x:v>
      </x:c>
      <x:c r="O261" s="19" t="n">
        <x:v>468673.01928750006</x:v>
      </x:c>
      <x:c r="P261" s="19" t="n">
        <x:v>357174.27265702</x:v>
      </x:c>
      <x:c r="Q261" s="19" t="n">
        <x:v>213265.7510932519</x:v>
      </x:c>
      <x:c r="R261" s="19" t="n">
        <x:v>52541.64795928274</x:v>
      </x:c>
      <x:c r="S261" s="19" t="n">
        <x:v>-145357.82910152175</x:v>
      </x:c>
      <x:c r="T261" s="19" t="n">
        <x:v>-334663.08085460326</x:v>
      </x:c>
      <x:c r="U261" s="19" t="n">
        <x:v>-537125.4269152286</x:v>
      </x:c>
      <x:c r="V261" s="19" t="n">
        <x:v>-774915.8938792874</x:v>
      </x:c>
      <x:c r="W261" s="19" t="n">
        <x:v>-1001990.7008006781</x:v>
      </x:c>
      <x:c r="X261" s="19" t="n">
        <x:v>-1218427.827269969</x:v>
      </x:c>
      <x:c r="Y261" s="19" t="n">
        <x:v>-1428964.2649869428</x:v>
      </x:c>
      <x:c r="Z261" s="19" t="n">
        <x:v>-1633682.57286264</x:v>
      </x:c>
      <x:c r="AA261" s="19" t="n">
        <x:v>-1844953.805726048</x:v>
      </x:c>
      <x:c r="AB261" s="19" t="n">
        <x:v>-2061184.2639940176</x:v>
      </x:c>
      <x:c r="AC261" s="19" t="n">
        <x:v>-2258213.7634766386</x:v>
      </x:c>
      <x:c r="AD261" s="19" t="n">
        <x:v>-2451317.101626992</x:v>
      </x:c>
      <x:c r="AE261" s="19" t="n">
        <x:v>-2633037.153792868</x:v>
      </x:c>
      <x:c r="AF261" s="19" t="n">
        <x:v>-2815212.7375543904</x:v>
      </x:c>
      <x:c r="AG261" s="19" t="n">
        <x:v>-3002644.8393243663</x:v>
      </x:c>
      <x:c r="AH261" s="19" t="n">
        <x:v>-3205023.5869894936</x:v>
      </x:c>
      <x:c r="AI261" s="19" t="n">
        <x:v>-3403524.936100182</x:v>
      </x:c>
      <x:c r="AJ261" s="19" t="n">
        <x:v>-3583420.2353058234</x:v>
      </x:c>
      <x:c r="AK261" s="19" t="n">
        <x:v>-3740569.168184745</x:v>
      </x:c>
      <x:c r="AL261" s="19" t="n">
        <x:v>-3881885.515948071</x:v>
      </x:c>
      <x:c r="AM261" s="19" t="n">
        <x:v>-4019236.233263321</x:v>
      </x:c>
      <x:c r="AN261" s="19" t="n">
        <x:v>-4127875.0784929297</x:v>
      </x:c>
      <x:c r="AO261" s="19" t="n">
        <x:v>-4219799.507659095</x:v>
      </x:c>
      <x:c r="AP261" s="19" t="n">
        <x:v>-4309931.140473478</x:v>
      </x:c>
      <x:c r="AQ261" s="19" t="n">
        <x:v>-4366779.031999008</x:v>
      </x:c>
      <x:c r="AR261" s="19" t="n">
        <x:v>-4406170.298074663</x:v>
      </x:c>
      <x:c r="AS261" s="19" t="n">
        <x:v>-4445527.574303551</x:v>
      </x:c>
      <x:c r="AT261" s="19" t="n">
        <x:v>-4471913.569953051</x:v>
      </x:c>
      <x:c r="AU261" s="19" t="n">
        <x:v>-4485233.926094332</x:v>
      </x:c>
      <x:c r="AV261" s="19" t="n">
        <x:v>-4486612.439429363</x:v>
      </x:c>
      <x:c r="AW261" s="19" t="n">
        <x:v>-4440592.72480562</x:v>
      </x:c>
      <x:c r="AX261" s="19" t="n">
        <x:v>-4369820.0509503465</x:v>
      </x:c>
      <x:c r="AY261" s="19" t="n">
        <x:v>-4303796.256744502</x:v>
      </x:c>
      <x:c r="AZ261" s="19" t="n">
        <x:v>-4182642.412977615</x:v>
      </x:c>
      <x:c r="BA261" s="19" t="n">
        <x:v>-4035930.21437655</x:v>
      </x:c>
      <x:c r="BB261" s="19" t="n">
        <x:v>-3898483.5466523706</x:v>
      </x:c>
      <x:c r="BC261" s="19" t="n">
        <x:v>-3699531.6542339</x:v>
      </x:c>
      <x:c r="BD261" s="19" t="n">
        <x:v>-3474246.442581994</x:v>
      </x:c>
      <x:c r="BE261" s="19" t="n">
        <x:v>-3266700.205884848</x:v>
      </x:c>
      <x:c r="BF261" s="19" t="n">
        <x:v>-2991556.682583525</x:v>
      </x:c>
      <x:c r="BG261" s="19" t="n">
        <x:v>-2689204.1752424594</x:v>
      </x:c>
      <x:c r="BH261" s="19" t="n">
        <x:v>-2396460.5028141816</x:v>
      </x:c>
      <x:c r="BI261" s="19" t="n">
        <x:v>-2027098.5400501965</x:v>
      </x:c>
      <x:c r="BJ261" s="19" t="n">
        <x:v>-1624295.4182848197</x:v>
      </x:c>
      <x:c r="BK261" s="19" t="n">
        <x:v>-1244536.2648076743</x:v>
      </x:c>
      <x:c r="BL261" s="19" t="n">
        <x:v>-776792.8656555708</x:v>
      </x:c>
      <x:c r="BM261" s="19" t="n">
        <x:v>-280044.2554788431</x:v>
      </x:c>
      <x:c r="BN261" s="19" t="n">
        <x:v>184991.53408272495</x:v>
      </x:c>
      <x:c r="BO261" s="19" t="n">
        <x:v>745711.483567083</x:v>
      </x:c>
    </x:row>
    <x:row r="262" ht="42" customHeight="1">
      <x:c r="A262" s="3" t="str">
        <x:v>ALT.EVENT.CONVERSION.CASH.3</x:v>
      </x:c>
      <x:c r="B262" s="3" t="str">
        <x:v>No future rounds · Event checkpoint: conversion cash / Downside</x:v>
      </x:c>
      <x:c r="C262" s="3" t="str">
        <x:v>EUR</x:v>
      </x:c>
      <x:c r="D262" s="3" t="str">
        <x:v>END</x:v>
      </x:c>
      <x:c r="E262" s="19" t="n">
        <x:f>BO262</x:f>
        <x:v>-14511107.649009325</x:v>
      </x:c>
      <x:c r="F262" s="3" t="str"/>
      <x:c r="G262" s="2"/>
      <x:c r="H262" s="19" t="n">
        <x:v>1025000</x:v>
      </x:c>
      <x:c r="I262" s="19" t="n">
        <x:v>1004604.1399999999</x:v>
      </x:c>
      <x:c r="J262" s="19" t="n">
        <x:v>958098.6999999998</x:v>
      </x:c>
      <x:c r="K262" s="19" t="n">
        <x:v>902797.1499999998</x:v>
      </x:c>
      <x:c r="L262" s="19" t="n">
        <x:v>800282.2899999998</x:v>
      </x:c>
      <x:c r="M262" s="19" t="n">
        <x:v>697476.4399999998</x:v>
      </x:c>
      <x:c r="N262" s="19" t="n">
        <x:v>576550.43</x:v>
      </x:c>
      <x:c r="O262" s="19" t="n">
        <x:v>468673.01928750006</x:v>
      </x:c>
      <x:c r="P262" s="19" t="n">
        <x:v>357174.27265702</x:v>
      </x:c>
      <x:c r="Q262" s="19" t="n">
        <x:v>213265.7510932519</x:v>
      </x:c>
      <x:c r="R262" s="19" t="n">
        <x:v>47502.346824056905</x:v>
      </x:c>
      <x:c r="S262" s="19" t="n">
        <x:v>-157407.11557340348</x:v>
      </x:c>
      <x:c r="T262" s="19" t="n">
        <x:v>-354571.1409816442</x:v>
      </x:c>
      <x:c r="U262" s="19" t="n">
        <x:v>-563207.9088526487</x:v>
      </x:c>
      <x:c r="V262" s="19" t="n">
        <x:v>-800738.1924969952</x:v>
      </x:c>
      <x:c r="W262" s="19" t="n">
        <x:v>-1032724.4432599635</x:v>
      </x:c>
      <x:c r="X262" s="19" t="n">
        <x:v>-1258393.059060063</x:v>
      </x:c>
      <x:c r="Y262" s="19" t="n">
        <x:v>-1484622.9245456317</x:v>
      </x:c>
      <x:c r="Z262" s="19" t="n">
        <x:v>-1710667.0748743035</x:v>
      </x:c>
      <x:c r="AA262" s="19" t="n">
        <x:v>-2005387.005179473</x:v>
      </x:c>
      <x:c r="AB262" s="19" t="n">
        <x:v>-2307556.319185808</x:v>
      </x:c>
      <x:c r="AC262" s="19" t="n">
        <x:v>-2596181.4694060762</x:v>
      </x:c>
      <x:c r="AD262" s="19" t="n">
        <x:v>-2884306.025540352</x:v>
      </x:c>
      <x:c r="AE262" s="19" t="n">
        <x:v>-3171586.565690629</x:v>
      </x:c>
      <x:c r="AF262" s="19" t="n">
        <x:v>-3465555.90106954</x:v>
      </x:c>
      <x:c r="AG262" s="19" t="n">
        <x:v>-3774023.0665279403</x:v>
      </x:c>
      <x:c r="AH262" s="19" t="n">
        <x:v>-4101007.984266434</x:v>
      </x:c>
      <x:c r="AI262" s="19" t="n">
        <x:v>-4436863.496881676</x:v>
      </x:c>
      <x:c r="AJ262" s="19" t="n">
        <x:v>-4759200.450113126</x:v>
      </x:c>
      <x:c r="AK262" s="19" t="n">
        <x:v>-5080650.306553838</x:v>
      </x:c>
      <x:c r="AL262" s="19" t="n">
        <x:v>-5400249.618613132</x:v>
      </x:c>
      <x:c r="AM262" s="19" t="n">
        <x:v>-5719036.484127048</x:v>
      </x:c>
      <x:c r="AN262" s="19" t="n">
        <x:v>-6034906.379173913</x:v>
      </x:c>
      <x:c r="AO262" s="19" t="n">
        <x:v>-6348918.205243703</x:v>
      </x:c>
      <x:c r="AP262" s="19" t="n">
        <x:v>-6662388.067141582</x:v>
      </x:c>
      <x:c r="AQ262" s="19" t="n">
        <x:v>-6972654.758884504</x:v>
      </x:c>
      <x:c r="AR262" s="19" t="n">
        <x:v>-7281077.511294212</x:v>
      </x:c>
      <x:c r="AS262" s="19" t="n">
        <x:v>-7593552.816084569</x:v>
      </x:c>
      <x:c r="AT262" s="19" t="n">
        <x:v>-7934786.0998825645</x:v>
      </x:c>
      <x:c r="AU262" s="19" t="n">
        <x:v>-8283804.752629338</x:v>
      </x:c>
      <x:c r="AV262" s="19" t="n">
        <x:v>-8619496.973091781</x:v>
      </x:c>
      <x:c r="AW262" s="19" t="n">
        <x:v>-8951960.820719305</x:v>
      </x:c>
      <x:c r="AX262" s="19" t="n">
        <x:v>-9281523.768280054</x:v>
      </x:c>
      <x:c r="AY262" s="19" t="n">
        <x:v>-9610597.959380405</x:v>
      </x:c>
      <x:c r="AZ262" s="19" t="n">
        <x:v>-9934395.16681548</x:v>
      </x:c>
      <x:c r="BA262" s="19" t="n">
        <x:v>-10255336.520377021</x:v>
      </x:c>
      <x:c r="BB262" s="19" t="n">
        <x:v>-10576216.994256943</x:v>
      </x:c>
      <x:c r="BC262" s="19" t="n">
        <x:v>-10891485.077744082</x:v>
      </x:c>
      <x:c r="BD262" s="19" t="n">
        <x:v>-11203944.448596966</x:v>
      </x:c>
      <x:c r="BE262" s="19" t="n">
        <x:v>-11521895.220142774</x:v>
      </x:c>
      <x:c r="BF262" s="19" t="n">
        <x:v>-11838992.029408615</x:v>
      </x:c>
      <x:c r="BG262" s="19" t="n">
        <x:v>-12155655.347424945</x:v>
      </x:c>
      <x:c r="BH262" s="19" t="n">
        <x:v>-12464872.524873238</x:v>
      </x:c>
      <x:c r="BI262" s="19" t="n">
        <x:v>-12768640.082404165</x:v>
      </x:c>
      <x:c r="BJ262" s="19" t="n">
        <x:v>-13066358.872047426</x:v>
      </x:c>
      <x:c r="BK262" s="19" t="n">
        <x:v>-13364543.549912123</x:v>
      </x:c>
      <x:c r="BL262" s="19" t="n">
        <x:v>-13652752.640575822</x:v>
      </x:c>
      <x:c r="BM262" s="19" t="n">
        <x:v>-13940000.366610128</x:v>
      </x:c>
      <x:c r="BN262" s="19" t="n">
        <x:v>-14230700.72056536</x:v>
      </x:c>
      <x:c r="BO262" s="19" t="n">
        <x:v>-14511107.649009325</x:v>
      </x:c>
    </x:row>
    <x:row r="263" ht="42" customHeight="1">
      <x:c r="A263" s="3" t="str">
        <x:v>ALT.EVENT.CONVERSION.FUNDS</x:v>
      </x:c>
      <x:c r="B263" s="3" t="str">
        <x:v>No future rounds · Event checkpoint: conversion funds</x:v>
      </x:c>
      <x:c r="C263" s="3" t="str">
        <x:v>EUR</x:v>
      </x:c>
      <x:c r="D263" s="3" t="str">
        <x:v>END</x:v>
      </x:c>
      <x:c r="E263" s="19" t="n">
        <x:f>BO263</x:f>
        <x:v>-9820363.319429295</x:v>
      </x:c>
      <x:c r="F263" s="3" t="str">
        <x:v>D10 Liquidity_RegCap row 167; latest estimate</x:v>
      </x:c>
      <x:c r="G263" s="2"/>
      <x:c r="H263" s="20" t="n">
        <x:f>INDEX(H264:H266,'Cover'!$C$28,1)</x:f>
        <x:v>25000</x:v>
      </x:c>
      <x:c r="I263" s="20" t="n">
        <x:f>INDEX(I264:I266,'Cover'!$C$28,1)</x:f>
        <x:v>-19634.08999999999</x:v>
      </x:c>
      <x:c r="J263" s="20" t="n">
        <x:f>INDEX(J264:J266,'Cover'!$C$28,1)</x:f>
        <x:v>-61241.57999999999</x:v>
      </x:c>
      <x:c r="K263" s="20" t="n">
        <x:f>INDEX(K264:K266,'Cover'!$C$28,1)</x:f>
        <x:v>-146204.51999999996</x:v>
      </x:c>
      <x:c r="L263" s="20" t="n">
        <x:f>INDEX(L264:L266,'Cover'!$C$28,1)</x:f>
        <x:v>-240016.21999999997</x:v>
      </x:c>
      <x:c r="M263" s="20" t="n">
        <x:f>INDEX(M264:M266,'Cover'!$C$28,1)</x:f>
        <x:v>-356604.73</x:v>
      </x:c>
      <x:c r="N263" s="20" t="n">
        <x:f>INDEX(N264:N266,'Cover'!$C$28,1)</x:f>
        <x:v>-466657.8</x:v>
      </x:c>
      <x:c r="O263" s="20" t="n">
        <x:f>INDEX(O264:O266,'Cover'!$C$28,1)</x:f>
        <x:v>-577455.5215080366</x:v>
      </x:c>
      <x:c r="P263" s="20" t="n">
        <x:f>INDEX(P264:P266,'Cover'!$C$28,1)</x:f>
        <x:v>-705376.8342239084</x:v>
      </x:c>
      <x:c r="Q263" s="20" t="n">
        <x:f>INDEX(Q264:Q266,'Cover'!$C$28,1)</x:f>
        <x:v>-866984.110761957</x:v>
      </x:c>
      <x:c r="R263" s="20" t="n">
        <x:f>INDEX(R264:R266,'Cover'!$C$28,1)</x:f>
        <x:v>-1074843.185111445</x:v>
      </x:c>
      <x:c r="S263" s="20" t="n">
        <x:f>INDEX(S264:S266,'Cover'!$C$28,1)</x:f>
        <x:v>-1277085.0626461126</x:v>
      </x:c>
      <x:c r="T263" s="20" t="n">
        <x:f>INDEX(T264:T266,'Cover'!$C$28,1)</x:f>
        <x:v>-1483475.2839961576</x:v>
      </x:c>
      <x:c r="U263" s="20" t="n">
        <x:f>INDEX(U264:U266,'Cover'!$C$28,1)</x:f>
        <x:v>-1773099.1527004917</x:v>
      </x:c>
      <x:c r="V263" s="20" t="n">
        <x:f>INDEX(V264:V266,'Cover'!$C$28,1)</x:f>
        <x:v>-2027693.325328855</x:v>
      </x:c>
      <x:c r="W263" s="20" t="n">
        <x:f>INDEX(W264:W266,'Cover'!$C$28,1)</x:f>
        <x:v>-2280340.9037415786</x:v>
      </x:c>
      <x:c r="X263" s="20" t="n">
        <x:f>INDEX(X264:X266,'Cover'!$C$28,1)</x:f>
        <x:v>-2530952.471608839</x:v>
      </x:c>
      <x:c r="Y263" s="20" t="n">
        <x:f>INDEX(Y264:Y266,'Cover'!$C$28,1)</x:f>
        <x:v>-2779453.5005313447</x:v>
      </x:c>
      <x:c r="Z263" s="20" t="n">
        <x:f>INDEX(Z264:Z266,'Cover'!$C$28,1)</x:f>
        <x:v>-1950776.5133129812</x:v>
      </x:c>
      <x:c r="AA263" s="20" t="n">
        <x:f>INDEX(AA264:AA266,'Cover'!$C$28,1)</x:f>
        <x:v>-2211901.300060438</x:v>
      </x:c>
      <x:c r="AB263" s="20" t="n">
        <x:f>INDEX(AB264:AB266,'Cover'!$C$28,1)</x:f>
        <x:v>-2460292.641237486</x:v>
      </x:c>
      <x:c r="AC263" s="20" t="n">
        <x:f>INDEX(AC264:AC266,'Cover'!$C$28,1)</x:f>
        <x:v>-2706340.670951344</x:v>
      </x:c>
      <x:c r="AD263" s="20" t="n">
        <x:f>INDEX(AD264:AD266,'Cover'!$C$28,1)</x:f>
        <x:v>-2950260.7392417723</x:v>
      </x:c>
      <x:c r="AE263" s="20" t="n">
        <x:f>INDEX(AE264:AE266,'Cover'!$C$28,1)</x:f>
        <x:v>-3191883.7982842317</x:v>
      </x:c>
      <x:c r="AF263" s="20" t="n">
        <x:f>INDEX(AF264:AF266,'Cover'!$C$28,1)</x:f>
        <x:v>-3456384.1936524226</x:v>
      </x:c>
      <x:c r="AG263" s="20" t="n">
        <x:f>INDEX(AG264:AG266,'Cover'!$C$28,1)</x:f>
        <x:v>-3753335.8498022472</x:v>
      </x:c>
      <x:c r="AH263" s="20" t="n">
        <x:f>INDEX(AH264:AH266,'Cover'!$C$28,1)</x:f>
        <x:v>-4044374.365804186</x:v>
      </x:c>
      <x:c r="AI263" s="20" t="n">
        <x:f>INDEX(AI264:AI266,'Cover'!$C$28,1)</x:f>
        <x:v>-4329266.496185917</x:v>
      </x:c>
      <x:c r="AJ263" s="20" t="n">
        <x:f>INDEX(AJ264:AJ266,'Cover'!$C$28,1)</x:f>
        <x:v>-4607826.457544888</x:v>
      </x:c>
      <x:c r="AK263" s="20" t="n">
        <x:f>INDEX(AK264:AK266,'Cover'!$C$28,1)</x:f>
        <x:v>-4879918.228707023</x:v>
      </x:c>
      <x:c r="AL263" s="20" t="n">
        <x:f>INDEX(AL264:AL266,'Cover'!$C$28,1)</x:f>
        <x:v>-5145414.004889339</x:v>
      </x:c>
      <x:c r="AM263" s="20" t="n">
        <x:f>INDEX(AM264:AM266,'Cover'!$C$28,1)</x:f>
        <x:v>-5404196.19657655</x:v>
      </x:c>
      <x:c r="AN263" s="20" t="n">
        <x:f>INDEX(AN264:AN266,'Cover'!$C$28,1)</x:f>
        <x:v>-5656164.321598463</x:v>
      </x:c>
      <x:c r="AO263" s="20" t="n">
        <x:f>INDEX(AO264:AO266,'Cover'!$C$28,1)</x:f>
        <x:v>-5901231.375216828</x:v>
      </x:c>
      <x:c r="AP263" s="20" t="n">
        <x:f>INDEX(AP264:AP266,'Cover'!$C$28,1)</x:f>
        <x:v>-6139412.325382194</x:v>
      </x:c>
      <x:c r="AQ263" s="20" t="n">
        <x:f>INDEX(AQ264:AQ266,'Cover'!$C$28,1)</x:f>
        <x:v>-6370591.271527428</x:v>
      </x:c>
      <x:c r="AR263" s="20" t="n">
        <x:f>INDEX(AR264:AR266,'Cover'!$C$28,1)</x:f>
        <x:v>-6604156.156269576</x:v>
      </x:c>
      <x:c r="AS263" s="20" t="n">
        <x:f>INDEX(AS264:AS266,'Cover'!$C$28,1)</x:f>
        <x:v>-6858282.655133016</x:v>
      </x:c>
      <x:c r="AT263" s="20" t="n">
        <x:f>INDEX(AT264:AT266,'Cover'!$C$28,1)</x:f>
        <x:v>-7102673.45432676</x:v>
      </x:c>
      <x:c r="AU263" s="20" t="n">
        <x:f>INDEX(AU264:AU266,'Cover'!$C$28,1)</x:f>
        <x:v>-7337078.839830591</x:v>
      </x:c>
      <x:c r="AV263" s="20" t="n">
        <x:f>INDEX(AV264:AV266,'Cover'!$C$28,1)</x:f>
        <x:v>-7561409.94968926</x:v>
      </x:c>
      <x:c r="AW263" s="20" t="n">
        <x:f>INDEX(AW264:AW266,'Cover'!$C$28,1)</x:f>
        <x:v>-7775674.334251624</x:v>
      </x:c>
      <x:c r="AX263" s="20" t="n">
        <x:f>INDEX(AX264:AX266,'Cover'!$C$28,1)</x:f>
        <x:v>-7979811.219913863</x:v>
      </x:c>
      <x:c r="AY263" s="20" t="n">
        <x:f>INDEX(AY264:AY266,'Cover'!$C$28,1)</x:f>
        <x:v>-8173834.602047771</x:v>
      </x:c>
      <x:c r="AZ263" s="20" t="n">
        <x:f>INDEX(AZ264:AZ266,'Cover'!$C$28,1)</x:f>
        <x:v>-8357628.596617443</x:v>
      </x:c>
      <x:c r="BA263" s="20" t="n">
        <x:f>INDEX(BA264:BA266,'Cover'!$C$28,1)</x:f>
        <x:v>-8531084.332380783</x:v>
      </x:c>
      <x:c r="BB263" s="20" t="n">
        <x:f>INDEX(BB264:BB266,'Cover'!$C$28,1)</x:f>
        <x:v>-8694269.497802101</x:v>
      </x:c>
      <x:c r="BC263" s="20" t="n">
        <x:f>INDEX(BC264:BC266,'Cover'!$C$28,1)</x:f>
        <x:v>-8847201.083251437</x:v>
      </x:c>
      <x:c r="BD263" s="20" t="n">
        <x:f>INDEX(BD264:BD266,'Cover'!$C$28,1)</x:f>
        <x:v>-8999297.207618147</x:v>
      </x:c>
      <x:c r="BE263" s="20" t="n">
        <x:f>INDEX(BE264:BE266,'Cover'!$C$28,1)</x:f>
        <x:v>-9134658.123945007</x:v>
      </x:c>
      <x:c r="BF263" s="20" t="n">
        <x:f>INDEX(BF264:BF266,'Cover'!$C$28,1)</x:f>
        <x:v>-9257719.86958644</x:v>
      </x:c>
      <x:c r="BG263" s="20" t="n">
        <x:f>INDEX(BG264:BG266,'Cover'!$C$28,1)</x:f>
        <x:v>-9368655.962583657</x:v>
      </x:c>
      <x:c r="BH263" s="20" t="n">
        <x:f>INDEX(BH264:BH266,'Cover'!$C$28,1)</x:f>
        <x:v>-9467497.124017155</x:v>
      </x:c>
      <x:c r="BI263" s="20" t="n">
        <x:f>INDEX(BI264:BI266,'Cover'!$C$28,1)</x:f>
        <x:v>-9554204.74996313</x:v>
      </x:c>
      <x:c r="BJ263" s="20" t="n">
        <x:f>INDEX(BJ264:BJ266,'Cover'!$C$28,1)</x:f>
        <x:v>-9628801.402159404</x:v>
      </x:c>
      <x:c r="BK263" s="20" t="n">
        <x:f>INDEX(BK264:BK266,'Cover'!$C$28,1)</x:f>
        <x:v>-9691170.842223445</x:v>
      </x:c>
      <x:c r="BL263" s="20" t="n">
        <x:f>INDEX(BL264:BL266,'Cover'!$C$28,1)</x:f>
        <x:v>-9741473.998725638</x:v>
      </x:c>
      <x:c r="BM263" s="20" t="n">
        <x:f>INDEX(BM264:BM266,'Cover'!$C$28,1)</x:f>
        <x:v>-9779801.709266575</x:v>
      </x:c>
      <x:c r="BN263" s="20" t="n">
        <x:f>INDEX(BN264:BN266,'Cover'!$C$28,1)</x:f>
        <x:v>-9806116.174544282</x:v>
      </x:c>
      <x:c r="BO263" s="20" t="n">
        <x:f>INDEX(BO264:BO266,'Cover'!$C$28,1)</x:f>
        <x:v>-9820363.319429295</x:v>
      </x:c>
    </x:row>
    <x:row r="264" ht="42" customHeight="1">
      <x:c r="A264" s="3" t="str">
        <x:v>ALT.EVENT.CONVERSION.FUNDS.1</x:v>
      </x:c>
      <x:c r="B264" s="3" t="str">
        <x:v>No future rounds · Event checkpoint: conversion funds / Base</x:v>
      </x:c>
      <x:c r="C264" s="3" t="str">
        <x:v>EUR</x:v>
      </x:c>
      <x:c r="D264" s="3" t="str">
        <x:v>END</x:v>
      </x:c>
      <x:c r="E264" s="19" t="n">
        <x:f>BO264</x:f>
        <x:v>-9820363.319429295</x:v>
      </x:c>
      <x:c r="F264" s="3" t="str"/>
      <x:c r="G264" s="2"/>
      <x:c r="H264" s="19" t="n">
        <x:v>25000</x:v>
      </x:c>
      <x:c r="I264" s="19" t="n">
        <x:v>-19634.08999999999</x:v>
      </x:c>
      <x:c r="J264" s="19" t="n">
        <x:v>-61241.57999999999</x:v>
      </x:c>
      <x:c r="K264" s="19" t="n">
        <x:v>-146204.51999999996</x:v>
      </x:c>
      <x:c r="L264" s="19" t="n">
        <x:v>-240016.21999999997</x:v>
      </x:c>
      <x:c r="M264" s="19" t="n">
        <x:v>-356604.73</x:v>
      </x:c>
      <x:c r="N264" s="19" t="n">
        <x:v>-466657.8</x:v>
      </x:c>
      <x:c r="O264" s="19" t="n">
        <x:v>-577455.5215080366</x:v>
      </x:c>
      <x:c r="P264" s="19" t="n">
        <x:v>-705376.8342239084</x:v>
      </x:c>
      <x:c r="Q264" s="19" t="n">
        <x:v>-866984.110761957</x:v>
      </x:c>
      <x:c r="R264" s="19" t="n">
        <x:v>-1074843.185111445</x:v>
      </x:c>
      <x:c r="S264" s="19" t="n">
        <x:v>-1277085.0626461126</x:v>
      </x:c>
      <x:c r="T264" s="19" t="n">
        <x:v>-1483475.2839961576</x:v>
      </x:c>
      <x:c r="U264" s="19" t="n">
        <x:v>-1773099.1527004917</x:v>
      </x:c>
      <x:c r="V264" s="19" t="n">
        <x:v>-2027693.325328855</x:v>
      </x:c>
      <x:c r="W264" s="19" t="n">
        <x:v>-2280340.9037415786</x:v>
      </x:c>
      <x:c r="X264" s="19" t="n">
        <x:v>-2530952.471608839</x:v>
      </x:c>
      <x:c r="Y264" s="19" t="n">
        <x:v>-2779453.5005313447</x:v>
      </x:c>
      <x:c r="Z264" s="19" t="n">
        <x:v>-1950776.5133129812</x:v>
      </x:c>
      <x:c r="AA264" s="19" t="n">
        <x:v>-2211901.300060438</x:v>
      </x:c>
      <x:c r="AB264" s="19" t="n">
        <x:v>-2460292.641237486</x:v>
      </x:c>
      <x:c r="AC264" s="19" t="n">
        <x:v>-2706340.670951344</x:v>
      </x:c>
      <x:c r="AD264" s="19" t="n">
        <x:v>-2950260.7392417723</x:v>
      </x:c>
      <x:c r="AE264" s="19" t="n">
        <x:v>-3191883.7982842317</x:v>
      </x:c>
      <x:c r="AF264" s="19" t="n">
        <x:v>-3456384.1936524226</x:v>
      </x:c>
      <x:c r="AG264" s="19" t="n">
        <x:v>-3753335.8498022472</x:v>
      </x:c>
      <x:c r="AH264" s="19" t="n">
        <x:v>-4044374.365804186</x:v>
      </x:c>
      <x:c r="AI264" s="19" t="n">
        <x:v>-4329266.496185917</x:v>
      </x:c>
      <x:c r="AJ264" s="19" t="n">
        <x:v>-4607826.457544888</x:v>
      </x:c>
      <x:c r="AK264" s="19" t="n">
        <x:v>-4879918.228707023</x:v>
      </x:c>
      <x:c r="AL264" s="19" t="n">
        <x:v>-5145414.004889339</x:v>
      </x:c>
      <x:c r="AM264" s="19" t="n">
        <x:v>-5404196.19657655</x:v>
      </x:c>
      <x:c r="AN264" s="19" t="n">
        <x:v>-5656164.321598463</x:v>
      </x:c>
      <x:c r="AO264" s="19" t="n">
        <x:v>-5901231.375216828</x:v>
      </x:c>
      <x:c r="AP264" s="19" t="n">
        <x:v>-6139412.325382194</x:v>
      </x:c>
      <x:c r="AQ264" s="19" t="n">
        <x:v>-6370591.271527428</x:v>
      </x:c>
      <x:c r="AR264" s="19" t="n">
        <x:v>-6604156.156269576</x:v>
      </x:c>
      <x:c r="AS264" s="19" t="n">
        <x:v>-6858282.655133016</x:v>
      </x:c>
      <x:c r="AT264" s="19" t="n">
        <x:v>-7102673.45432676</x:v>
      </x:c>
      <x:c r="AU264" s="19" t="n">
        <x:v>-7337078.839830591</x:v>
      </x:c>
      <x:c r="AV264" s="19" t="n">
        <x:v>-7561409.94968926</x:v>
      </x:c>
      <x:c r="AW264" s="19" t="n">
        <x:v>-7775674.334251624</x:v>
      </x:c>
      <x:c r="AX264" s="19" t="n">
        <x:v>-7979811.219913863</x:v>
      </x:c>
      <x:c r="AY264" s="19" t="n">
        <x:v>-8173834.602047771</x:v>
      </x:c>
      <x:c r="AZ264" s="19" t="n">
        <x:v>-8357628.596617443</x:v>
      </x:c>
      <x:c r="BA264" s="19" t="n">
        <x:v>-8531084.332380783</x:v>
      </x:c>
      <x:c r="BB264" s="19" t="n">
        <x:v>-8694269.497802101</x:v>
      </x:c>
      <x:c r="BC264" s="19" t="n">
        <x:v>-8847201.083251437</x:v>
      </x:c>
      <x:c r="BD264" s="19" t="n">
        <x:v>-8999297.207618147</x:v>
      </x:c>
      <x:c r="BE264" s="19" t="n">
        <x:v>-9134658.123945007</x:v>
      </x:c>
      <x:c r="BF264" s="19" t="n">
        <x:v>-9257719.86958644</x:v>
      </x:c>
      <x:c r="BG264" s="19" t="n">
        <x:v>-9368655.962583657</x:v>
      </x:c>
      <x:c r="BH264" s="19" t="n">
        <x:v>-9467497.124017155</x:v>
      </x:c>
      <x:c r="BI264" s="19" t="n">
        <x:v>-9554204.74996313</x:v>
      </x:c>
      <x:c r="BJ264" s="19" t="n">
        <x:v>-9628801.402159404</x:v>
      </x:c>
      <x:c r="BK264" s="19" t="n">
        <x:v>-9691170.842223445</x:v>
      </x:c>
      <x:c r="BL264" s="19" t="n">
        <x:v>-9741473.998725638</x:v>
      </x:c>
      <x:c r="BM264" s="19" t="n">
        <x:v>-9779801.709266575</x:v>
      </x:c>
      <x:c r="BN264" s="19" t="n">
        <x:v>-9806116.174544282</x:v>
      </x:c>
      <x:c r="BO264" s="19" t="n">
        <x:v>-9820363.319429295</x:v>
      </x:c>
    </x:row>
    <x:row r="265" ht="42" customHeight="1">
      <x:c r="A265" s="3" t="str">
        <x:v>ALT.EVENT.CONVERSION.FUNDS.2</x:v>
      </x:c>
      <x:c r="B265" s="3" t="str">
        <x:v>No future rounds · Event checkpoint: conversion funds / Upside</x:v>
      </x:c>
      <x:c r="C265" s="3" t="str">
        <x:v>EUR</x:v>
      </x:c>
      <x:c r="D265" s="3" t="str">
        <x:v>END</x:v>
      </x:c>
      <x:c r="E265" s="19" t="n">
        <x:f>BO265</x:f>
        <x:v>-4465987.48949771</x:v>
      </x:c>
      <x:c r="F265" s="3" t="str"/>
      <x:c r="G265" s="2"/>
      <x:c r="H265" s="19" t="n">
        <x:v>25000</x:v>
      </x:c>
      <x:c r="I265" s="19" t="n">
        <x:v>-19634.08999999999</x:v>
      </x:c>
      <x:c r="J265" s="19" t="n">
        <x:v>-61241.57999999999</x:v>
      </x:c>
      <x:c r="K265" s="19" t="n">
        <x:v>-146204.51999999996</x:v>
      </x:c>
      <x:c r="L265" s="19" t="n">
        <x:v>-240016.21999999997</x:v>
      </x:c>
      <x:c r="M265" s="19" t="n">
        <x:v>-356604.73</x:v>
      </x:c>
      <x:c r="N265" s="19" t="n">
        <x:v>-466657.8</x:v>
      </x:c>
      <x:c r="O265" s="19" t="n">
        <x:v>-577455.5215080366</x:v>
      </x:c>
      <x:c r="P265" s="19" t="n">
        <x:v>-705376.8342239084</x:v>
      </x:c>
      <x:c r="Q265" s="19" t="n">
        <x:v>-866984.110761957</x:v>
      </x:c>
      <x:c r="R265" s="19" t="n">
        <x:v>-1074118.4003221714</x:v>
      </x:c>
      <x:c r="S265" s="19" t="n">
        <x:v>-1274844.1321174616</x:v>
      </x:c>
      <x:c r="T265" s="19" t="n">
        <x:v>-1478886.524752129</x:v>
      </x:c>
      <x:c r="U265" s="19" t="n">
        <x:v>-1745548.9275275469</x:v>
      </x:c>
      <x:c r="V265" s="19" t="n">
        <x:v>-1989286.839408604</x:v>
      </x:c>
      <x:c r="W265" s="19" t="n">
        <x:v>-2227975.4690479394</x:v>
      </x:c>
      <x:c r="X265" s="19" t="n">
        <x:v>-2461306.6382939806</x:v>
      </x:c>
      <x:c r="Y265" s="19" t="n">
        <x:v>-2689008.2195043517</x:v>
      </x:c>
      <x:c r="Z265" s="19" t="n">
        <x:v>-1835826.5684510719</x:v>
      </x:c>
      <x:c r="AA265" s="19" t="n">
        <x:v>-2068570.862748345</x:v>
      </x:c>
      <x:c r="AB265" s="19" t="n">
        <x:v>-2284532.3146887277</x:v>
      </x:c>
      <x:c r="AC265" s="19" t="n">
        <x:v>-2493948.8762799166</x:v>
      </x:c>
      <x:c r="AD265" s="19" t="n">
        <x:v>-2697193.9436526205</x:v>
      </x:c>
      <x:c r="AE265" s="19" t="n">
        <x:v>-2893778.784022359</x:v>
      </x:c>
      <x:c r="AF265" s="19" t="n">
        <x:v>-3108749.1983568245</x:v>
      </x:c>
      <x:c r="AG265" s="19" t="n">
        <x:v>-3349493.9087425126</x:v>
      </x:c>
      <x:c r="AH265" s="19" t="n">
        <x:v>-3576939.1955667003</x:v>
      </x:c>
      <x:c r="AI265" s="19" t="n">
        <x:v>-3790382.965955854</x:v>
      </x:c>
      <x:c r="AJ265" s="19" t="n">
        <x:v>-3989204.8737621484</x:v>
      </x:c>
      <x:c r="AK265" s="19" t="n">
        <x:v>-4172911.9851660207</x:v>
      </x:c>
      <x:c r="AL265" s="19" t="n">
        <x:v>-4341027.5361463195</x:v>
      </x:c>
      <x:c r="AM265" s="19" t="n">
        <x:v>-4493099.904984684</x:v>
      </x:c>
      <x:c r="AN265" s="19" t="n">
        <x:v>-4628724.477831799</x:v>
      </x:c>
      <x:c r="AO265" s="19" t="n">
        <x:v>-4747534.432179452</x:v>
      </x:c>
      <x:c r="AP265" s="19" t="n">
        <x:v>-4849418.774748361</x:v>
      </x:c>
      <x:c r="AQ265" s="19" t="n">
        <x:v>-4933933.980600569</x:v>
      </x:c>
      <x:c r="AR265" s="19" t="n">
        <x:v>-5010232.943391984</x:v>
      </x:c>
      <x:c r="AS265" s="19" t="n">
        <x:v>-5095102.38223879</x:v>
      </x:c>
      <x:c r="AT265" s="19" t="n">
        <x:v>-5157598.064602308</x:v>
      </x:c>
      <x:c r="AU265" s="19" t="n">
        <x:v>-5197091.100109127</x:v>
      </x:c>
      <x:c r="AV265" s="19" t="n">
        <x:v>-5213128.115455298</x:v>
      </x:c>
      <x:c r="AW265" s="19" t="n">
        <x:v>-5205395.510582137</x:v>
      </x:c>
      <x:c r="AX265" s="19" t="n">
        <x:v>-5173510.723671772</x:v>
      </x:c>
      <x:c r="AY265" s="19" t="n">
        <x:v>-5117174.231051282</x:v>
      </x:c>
      <x:c r="AZ265" s="19" t="n">
        <x:v>-5035973.202137731</x:v>
      </x:c>
      <x:c r="BA265" s="19" t="n">
        <x:v>-5010232.943391984</x:v>
      </x:c>
      <x:c r="BB265" s="19" t="n">
        <x:v>-5010232.943391984</x:v>
      </x:c>
      <x:c r="BC265" s="19" t="n">
        <x:v>-5010232.943391984</x:v>
      </x:c>
      <x:c r="BD265" s="19" t="n">
        <x:v>-4465987.48949771</x:v>
      </x:c>
      <x:c r="BE265" s="19" t="n">
        <x:v>-4465987.48949771</x:v>
      </x:c>
      <x:c r="BF265" s="19" t="n">
        <x:v>-4465987.48949771</x:v>
      </x:c>
      <x:c r="BG265" s="19" t="n">
        <x:v>-4465987.48949771</x:v>
      </x:c>
      <x:c r="BH265" s="19" t="n">
        <x:v>-4465987.48949771</x:v>
      </x:c>
      <x:c r="BI265" s="19" t="n">
        <x:v>-4465987.48949771</x:v>
      </x:c>
      <x:c r="BJ265" s="19" t="n">
        <x:v>-4465987.48949771</x:v>
      </x:c>
      <x:c r="BK265" s="19" t="n">
        <x:v>-4465987.48949771</x:v>
      </x:c>
      <x:c r="BL265" s="19" t="n">
        <x:v>-4465987.48949771</x:v>
      </x:c>
      <x:c r="BM265" s="19" t="n">
        <x:v>-4465987.48949771</x:v>
      </x:c>
      <x:c r="BN265" s="19" t="n">
        <x:v>-4465987.48949771</x:v>
      </x:c>
      <x:c r="BO265" s="19" t="n">
        <x:v>-4465987.48949771</x:v>
      </x:c>
    </x:row>
    <x:row r="266" ht="42" customHeight="1">
      <x:c r="A266" s="3" t="str">
        <x:v>ALT.EVENT.CONVERSION.FUNDS.3</x:v>
      </x:c>
      <x:c r="B266" s="3" t="str">
        <x:v>No future rounds · Event checkpoint: conversion funds / Downside</x:v>
      </x:c>
      <x:c r="C266" s="3" t="str">
        <x:v>EUR</x:v>
      </x:c>
      <x:c r="D266" s="3" t="str">
        <x:v>END</x:v>
      </x:c>
      <x:c r="E266" s="19" t="n">
        <x:f>BO266</x:f>
        <x:v>-14787676.219871605</x:v>
      </x:c>
      <x:c r="F266" s="3" t="str"/>
      <x:c r="G266" s="2"/>
      <x:c r="H266" s="19" t="n">
        <x:v>25000</x:v>
      </x:c>
      <x:c r="I266" s="19" t="n">
        <x:v>-19634.08999999999</x:v>
      </x:c>
      <x:c r="J266" s="19" t="n">
        <x:v>-61241.57999999999</x:v>
      </x:c>
      <x:c r="K266" s="19" t="n">
        <x:v>-146204.51999999996</x:v>
      </x:c>
      <x:c r="L266" s="19" t="n">
        <x:v>-240016.21999999997</x:v>
      </x:c>
      <x:c r="M266" s="19" t="n">
        <x:v>-356604.73</x:v>
      </x:c>
      <x:c r="N266" s="19" t="n">
        <x:v>-466657.8</x:v>
      </x:c>
      <x:c r="O266" s="19" t="n">
        <x:v>-577455.5215080366</x:v>
      </x:c>
      <x:c r="P266" s="19" t="n">
        <x:v>-705376.8342239084</x:v>
      </x:c>
      <x:c r="Q266" s="19" t="n">
        <x:v>-866984.110761957</x:v>
      </x:c>
      <x:c r="R266" s="19" t="n">
        <x:v>-1075229.519007377</x:v>
      </x:c>
      <x:c r="S266" s="19" t="n">
        <x:v>-1278301.240303635</x:v>
      </x:c>
      <x:c r="T266" s="19" t="n">
        <x:v>-1485979.170416024</x:v>
      </x:c>
      <x:c r="U266" s="19" t="n">
        <x:v>-1727521.4692329385</x:v>
      </x:c>
      <x:c r="V266" s="19" t="n">
        <x:v>-1960598.9108986973</x:v>
      </x:c>
      <x:c r="W266" s="19" t="n">
        <x:v>-2193394.7187194703</x:v>
      </x:c>
      <x:c r="X266" s="19" t="n">
        <x:v>-2425910.4242275874</x:v>
      </x:c>
      <x:c r="Y266" s="19" t="n">
        <x:v>-2658148.1366199683</x:v>
      </x:c>
      <x:c r="Z266" s="19" t="n">
        <x:v>-1815110.5404832307</x:v>
      </x:c>
      <x:c r="AA266" s="19" t="n">
        <x:v>-2177848.905959431</x:v>
      </x:c>
      <x:c r="AB266" s="19" t="n">
        <x:v>-2469507.791455513</x:v>
      </x:c>
      <x:c r="AC266" s="19" t="n">
        <x:v>-2760459.3591676382</x:v>
      </x:c>
      <x:c r="AD266" s="19" t="n">
        <x:v>-3050803.977749725</x:v>
      </x:c>
      <x:c r="AE266" s="19" t="n">
        <x:v>-3340526.0056453976</x:v>
      </x:c>
      <x:c r="AF266" s="19" t="n">
        <x:v>-3654844.1823775633</x:v>
      </x:c>
      <x:c r="AG266" s="19" t="n">
        <x:v>-3987474.1634002374</x:v>
      </x:c>
      <x:c r="AH266" s="19" t="n">
        <x:v>-4318212.866310265</x:v>
      </x:c>
      <x:c r="AI266" s="19" t="n">
        <x:v>-4647051.877683972</x:v>
      </x:c>
      <x:c r="AJ266" s="19" t="n">
        <x:v>-4973961.085185236</x:v>
      </x:c>
      <x:c r="AK266" s="19" t="n">
        <x:v>-5298921.012772441</x:v>
      </x:c>
      <x:c r="AL266" s="19" t="n">
        <x:v>-5621913.969016208</x:v>
      </x:c>
      <x:c r="AM266" s="19" t="n">
        <x:v>-5942924.541772505</x:v>
      </x:c>
      <x:c r="AN266" s="19" t="n">
        <x:v>-6261950.47666912</x:v>
      </x:c>
      <x:c r="AO266" s="19" t="n">
        <x:v>-6578981.437505143</x:v>
      </x:c>
      <x:c r="AP266" s="19" t="n">
        <x:v>-6894031.577557495</x:v>
      </x:c>
      <x:c r="AQ266" s="19" t="n">
        <x:v>-7207087.167444315</x:v>
      </x:c>
      <x:c r="AR266" s="19" t="n">
        <x:v>-7527594.095165003</x:v>
      </x:c>
      <x:c r="AS266" s="19" t="n">
        <x:v>-7875203.568640435</x:v>
      </x:c>
      <x:c r="AT266" s="19" t="n">
        <x:v>-8219855.895113377</x:v>
      </x:c>
      <x:c r="AU266" s="19" t="n">
        <x:v>-8561403.29741462</x:v>
      </x:c>
      <x:c r="AV266" s="19" t="n">
        <x:v>-8899842.851455944</x:v>
      </x:c>
      <x:c r="AW266" s="19" t="n">
        <x:v>-9235247.744013155</x:v>
      </x:c>
      <x:c r="AX266" s="19" t="n">
        <x:v>-9567622.208352417</x:v>
      </x:c>
      <x:c r="AY266" s="19" t="n">
        <x:v>-9897041.10906266</x:v>
      </x:c>
      <x:c r="AZ266" s="19" t="n">
        <x:v>-10223444.602700872</x:v>
      </x:c>
      <x:c r="BA266" s="19" t="n">
        <x:v>-10546771.690868562</x:v>
      </x:c>
      <x:c r="BB266" s="19" t="n">
        <x:v>-10867106.837382456</x:v>
      </x:c>
      <x:c r="BC266" s="19" t="n">
        <x:v>-11184526.242875874</x:v>
      </x:c>
      <x:c r="BD266" s="19" t="n">
        <x:v>-11508489.41278034</x:v>
      </x:c>
      <x:c r="BE266" s="19" t="n">
        <x:v>-11824255.309564067</x:v>
      </x:c>
      <x:c r="BF266" s="19" t="n">
        <x:v>-12136332.376484144</x:v>
      </x:c>
      <x:c r="BG266" s="19" t="n">
        <x:v>-12444891.112164086</x:v>
      </x:c>
      <x:c r="BH266" s="19" t="n">
        <x:v>-12749962.034467138</x:v>
      </x:c>
      <x:c r="BI266" s="19" t="n">
        <x:v>-13051505.701041887</x:v>
      </x:c>
      <x:c r="BJ266" s="19" t="n">
        <x:v>-13349549.91208943</x:v>
      </x:c>
      <x:c r="BK266" s="19" t="n">
        <x:v>-13643983.22787901</x:v>
      </x:c>
      <x:c r="BL266" s="19" t="n">
        <x:v>-13934972.08737401</x:v>
      </x:c>
      <x:c r="BM266" s="19" t="n">
        <x:v>-14222612.334812349</x:v>
      </x:c>
      <x:c r="BN266" s="19" t="n">
        <x:v>-14506861.803012386</x:v>
      </x:c>
      <x:c r="BO266" s="19" t="n">
        <x:v>-14787676.219871605</x:v>
      </x:c>
    </x:row>
    <x:row r="267" ht="42" customHeight="1">
      <x:c r="A267" s="3" t="str">
        <x:v>ALT.EVENT.SEED.CASH</x:v>
      </x:c>
      <x:c r="B267" s="3" t="str">
        <x:v>No future rounds · Event checkpoint: Seed cash</x:v>
      </x:c>
      <x:c r="C267" s="3" t="str">
        <x:v>EUR</x:v>
      </x:c>
      <x:c r="D267" s="3" t="str">
        <x:v>END</x:v>
      </x:c>
      <x:c r="E267" s="19" t="n">
        <x:f>BO267</x:f>
        <x:v>-9291136.858582083</x:v>
      </x:c>
      <x:c r="F267" s="3" t="str">
        <x:v>D10 Liquidity_RegCap row 170; latest estimate</x:v>
      </x:c>
      <x:c r="G267" s="2"/>
      <x:c r="H267" s="20" t="n">
        <x:f>INDEX(H268:H270,'Cover'!$C$28,1)</x:f>
        <x:v>1025000</x:v>
      </x:c>
      <x:c r="I267" s="20" t="n">
        <x:f>INDEX(I268:I270,'Cover'!$C$28,1)</x:f>
        <x:v>1004604.1399999999</x:v>
      </x:c>
      <x:c r="J267" s="20" t="n">
        <x:f>INDEX(J268:J270,'Cover'!$C$28,1)</x:f>
        <x:v>958098.6999999998</x:v>
      </x:c>
      <x:c r="K267" s="20" t="n">
        <x:f>INDEX(K268:K270,'Cover'!$C$28,1)</x:f>
        <x:v>902797.1499999998</x:v>
      </x:c>
      <x:c r="L267" s="20" t="n">
        <x:f>INDEX(L268:L270,'Cover'!$C$28,1)</x:f>
        <x:v>800282.2899999998</x:v>
      </x:c>
      <x:c r="M267" s="20" t="n">
        <x:f>INDEX(M268:M270,'Cover'!$C$28,1)</x:f>
        <x:v>697476.4399999998</x:v>
      </x:c>
      <x:c r="N267" s="20" t="n">
        <x:f>INDEX(N268:N270,'Cover'!$C$28,1)</x:f>
        <x:v>576550.43</x:v>
      </x:c>
      <x:c r="O267" s="20" t="n">
        <x:f>INDEX(O268:O270,'Cover'!$C$28,1)</x:f>
        <x:v>468673.01928750006</x:v>
      </x:c>
      <x:c r="P267" s="20" t="n">
        <x:f>INDEX(P268:P270,'Cover'!$C$28,1)</x:f>
        <x:v>357174.27265702</x:v>
      </x:c>
      <x:c r="Q267" s="20" t="n">
        <x:f>INDEX(Q268:Q270,'Cover'!$C$28,1)</x:f>
        <x:v>213265.7510932519</x:v>
      </x:c>
      <x:c r="R267" s="20" t="n">
        <x:f>INDEX(R268:R270,'Cover'!$C$28,1)</x:f>
        <x:v>49379.39640640357</x:v>
      </x:c>
      <x:c r="S267" s="20" t="n">
        <x:f>INDEX(S268:S270,'Cover'!$C$28,1)</x:f>
        <x:v>-152967.42797105812</x:v>
      </x:c>
      <x:c r="T267" s="20" t="n">
        <x:f>INDEX(T268:T270,'Cover'!$C$28,1)</x:f>
        <x:v>-347288.8617642631</x:v>
      </x:c>
      <x:c r="U267" s="20" t="n">
        <x:f>INDEX(U268:U270,'Cover'!$C$28,1)</x:f>
        <x:v>-574947.9544161079</x:v>
      </x:c>
      <x:c r="V267" s="20" t="n">
        <x:f>INDEX(V268:V270,'Cover'!$C$28,1)</x:f>
        <x:v>-830156.749181241</x:v>
      </x:c>
      <x:c r="W267" s="20" t="n">
        <x:f>INDEX(W268:W270,'Cover'!$C$28,1)</x:f>
        <x:v>-1078043.168585112</x:v>
      </x:c>
      <x:c r="X267" s="20" t="n">
        <x:f>INDEX(X268:X270,'Cover'!$C$28,1)</x:f>
        <x:v>-1318164.3410679535</x:v>
      </x:c>
      <x:c r="Y267" s="20" t="n">
        <x:f>INDEX(Y268:Y270,'Cover'!$C$28,1)</x:f>
        <x:v>-1556638.562707661</x:v>
      </x:c>
      <x:c r="Z267" s="20" t="n">
        <x:f>INDEX(Z268:Z270,'Cover'!$C$28,1)</x:f>
        <x:v>-1793047.5507291376</x:v>
      </x:c>
      <x:c r="AA267" s="20" t="n">
        <x:f>INDEX(AA268:AA270,'Cover'!$C$28,1)</x:f>
        <x:v>-2038290.6440078218</x:v>
      </x:c>
      <x:c r="AB267" s="20" t="n">
        <x:f>INDEX(AB268:AB270,'Cover'!$C$28,1)</x:f>
        <x:v>-2294114.6419291063</x:v>
      </x:c>
      <x:c r="AC267" s="20" t="n">
        <x:f>INDEX(AC268:AC270,'Cover'!$C$28,1)</x:f>
        <x:v>-2534860.2978936615</x:v>
      </x:c>
      <x:c r="AD267" s="20" t="n">
        <x:f>INDEX(AD268:AD270,'Cover'!$C$28,1)</x:f>
        <x:v>-2774339.917650777</x:v>
      </x:c>
      <x:c r="AE267" s="20" t="n">
        <x:f>INDEX(AE268:AE270,'Cover'!$C$28,1)</x:f>
        <x:v>-3009782.354767304</x:v>
      </x:c>
      <x:c r="AF267" s="20" t="n">
        <x:f>INDEX(AF268:AF270,'Cover'!$C$28,1)</x:f>
        <x:v>-3250223.91351593</x:v>
      </x:c>
      <x:c r="AG267" s="20" t="n">
        <x:f>INDEX(AG268:AG270,'Cover'!$C$28,1)</x:f>
        <x:v>-3502166.4888792033</x:v>
      </x:c>
      <x:c r="AH267" s="20" t="n">
        <x:f>INDEX(AH268:AH270,'Cover'!$C$28,1)</x:f>
        <x:v>-3782785.0820616065</x:v>
      </x:c>
      <x:c r="AI267" s="20" t="n">
        <x:f>INDEX(AI268:AI270,'Cover'!$C$28,1)</x:f>
        <x:v>-4067969.783399542</x:v>
      </x:c>
      <x:c r="AJ267" s="20" t="n">
        <x:f>INDEX(AJ268:AJ270,'Cover'!$C$28,1)</x:f>
        <x:v>-4337718.759449658</x:v>
      </x:c>
      <x:c r="AK267" s="20" t="n">
        <x:f>INDEX(AK268:AK270,'Cover'!$C$28,1)</x:f>
        <x:v>-4599465.865409469</x:v>
      </x:c>
      <x:c r="AL267" s="20" t="n">
        <x:f>INDEX(AL268:AL270,'Cover'!$C$28,1)</x:f>
        <x:v>-4854743.052147511</x:v>
      </x:c>
      <x:c r="AM267" s="20" t="n">
        <x:f>INDEX(AM268:AM270,'Cover'!$C$28,1)</x:f>
        <x:v>-5107923.495142076</x:v>
      </x:c>
      <x:c r="AN267" s="20" t="n">
        <x:f>INDEX(AN268:AN270,'Cover'!$C$28,1)</x:f>
        <x:v>-5350047.844611895</x:v>
      </x:c>
      <x:c r="AO267" s="20" t="n">
        <x:f>INDEX(AO268:AO270,'Cover'!$C$28,1)</x:f>
        <x:v>-5585537.605869354</x:v>
      </x:c>
      <x:c r="AP267" s="20" t="n">
        <x:f>INDEX(AP268:AP270,'Cover'!$C$28,1)</x:f>
        <x:v>-5819798.956520755</x:v>
      </x:c>
      <x:c r="AQ267" s="20" t="n">
        <x:f>INDEX(AQ268:AQ270,'Cover'!$C$28,1)</x:f>
        <x:v>-6041582.694944967</x:v>
      </x:c>
      <x:c r="AR267" s="20" t="n">
        <x:f>INDEX(AR268:AR270,'Cover'!$C$28,1)</x:f>
        <x:v>-6256614.152335374</x:v>
      </x:c>
      <x:c r="AS267" s="20" t="n">
        <x:f>INDEX(AS268:AS270,'Cover'!$C$28,1)</x:f>
        <x:v>-6473822.439568359</x:v>
      </x:c>
      <x:c r="AT267" s="20" t="n">
        <x:f>INDEX(AT268:AT270,'Cover'!$C$28,1)</x:f>
        <x:v>-6705896.818728638</x:v>
      </x:c>
      <x:c r="AU267" s="20" t="n">
        <x:f>INDEX(AU268:AU270,'Cover'!$C$28,1)</x:f>
        <x:v>-6938710.566849238</x:v>
      </x:c>
      <x:c r="AV267" s="20" t="n">
        <x:f>INDEX(AV268:AV270,'Cover'!$C$28,1)</x:f>
        <x:v>-7157688.258149631</x:v>
      </x:c>
      <x:c r="AW267" s="20" t="n">
        <x:f>INDEX(AW268:AW270,'Cover'!$C$28,1)</x:f>
        <x:v>-7359680.79613557</x:v>
      </x:c>
      <x:c r="AX267" s="20" t="n">
        <x:f>INDEX(AX268:AX270,'Cover'!$C$28,1)</x:f>
        <x:v>-7551584.550747674</x:v>
      </x:c>
      <x:c r="AY267" s="20" t="n">
        <x:f>INDEX(AY268:AY270,'Cover'!$C$28,1)</x:f>
        <x:v>-7743684.8000990525</x:v>
      </x:c>
      <x:c r="AZ267" s="20" t="n">
        <x:f>INDEX(AZ268:AZ270,'Cover'!$C$28,1)</x:f>
        <x:v>-7915341.527925166</x:v>
      </x:c>
      <x:c r="BA267" s="20" t="n">
        <x:f>INDEX(BA268:BA270,'Cover'!$C$28,1)</x:f>
        <x:v>-8076865.462795889</x:v>
      </x:c>
      <x:c r="BB267" s="20" t="n">
        <x:f>INDEX(BB268:BB270,'Cover'!$C$28,1)</x:f>
        <x:v>-8240250.613562576</x:v>
      </x:c>
      <x:c r="BC267" s="20" t="n">
        <x:f>INDEX(BC268:BC270,'Cover'!$C$28,1)</x:f>
        <x:v>-8381366.877320566</x:v>
      </x:c>
      <x:c r="BD267" s="20" t="n">
        <x:f>INDEX(BD268:BD270,'Cover'!$C$28,1)</x:f>
        <x:v>-8512314.126547486</x:v>
      </x:c>
      <x:c r="BE267" s="20" t="n">
        <x:f>INDEX(BE268:BE270,'Cover'!$C$28,1)</x:f>
        <x:v>-8651458.102656592</x:v>
      </x:c>
      <x:c r="BF267" s="20" t="n">
        <x:f>INDEX(BF268:BF270,'Cover'!$C$28,1)</x:f>
        <x:v>-8768973.478533452</x:v>
      </x:c>
      <x:c r="BG267" s="20" t="n">
        <x:f>INDEX(BG268:BG270,'Cover'!$C$28,1)</x:f>
        <x:v>-8877250.290863983</x:v>
      </x:c>
      <x:c r="BH267" s="20" t="n">
        <x:f>INDEX(BH268:BH270,'Cover'!$C$28,1)</x:f>
        <x:v>-8981608.620823385</x:v>
      </x:c>
      <x:c r="BI267" s="20" t="n">
        <x:f>INDEX(BI268:BI270,'Cover'!$C$28,1)</x:f>
        <x:v>-9059417.921042122</x:v>
      </x:c>
      <x:c r="BJ267" s="20" t="n">
        <x:f>INDEX(BJ268:BJ270,'Cover'!$C$28,1)</x:f>
        <x:v>-9122393.801539395</x:v>
      </x:c>
      <x:c r="BK267" s="20" t="n">
        <x:f>INDEX(BK268:BK270,'Cover'!$C$28,1)</x:f>
        <x:v>-9190958.15221674</x:v>
      </x:c>
      <x:c r="BL267" s="20" t="n">
        <x:f>INDEX(BL268:BL270,'Cover'!$C$28,1)</x:f>
        <x:v>-9226865.699065847</x:v>
      </x:c>
      <x:c r="BM267" s="20" t="n">
        <x:f>INDEX(BM268:BM270,'Cover'!$C$28,1)</x:f>
        <x:v>-9253036.07234245</x:v>
      </x:c>
      <x:c r="BN267" s="20" t="n">
        <x:f>INDEX(BN268:BN270,'Cover'!$C$28,1)</x:f>
        <x:v>-9289391.26614878</x:v>
      </x:c>
      <x:c r="BO267" s="20" t="n">
        <x:f>INDEX(BO268:BO270,'Cover'!$C$28,1)</x:f>
        <x:v>-9291136.858582083</x:v>
      </x:c>
    </x:row>
    <x:row r="268" ht="42" customHeight="1">
      <x:c r="A268" s="3" t="str">
        <x:v>ALT.EVENT.SEED.CASH.1</x:v>
      </x:c>
      <x:c r="B268" s="3" t="str">
        <x:v>No future rounds · Event checkpoint: Seed cash / Base</x:v>
      </x:c>
      <x:c r="C268" s="3" t="str">
        <x:v>EUR</x:v>
      </x:c>
      <x:c r="D268" s="3" t="str">
        <x:v>END</x:v>
      </x:c>
      <x:c r="E268" s="19" t="n">
        <x:f>BO268</x:f>
        <x:v>-9291136.858582083</x:v>
      </x:c>
      <x:c r="F268" s="3" t="str"/>
      <x:c r="G268" s="2"/>
      <x:c r="H268" s="19" t="n">
        <x:v>1025000</x:v>
      </x:c>
      <x:c r="I268" s="19" t="n">
        <x:v>1004604.1399999999</x:v>
      </x:c>
      <x:c r="J268" s="19" t="n">
        <x:v>958098.6999999998</x:v>
      </x:c>
      <x:c r="K268" s="19" t="n">
        <x:v>902797.1499999998</x:v>
      </x:c>
      <x:c r="L268" s="19" t="n">
        <x:v>800282.2899999998</x:v>
      </x:c>
      <x:c r="M268" s="19" t="n">
        <x:v>697476.4399999998</x:v>
      </x:c>
      <x:c r="N268" s="19" t="n">
        <x:v>576550.43</x:v>
      </x:c>
      <x:c r="O268" s="19" t="n">
        <x:v>468673.01928750006</x:v>
      </x:c>
      <x:c r="P268" s="19" t="n">
        <x:v>357174.27265702</x:v>
      </x:c>
      <x:c r="Q268" s="19" t="n">
        <x:v>213265.7510932519</x:v>
      </x:c>
      <x:c r="R268" s="19" t="n">
        <x:v>49379.39640640357</x:v>
      </x:c>
      <x:c r="S268" s="19" t="n">
        <x:v>-152967.42797105812</x:v>
      </x:c>
      <x:c r="T268" s="19" t="n">
        <x:v>-347288.8617642631</x:v>
      </x:c>
      <x:c r="U268" s="19" t="n">
        <x:v>-574947.9544161079</x:v>
      </x:c>
      <x:c r="V268" s="19" t="n">
        <x:v>-830156.749181241</x:v>
      </x:c>
      <x:c r="W268" s="19" t="n">
        <x:v>-1078043.168585112</x:v>
      </x:c>
      <x:c r="X268" s="19" t="n">
        <x:v>-1318164.3410679535</x:v>
      </x:c>
      <x:c r="Y268" s="19" t="n">
        <x:v>-1556638.562707661</x:v>
      </x:c>
      <x:c r="Z268" s="19" t="n">
        <x:v>-1793047.5507291376</x:v>
      </x:c>
      <x:c r="AA268" s="19" t="n">
        <x:v>-2038290.6440078218</x:v>
      </x:c>
      <x:c r="AB268" s="19" t="n">
        <x:v>-2294114.6419291063</x:v>
      </x:c>
      <x:c r="AC268" s="19" t="n">
        <x:v>-2534860.2978936615</x:v>
      </x:c>
      <x:c r="AD268" s="19" t="n">
        <x:v>-2774339.917650777</x:v>
      </x:c>
      <x:c r="AE268" s="19" t="n">
        <x:v>-3009782.354767304</x:v>
      </x:c>
      <x:c r="AF268" s="19" t="n">
        <x:v>-3250223.91351593</x:v>
      </x:c>
      <x:c r="AG268" s="19" t="n">
        <x:v>-3502166.4888792033</x:v>
      </x:c>
      <x:c r="AH268" s="19" t="n">
        <x:v>-3782785.0820616065</x:v>
      </x:c>
      <x:c r="AI268" s="19" t="n">
        <x:v>-4067969.783399542</x:v>
      </x:c>
      <x:c r="AJ268" s="19" t="n">
        <x:v>-4337718.759449658</x:v>
      </x:c>
      <x:c r="AK268" s="19" t="n">
        <x:v>-4599465.865409469</x:v>
      </x:c>
      <x:c r="AL268" s="19" t="n">
        <x:v>-4854743.052147511</x:v>
      </x:c>
      <x:c r="AM268" s="19" t="n">
        <x:v>-5107923.495142076</x:v>
      </x:c>
      <x:c r="AN268" s="19" t="n">
        <x:v>-5350047.844611895</x:v>
      </x:c>
      <x:c r="AO268" s="19" t="n">
        <x:v>-5585537.605869354</x:v>
      </x:c>
      <x:c r="AP268" s="19" t="n">
        <x:v>-5819798.956520755</x:v>
      </x:c>
      <x:c r="AQ268" s="19" t="n">
        <x:v>-6041582.694944967</x:v>
      </x:c>
      <x:c r="AR268" s="19" t="n">
        <x:v>-6256614.152335374</x:v>
      </x:c>
      <x:c r="AS268" s="19" t="n">
        <x:v>-6473822.439568359</x:v>
      </x:c>
      <x:c r="AT268" s="19" t="n">
        <x:v>-6705896.818728638</x:v>
      </x:c>
      <x:c r="AU268" s="19" t="n">
        <x:v>-6938710.566849238</x:v>
      </x:c>
      <x:c r="AV268" s="19" t="n">
        <x:v>-7157688.258149631</x:v>
      </x:c>
      <x:c r="AW268" s="19" t="n">
        <x:v>-7359680.79613557</x:v>
      </x:c>
      <x:c r="AX268" s="19" t="n">
        <x:v>-7551584.550747674</x:v>
      </x:c>
      <x:c r="AY268" s="19" t="n">
        <x:v>-7743684.8000990525</x:v>
      </x:c>
      <x:c r="AZ268" s="19" t="n">
        <x:v>-7915341.527925166</x:v>
      </x:c>
      <x:c r="BA268" s="19" t="n">
        <x:v>-8076865.462795889</x:v>
      </x:c>
      <x:c r="BB268" s="19" t="n">
        <x:v>-8240250.613562576</x:v>
      </x:c>
      <x:c r="BC268" s="19" t="n">
        <x:v>-8381366.877320566</x:v>
      </x:c>
      <x:c r="BD268" s="19" t="n">
        <x:v>-8512314.126547486</x:v>
      </x:c>
      <x:c r="BE268" s="19" t="n">
        <x:v>-8651458.102656592</x:v>
      </x:c>
      <x:c r="BF268" s="19" t="n">
        <x:v>-8768973.478533452</x:v>
      </x:c>
      <x:c r="BG268" s="19" t="n">
        <x:v>-8877250.290863983</x:v>
      </x:c>
      <x:c r="BH268" s="19" t="n">
        <x:v>-8981608.620823385</x:v>
      </x:c>
      <x:c r="BI268" s="19" t="n">
        <x:v>-9059417.921042122</x:v>
      </x:c>
      <x:c r="BJ268" s="19" t="n">
        <x:v>-9122393.801539395</x:v>
      </x:c>
      <x:c r="BK268" s="19" t="n">
        <x:v>-9190958.15221674</x:v>
      </x:c>
      <x:c r="BL268" s="19" t="n">
        <x:v>-9226865.699065847</x:v>
      </x:c>
      <x:c r="BM268" s="19" t="n">
        <x:v>-9253036.07234245</x:v>
      </x:c>
      <x:c r="BN268" s="19" t="n">
        <x:v>-9289391.26614878</x:v>
      </x:c>
      <x:c r="BO268" s="19" t="n">
        <x:v>-9291136.858582083</x:v>
      </x:c>
    </x:row>
    <x:row r="269" ht="42" customHeight="1">
      <x:c r="A269" s="3" t="str">
        <x:v>ALT.EVENT.SEED.CASH.2</x:v>
      </x:c>
      <x:c r="B269" s="3" t="str">
        <x:v>No future rounds · Event checkpoint: Seed cash / Upside</x:v>
      </x:c>
      <x:c r="C269" s="3" t="str">
        <x:v>EUR</x:v>
      </x:c>
      <x:c r="D269" s="3" t="str">
        <x:v>END</x:v>
      </x:c>
      <x:c r="E269" s="19" t="n">
        <x:f>BO269</x:f>
        <x:v>745711.483567083</x:v>
      </x:c>
      <x:c r="F269" s="3" t="str"/>
      <x:c r="G269" s="2"/>
      <x:c r="H269" s="19" t="n">
        <x:v>1025000</x:v>
      </x:c>
      <x:c r="I269" s="19" t="n">
        <x:v>1004604.1399999999</x:v>
      </x:c>
      <x:c r="J269" s="19" t="n">
        <x:v>958098.6999999998</x:v>
      </x:c>
      <x:c r="K269" s="19" t="n">
        <x:v>902797.1499999998</x:v>
      </x:c>
      <x:c r="L269" s="19" t="n">
        <x:v>800282.2899999998</x:v>
      </x:c>
      <x:c r="M269" s="19" t="n">
        <x:v>697476.4399999998</x:v>
      </x:c>
      <x:c r="N269" s="19" t="n">
        <x:v>576550.43</x:v>
      </x:c>
      <x:c r="O269" s="19" t="n">
        <x:v>468673.01928750006</x:v>
      </x:c>
      <x:c r="P269" s="19" t="n">
        <x:v>357174.27265702</x:v>
      </x:c>
      <x:c r="Q269" s="19" t="n">
        <x:v>213265.7510932519</x:v>
      </x:c>
      <x:c r="R269" s="19" t="n">
        <x:v>52541.64795928274</x:v>
      </x:c>
      <x:c r="S269" s="19" t="n">
        <x:v>-145357.82910152175</x:v>
      </x:c>
      <x:c r="T269" s="19" t="n">
        <x:v>-334663.08085460326</x:v>
      </x:c>
      <x:c r="U269" s="19" t="n">
        <x:v>-537125.4269152286</x:v>
      </x:c>
      <x:c r="V269" s="19" t="n">
        <x:v>-774915.8938792874</x:v>
      </x:c>
      <x:c r="W269" s="19" t="n">
        <x:v>-1001990.7008006781</x:v>
      </x:c>
      <x:c r="X269" s="19" t="n">
        <x:v>-1218427.827269969</x:v>
      </x:c>
      <x:c r="Y269" s="19" t="n">
        <x:v>-1428964.2649869428</x:v>
      </x:c>
      <x:c r="Z269" s="19" t="n">
        <x:v>-1633682.57286264</x:v>
      </x:c>
      <x:c r="AA269" s="19" t="n">
        <x:v>-1844953.805726048</x:v>
      </x:c>
      <x:c r="AB269" s="19" t="n">
        <x:v>-2061184.2639940176</x:v>
      </x:c>
      <x:c r="AC269" s="19" t="n">
        <x:v>-2258213.7634766386</x:v>
      </x:c>
      <x:c r="AD269" s="19" t="n">
        <x:v>-2451317.101626992</x:v>
      </x:c>
      <x:c r="AE269" s="19" t="n">
        <x:v>-2633037.153792868</x:v>
      </x:c>
      <x:c r="AF269" s="19" t="n">
        <x:v>-2815212.7375543904</x:v>
      </x:c>
      <x:c r="AG269" s="19" t="n">
        <x:v>-3002644.8393243663</x:v>
      </x:c>
      <x:c r="AH269" s="19" t="n">
        <x:v>-3205023.5869894936</x:v>
      </x:c>
      <x:c r="AI269" s="19" t="n">
        <x:v>-3403524.936100182</x:v>
      </x:c>
      <x:c r="AJ269" s="19" t="n">
        <x:v>-3583420.2353058234</x:v>
      </x:c>
      <x:c r="AK269" s="19" t="n">
        <x:v>-3740569.168184745</x:v>
      </x:c>
      <x:c r="AL269" s="19" t="n">
        <x:v>-3881885.515948071</x:v>
      </x:c>
      <x:c r="AM269" s="19" t="n">
        <x:v>-4019236.233263321</x:v>
      </x:c>
      <x:c r="AN269" s="19" t="n">
        <x:v>-4127875.0784929297</x:v>
      </x:c>
      <x:c r="AO269" s="19" t="n">
        <x:v>-4219799.507659095</x:v>
      </x:c>
      <x:c r="AP269" s="19" t="n">
        <x:v>-4309931.140473478</x:v>
      </x:c>
      <x:c r="AQ269" s="19" t="n">
        <x:v>-4366779.031999008</x:v>
      </x:c>
      <x:c r="AR269" s="19" t="n">
        <x:v>-4406170.298074663</x:v>
      </x:c>
      <x:c r="AS269" s="19" t="n">
        <x:v>-4445527.574303551</x:v>
      </x:c>
      <x:c r="AT269" s="19" t="n">
        <x:v>-4471913.569953051</x:v>
      </x:c>
      <x:c r="AU269" s="19" t="n">
        <x:v>-4485233.926094332</x:v>
      </x:c>
      <x:c r="AV269" s="19" t="n">
        <x:v>-4486612.439429363</x:v>
      </x:c>
      <x:c r="AW269" s="19" t="n">
        <x:v>-4440592.72480562</x:v>
      </x:c>
      <x:c r="AX269" s="19" t="n">
        <x:v>-4369820.0509503465</x:v>
      </x:c>
      <x:c r="AY269" s="19" t="n">
        <x:v>-4303796.256744502</x:v>
      </x:c>
      <x:c r="AZ269" s="19" t="n">
        <x:v>-4182642.412977615</x:v>
      </x:c>
      <x:c r="BA269" s="19" t="n">
        <x:v>-4035930.21437655</x:v>
      </x:c>
      <x:c r="BB269" s="19" t="n">
        <x:v>-3898483.5466523706</x:v>
      </x:c>
      <x:c r="BC269" s="19" t="n">
        <x:v>-3699531.6542339</x:v>
      </x:c>
      <x:c r="BD269" s="19" t="n">
        <x:v>-3474246.442581994</x:v>
      </x:c>
      <x:c r="BE269" s="19" t="n">
        <x:v>-3266700.205884848</x:v>
      </x:c>
      <x:c r="BF269" s="19" t="n">
        <x:v>-2991556.682583525</x:v>
      </x:c>
      <x:c r="BG269" s="19" t="n">
        <x:v>-2689204.1752424594</x:v>
      </x:c>
      <x:c r="BH269" s="19" t="n">
        <x:v>-2396460.5028141816</x:v>
      </x:c>
      <x:c r="BI269" s="19" t="n">
        <x:v>-2027098.5400501965</x:v>
      </x:c>
      <x:c r="BJ269" s="19" t="n">
        <x:v>-1624295.4182848197</x:v>
      </x:c>
      <x:c r="BK269" s="19" t="n">
        <x:v>-1244536.2648076743</x:v>
      </x:c>
      <x:c r="BL269" s="19" t="n">
        <x:v>-776792.8656555708</x:v>
      </x:c>
      <x:c r="BM269" s="19" t="n">
        <x:v>-280044.2554788431</x:v>
      </x:c>
      <x:c r="BN269" s="19" t="n">
        <x:v>184991.53408272495</x:v>
      </x:c>
      <x:c r="BO269" s="19" t="n">
        <x:v>745711.483567083</x:v>
      </x:c>
    </x:row>
    <x:row r="270" ht="42" customHeight="1">
      <x:c r="A270" s="3" t="str">
        <x:v>ALT.EVENT.SEED.CASH.3</x:v>
      </x:c>
      <x:c r="B270" s="3" t="str">
        <x:v>No future rounds · Event checkpoint: Seed cash / Downside</x:v>
      </x:c>
      <x:c r="C270" s="3" t="str">
        <x:v>EUR</x:v>
      </x:c>
      <x:c r="D270" s="3" t="str">
        <x:v>END</x:v>
      </x:c>
      <x:c r="E270" s="19" t="n">
        <x:f>BO270</x:f>
        <x:v>-14511107.649009325</x:v>
      </x:c>
      <x:c r="F270" s="3" t="str"/>
      <x:c r="G270" s="2"/>
      <x:c r="H270" s="19" t="n">
        <x:v>1025000</x:v>
      </x:c>
      <x:c r="I270" s="19" t="n">
        <x:v>1004604.1399999999</x:v>
      </x:c>
      <x:c r="J270" s="19" t="n">
        <x:v>958098.6999999998</x:v>
      </x:c>
      <x:c r="K270" s="19" t="n">
        <x:v>902797.1499999998</x:v>
      </x:c>
      <x:c r="L270" s="19" t="n">
        <x:v>800282.2899999998</x:v>
      </x:c>
      <x:c r="M270" s="19" t="n">
        <x:v>697476.4399999998</x:v>
      </x:c>
      <x:c r="N270" s="19" t="n">
        <x:v>576550.43</x:v>
      </x:c>
      <x:c r="O270" s="19" t="n">
        <x:v>468673.01928750006</x:v>
      </x:c>
      <x:c r="P270" s="19" t="n">
        <x:v>357174.27265702</x:v>
      </x:c>
      <x:c r="Q270" s="19" t="n">
        <x:v>213265.7510932519</x:v>
      </x:c>
      <x:c r="R270" s="19" t="n">
        <x:v>47502.346824056905</x:v>
      </x:c>
      <x:c r="S270" s="19" t="n">
        <x:v>-157407.11557340348</x:v>
      </x:c>
      <x:c r="T270" s="19" t="n">
        <x:v>-354571.1409816442</x:v>
      </x:c>
      <x:c r="U270" s="19" t="n">
        <x:v>-563207.9088526487</x:v>
      </x:c>
      <x:c r="V270" s="19" t="n">
        <x:v>-800738.1924969952</x:v>
      </x:c>
      <x:c r="W270" s="19" t="n">
        <x:v>-1032724.4432599635</x:v>
      </x:c>
      <x:c r="X270" s="19" t="n">
        <x:v>-1258393.059060063</x:v>
      </x:c>
      <x:c r="Y270" s="19" t="n">
        <x:v>-1484622.9245456317</x:v>
      </x:c>
      <x:c r="Z270" s="19" t="n">
        <x:v>-1710667.0748743035</x:v>
      </x:c>
      <x:c r="AA270" s="19" t="n">
        <x:v>-2005387.005179473</x:v>
      </x:c>
      <x:c r="AB270" s="19" t="n">
        <x:v>-2307556.319185808</x:v>
      </x:c>
      <x:c r="AC270" s="19" t="n">
        <x:v>-2596181.4694060762</x:v>
      </x:c>
      <x:c r="AD270" s="19" t="n">
        <x:v>-2884306.025540352</x:v>
      </x:c>
      <x:c r="AE270" s="19" t="n">
        <x:v>-3171586.565690629</x:v>
      </x:c>
      <x:c r="AF270" s="19" t="n">
        <x:v>-3465555.90106954</x:v>
      </x:c>
      <x:c r="AG270" s="19" t="n">
        <x:v>-3774023.0665279403</x:v>
      </x:c>
      <x:c r="AH270" s="19" t="n">
        <x:v>-4101007.984266434</x:v>
      </x:c>
      <x:c r="AI270" s="19" t="n">
        <x:v>-4436863.496881676</x:v>
      </x:c>
      <x:c r="AJ270" s="19" t="n">
        <x:v>-4759200.450113126</x:v>
      </x:c>
      <x:c r="AK270" s="19" t="n">
        <x:v>-5080650.306553838</x:v>
      </x:c>
      <x:c r="AL270" s="19" t="n">
        <x:v>-5400249.618613132</x:v>
      </x:c>
      <x:c r="AM270" s="19" t="n">
        <x:v>-5719036.484127048</x:v>
      </x:c>
      <x:c r="AN270" s="19" t="n">
        <x:v>-6034906.379173913</x:v>
      </x:c>
      <x:c r="AO270" s="19" t="n">
        <x:v>-6348918.205243703</x:v>
      </x:c>
      <x:c r="AP270" s="19" t="n">
        <x:v>-6662388.067141582</x:v>
      </x:c>
      <x:c r="AQ270" s="19" t="n">
        <x:v>-6972654.758884504</x:v>
      </x:c>
      <x:c r="AR270" s="19" t="n">
        <x:v>-7281077.511294212</x:v>
      </x:c>
      <x:c r="AS270" s="19" t="n">
        <x:v>-7593552.816084569</x:v>
      </x:c>
      <x:c r="AT270" s="19" t="n">
        <x:v>-7934786.0998825645</x:v>
      </x:c>
      <x:c r="AU270" s="19" t="n">
        <x:v>-8283804.752629338</x:v>
      </x:c>
      <x:c r="AV270" s="19" t="n">
        <x:v>-8619496.973091781</x:v>
      </x:c>
      <x:c r="AW270" s="19" t="n">
        <x:v>-8951960.820719305</x:v>
      </x:c>
      <x:c r="AX270" s="19" t="n">
        <x:v>-9281523.768280054</x:v>
      </x:c>
      <x:c r="AY270" s="19" t="n">
        <x:v>-9610597.959380405</x:v>
      </x:c>
      <x:c r="AZ270" s="19" t="n">
        <x:v>-9934395.16681548</x:v>
      </x:c>
      <x:c r="BA270" s="19" t="n">
        <x:v>-10255336.520377021</x:v>
      </x:c>
      <x:c r="BB270" s="19" t="n">
        <x:v>-10576216.994256943</x:v>
      </x:c>
      <x:c r="BC270" s="19" t="n">
        <x:v>-10891485.077744082</x:v>
      </x:c>
      <x:c r="BD270" s="19" t="n">
        <x:v>-11203944.448596966</x:v>
      </x:c>
      <x:c r="BE270" s="19" t="n">
        <x:v>-11521895.220142774</x:v>
      </x:c>
      <x:c r="BF270" s="19" t="n">
        <x:v>-11838992.029408615</x:v>
      </x:c>
      <x:c r="BG270" s="19" t="n">
        <x:v>-12155655.347424945</x:v>
      </x:c>
      <x:c r="BH270" s="19" t="n">
        <x:v>-12464872.524873238</x:v>
      </x:c>
      <x:c r="BI270" s="19" t="n">
        <x:v>-12768640.082404165</x:v>
      </x:c>
      <x:c r="BJ270" s="19" t="n">
        <x:v>-13066358.872047426</x:v>
      </x:c>
      <x:c r="BK270" s="19" t="n">
        <x:v>-13364543.549912123</x:v>
      </x:c>
      <x:c r="BL270" s="19" t="n">
        <x:v>-13652752.640575822</x:v>
      </x:c>
      <x:c r="BM270" s="19" t="n">
        <x:v>-13940000.366610128</x:v>
      </x:c>
      <x:c r="BN270" s="19" t="n">
        <x:v>-14230700.72056536</x:v>
      </x:c>
      <x:c r="BO270" s="19" t="n">
        <x:v>-14511107.649009325</x:v>
      </x:c>
    </x:row>
    <x:row r="271" ht="42" customHeight="1">
      <x:c r="A271" s="3" t="str">
        <x:v>ALT.EVENT.SEED.FUNDS</x:v>
      </x:c>
      <x:c r="B271" s="3" t="str">
        <x:v>No future rounds · Event checkpoint: Seed funds</x:v>
      </x:c>
      <x:c r="C271" s="3" t="str">
        <x:v>EUR</x:v>
      </x:c>
      <x:c r="D271" s="3" t="str">
        <x:v>END</x:v>
      </x:c>
      <x:c r="E271" s="19" t="n">
        <x:f>BO271</x:f>
        <x:v>-9820363.319429295</x:v>
      </x:c>
      <x:c r="F271" s="3" t="str">
        <x:v>D10 Liquidity_RegCap row 173; latest estimate</x:v>
      </x:c>
      <x:c r="G271" s="2"/>
      <x:c r="H271" s="20" t="n">
        <x:f>INDEX(H272:H274,'Cover'!$C$28,1)</x:f>
        <x:v>25000</x:v>
      </x:c>
      <x:c r="I271" s="20" t="n">
        <x:f>INDEX(I272:I274,'Cover'!$C$28,1)</x:f>
        <x:v>-19634.08999999999</x:v>
      </x:c>
      <x:c r="J271" s="20" t="n">
        <x:f>INDEX(J272:J274,'Cover'!$C$28,1)</x:f>
        <x:v>-61241.57999999999</x:v>
      </x:c>
      <x:c r="K271" s="20" t="n">
        <x:f>INDEX(K272:K274,'Cover'!$C$28,1)</x:f>
        <x:v>-146204.51999999996</x:v>
      </x:c>
      <x:c r="L271" s="20" t="n">
        <x:f>INDEX(L272:L274,'Cover'!$C$28,1)</x:f>
        <x:v>-240016.21999999997</x:v>
      </x:c>
      <x:c r="M271" s="20" t="n">
        <x:f>INDEX(M272:M274,'Cover'!$C$28,1)</x:f>
        <x:v>-356604.73</x:v>
      </x:c>
      <x:c r="N271" s="20" t="n">
        <x:f>INDEX(N272:N274,'Cover'!$C$28,1)</x:f>
        <x:v>-466657.8</x:v>
      </x:c>
      <x:c r="O271" s="20" t="n">
        <x:f>INDEX(O272:O274,'Cover'!$C$28,1)</x:f>
        <x:v>-577455.5215080366</x:v>
      </x:c>
      <x:c r="P271" s="20" t="n">
        <x:f>INDEX(P272:P274,'Cover'!$C$28,1)</x:f>
        <x:v>-705376.8342239084</x:v>
      </x:c>
      <x:c r="Q271" s="20" t="n">
        <x:f>INDEX(Q272:Q274,'Cover'!$C$28,1)</x:f>
        <x:v>-866984.110761957</x:v>
      </x:c>
      <x:c r="R271" s="20" t="n">
        <x:f>INDEX(R272:R274,'Cover'!$C$28,1)</x:f>
        <x:v>-1074843.185111445</x:v>
      </x:c>
      <x:c r="S271" s="20" t="n">
        <x:f>INDEX(S272:S274,'Cover'!$C$28,1)</x:f>
        <x:v>-1277085.0626461126</x:v>
      </x:c>
      <x:c r="T271" s="20" t="n">
        <x:f>INDEX(T272:T274,'Cover'!$C$28,1)</x:f>
        <x:v>-1483475.2839961576</x:v>
      </x:c>
      <x:c r="U271" s="20" t="n">
        <x:f>INDEX(U272:U274,'Cover'!$C$28,1)</x:f>
        <x:v>-1773099.1527004917</x:v>
      </x:c>
      <x:c r="V271" s="20" t="n">
        <x:f>INDEX(V272:V274,'Cover'!$C$28,1)</x:f>
        <x:v>-2027693.325328855</x:v>
      </x:c>
      <x:c r="W271" s="20" t="n">
        <x:f>INDEX(W272:W274,'Cover'!$C$28,1)</x:f>
        <x:v>-2280340.9037415786</x:v>
      </x:c>
      <x:c r="X271" s="20" t="n">
        <x:f>INDEX(X272:X274,'Cover'!$C$28,1)</x:f>
        <x:v>-2530952.471608839</x:v>
      </x:c>
      <x:c r="Y271" s="20" t="n">
        <x:f>INDEX(Y272:Y274,'Cover'!$C$28,1)</x:f>
        <x:v>-2779453.5005313447</x:v>
      </x:c>
      <x:c r="Z271" s="20" t="n">
        <x:f>INDEX(Z272:Z274,'Cover'!$C$28,1)</x:f>
        <x:v>-1950776.5133129812</x:v>
      </x:c>
      <x:c r="AA271" s="20" t="n">
        <x:f>INDEX(AA272:AA274,'Cover'!$C$28,1)</x:f>
        <x:v>-2211901.300060438</x:v>
      </x:c>
      <x:c r="AB271" s="20" t="n">
        <x:f>INDEX(AB272:AB274,'Cover'!$C$28,1)</x:f>
        <x:v>-2460292.641237486</x:v>
      </x:c>
      <x:c r="AC271" s="20" t="n">
        <x:f>INDEX(AC272:AC274,'Cover'!$C$28,1)</x:f>
        <x:v>-2706340.670951344</x:v>
      </x:c>
      <x:c r="AD271" s="20" t="n">
        <x:f>INDEX(AD272:AD274,'Cover'!$C$28,1)</x:f>
        <x:v>-2950260.7392417723</x:v>
      </x:c>
      <x:c r="AE271" s="20" t="n">
        <x:f>INDEX(AE272:AE274,'Cover'!$C$28,1)</x:f>
        <x:v>-3191883.7982842317</x:v>
      </x:c>
      <x:c r="AF271" s="20" t="n">
        <x:f>INDEX(AF272:AF274,'Cover'!$C$28,1)</x:f>
        <x:v>-3456384.1936524226</x:v>
      </x:c>
      <x:c r="AG271" s="20" t="n">
        <x:f>INDEX(AG272:AG274,'Cover'!$C$28,1)</x:f>
        <x:v>-3753335.8498022472</x:v>
      </x:c>
      <x:c r="AH271" s="20" t="n">
        <x:f>INDEX(AH272:AH274,'Cover'!$C$28,1)</x:f>
        <x:v>-4044374.365804186</x:v>
      </x:c>
      <x:c r="AI271" s="20" t="n">
        <x:f>INDEX(AI272:AI274,'Cover'!$C$28,1)</x:f>
        <x:v>-4329266.496185917</x:v>
      </x:c>
      <x:c r="AJ271" s="20" t="n">
        <x:f>INDEX(AJ272:AJ274,'Cover'!$C$28,1)</x:f>
        <x:v>-4607826.457544888</x:v>
      </x:c>
      <x:c r="AK271" s="20" t="n">
        <x:f>INDEX(AK272:AK274,'Cover'!$C$28,1)</x:f>
        <x:v>-4879918.228707023</x:v>
      </x:c>
      <x:c r="AL271" s="20" t="n">
        <x:f>INDEX(AL272:AL274,'Cover'!$C$28,1)</x:f>
        <x:v>-5145414.004889339</x:v>
      </x:c>
      <x:c r="AM271" s="20" t="n">
        <x:f>INDEX(AM272:AM274,'Cover'!$C$28,1)</x:f>
        <x:v>-5404196.19657655</x:v>
      </x:c>
      <x:c r="AN271" s="20" t="n">
        <x:f>INDEX(AN272:AN274,'Cover'!$C$28,1)</x:f>
        <x:v>-5656164.321598463</x:v>
      </x:c>
      <x:c r="AO271" s="20" t="n">
        <x:f>INDEX(AO272:AO274,'Cover'!$C$28,1)</x:f>
        <x:v>-5901231.375216828</x:v>
      </x:c>
      <x:c r="AP271" s="20" t="n">
        <x:f>INDEX(AP272:AP274,'Cover'!$C$28,1)</x:f>
        <x:v>-6139412.325382194</x:v>
      </x:c>
      <x:c r="AQ271" s="20" t="n">
        <x:f>INDEX(AQ272:AQ274,'Cover'!$C$28,1)</x:f>
        <x:v>-6370591.271527428</x:v>
      </x:c>
      <x:c r="AR271" s="20" t="n">
        <x:f>INDEX(AR272:AR274,'Cover'!$C$28,1)</x:f>
        <x:v>-6604156.156269576</x:v>
      </x:c>
      <x:c r="AS271" s="20" t="n">
        <x:f>INDEX(AS272:AS274,'Cover'!$C$28,1)</x:f>
        <x:v>-6858282.655133016</x:v>
      </x:c>
      <x:c r="AT271" s="20" t="n">
        <x:f>INDEX(AT272:AT274,'Cover'!$C$28,1)</x:f>
        <x:v>-7102673.45432676</x:v>
      </x:c>
      <x:c r="AU271" s="20" t="n">
        <x:f>INDEX(AU272:AU274,'Cover'!$C$28,1)</x:f>
        <x:v>-7337078.839830591</x:v>
      </x:c>
      <x:c r="AV271" s="20" t="n">
        <x:f>INDEX(AV272:AV274,'Cover'!$C$28,1)</x:f>
        <x:v>-7561409.94968926</x:v>
      </x:c>
      <x:c r="AW271" s="20" t="n">
        <x:f>INDEX(AW272:AW274,'Cover'!$C$28,1)</x:f>
        <x:v>-7775674.334251624</x:v>
      </x:c>
      <x:c r="AX271" s="20" t="n">
        <x:f>INDEX(AX272:AX274,'Cover'!$C$28,1)</x:f>
        <x:v>-7979811.219913863</x:v>
      </x:c>
      <x:c r="AY271" s="20" t="n">
        <x:f>INDEX(AY272:AY274,'Cover'!$C$28,1)</x:f>
        <x:v>-8173834.602047771</x:v>
      </x:c>
      <x:c r="AZ271" s="20" t="n">
        <x:f>INDEX(AZ272:AZ274,'Cover'!$C$28,1)</x:f>
        <x:v>-8357628.596617443</x:v>
      </x:c>
      <x:c r="BA271" s="20" t="n">
        <x:f>INDEX(BA272:BA274,'Cover'!$C$28,1)</x:f>
        <x:v>-8531084.332380783</x:v>
      </x:c>
      <x:c r="BB271" s="20" t="n">
        <x:f>INDEX(BB272:BB274,'Cover'!$C$28,1)</x:f>
        <x:v>-8694269.497802101</x:v>
      </x:c>
      <x:c r="BC271" s="20" t="n">
        <x:f>INDEX(BC272:BC274,'Cover'!$C$28,1)</x:f>
        <x:v>-8847201.083251437</x:v>
      </x:c>
      <x:c r="BD271" s="20" t="n">
        <x:f>INDEX(BD272:BD274,'Cover'!$C$28,1)</x:f>
        <x:v>-8999297.207618147</x:v>
      </x:c>
      <x:c r="BE271" s="20" t="n">
        <x:f>INDEX(BE272:BE274,'Cover'!$C$28,1)</x:f>
        <x:v>-9134658.123945007</x:v>
      </x:c>
      <x:c r="BF271" s="20" t="n">
        <x:f>INDEX(BF272:BF274,'Cover'!$C$28,1)</x:f>
        <x:v>-9257719.86958644</x:v>
      </x:c>
      <x:c r="BG271" s="20" t="n">
        <x:f>INDEX(BG272:BG274,'Cover'!$C$28,1)</x:f>
        <x:v>-9368655.962583657</x:v>
      </x:c>
      <x:c r="BH271" s="20" t="n">
        <x:f>INDEX(BH272:BH274,'Cover'!$C$28,1)</x:f>
        <x:v>-9467497.124017155</x:v>
      </x:c>
      <x:c r="BI271" s="20" t="n">
        <x:f>INDEX(BI272:BI274,'Cover'!$C$28,1)</x:f>
        <x:v>-9554204.74996313</x:v>
      </x:c>
      <x:c r="BJ271" s="20" t="n">
        <x:f>INDEX(BJ272:BJ274,'Cover'!$C$28,1)</x:f>
        <x:v>-9628801.402159404</x:v>
      </x:c>
      <x:c r="BK271" s="20" t="n">
        <x:f>INDEX(BK272:BK274,'Cover'!$C$28,1)</x:f>
        <x:v>-9691170.842223445</x:v>
      </x:c>
      <x:c r="BL271" s="20" t="n">
        <x:f>INDEX(BL272:BL274,'Cover'!$C$28,1)</x:f>
        <x:v>-9741473.998725638</x:v>
      </x:c>
      <x:c r="BM271" s="20" t="n">
        <x:f>INDEX(BM272:BM274,'Cover'!$C$28,1)</x:f>
        <x:v>-9779801.709266575</x:v>
      </x:c>
      <x:c r="BN271" s="20" t="n">
        <x:f>INDEX(BN272:BN274,'Cover'!$C$28,1)</x:f>
        <x:v>-9806116.174544282</x:v>
      </x:c>
      <x:c r="BO271" s="20" t="n">
        <x:f>INDEX(BO272:BO274,'Cover'!$C$28,1)</x:f>
        <x:v>-9820363.319429295</x:v>
      </x:c>
    </x:row>
    <x:row r="272" ht="42" customHeight="1">
      <x:c r="A272" s="3" t="str">
        <x:v>ALT.EVENT.SEED.FUNDS.1</x:v>
      </x:c>
      <x:c r="B272" s="3" t="str">
        <x:v>No future rounds · Event checkpoint: Seed funds / Base</x:v>
      </x:c>
      <x:c r="C272" s="3" t="str">
        <x:v>EUR</x:v>
      </x:c>
      <x:c r="D272" s="3" t="str">
        <x:v>END</x:v>
      </x:c>
      <x:c r="E272" s="19" t="n">
        <x:f>BO272</x:f>
        <x:v>-9820363.319429295</x:v>
      </x:c>
      <x:c r="F272" s="3" t="str"/>
      <x:c r="G272" s="2"/>
      <x:c r="H272" s="19" t="n">
        <x:v>25000</x:v>
      </x:c>
      <x:c r="I272" s="19" t="n">
        <x:v>-19634.08999999999</x:v>
      </x:c>
      <x:c r="J272" s="19" t="n">
        <x:v>-61241.57999999999</x:v>
      </x:c>
      <x:c r="K272" s="19" t="n">
        <x:v>-146204.51999999996</x:v>
      </x:c>
      <x:c r="L272" s="19" t="n">
        <x:v>-240016.21999999997</x:v>
      </x:c>
      <x:c r="M272" s="19" t="n">
        <x:v>-356604.73</x:v>
      </x:c>
      <x:c r="N272" s="19" t="n">
        <x:v>-466657.8</x:v>
      </x:c>
      <x:c r="O272" s="19" t="n">
        <x:v>-577455.5215080366</x:v>
      </x:c>
      <x:c r="P272" s="19" t="n">
        <x:v>-705376.8342239084</x:v>
      </x:c>
      <x:c r="Q272" s="19" t="n">
        <x:v>-866984.110761957</x:v>
      </x:c>
      <x:c r="R272" s="19" t="n">
        <x:v>-1074843.185111445</x:v>
      </x:c>
      <x:c r="S272" s="19" t="n">
        <x:v>-1277085.0626461126</x:v>
      </x:c>
      <x:c r="T272" s="19" t="n">
        <x:v>-1483475.2839961576</x:v>
      </x:c>
      <x:c r="U272" s="19" t="n">
        <x:v>-1773099.1527004917</x:v>
      </x:c>
      <x:c r="V272" s="19" t="n">
        <x:v>-2027693.325328855</x:v>
      </x:c>
      <x:c r="W272" s="19" t="n">
        <x:v>-2280340.9037415786</x:v>
      </x:c>
      <x:c r="X272" s="19" t="n">
        <x:v>-2530952.471608839</x:v>
      </x:c>
      <x:c r="Y272" s="19" t="n">
        <x:v>-2779453.5005313447</x:v>
      </x:c>
      <x:c r="Z272" s="19" t="n">
        <x:v>-1950776.5133129812</x:v>
      </x:c>
      <x:c r="AA272" s="19" t="n">
        <x:v>-2211901.300060438</x:v>
      </x:c>
      <x:c r="AB272" s="19" t="n">
        <x:v>-2460292.641237486</x:v>
      </x:c>
      <x:c r="AC272" s="19" t="n">
        <x:v>-2706340.670951344</x:v>
      </x:c>
      <x:c r="AD272" s="19" t="n">
        <x:v>-2950260.7392417723</x:v>
      </x:c>
      <x:c r="AE272" s="19" t="n">
        <x:v>-3191883.7982842317</x:v>
      </x:c>
      <x:c r="AF272" s="19" t="n">
        <x:v>-3456384.1936524226</x:v>
      </x:c>
      <x:c r="AG272" s="19" t="n">
        <x:v>-3753335.8498022472</x:v>
      </x:c>
      <x:c r="AH272" s="19" t="n">
        <x:v>-4044374.365804186</x:v>
      </x:c>
      <x:c r="AI272" s="19" t="n">
        <x:v>-4329266.496185917</x:v>
      </x:c>
      <x:c r="AJ272" s="19" t="n">
        <x:v>-4607826.457544888</x:v>
      </x:c>
      <x:c r="AK272" s="19" t="n">
        <x:v>-4879918.228707023</x:v>
      </x:c>
      <x:c r="AL272" s="19" t="n">
        <x:v>-5145414.004889339</x:v>
      </x:c>
      <x:c r="AM272" s="19" t="n">
        <x:v>-5404196.19657655</x:v>
      </x:c>
      <x:c r="AN272" s="19" t="n">
        <x:v>-5656164.321598463</x:v>
      </x:c>
      <x:c r="AO272" s="19" t="n">
        <x:v>-5901231.375216828</x:v>
      </x:c>
      <x:c r="AP272" s="19" t="n">
        <x:v>-6139412.325382194</x:v>
      </x:c>
      <x:c r="AQ272" s="19" t="n">
        <x:v>-6370591.271527428</x:v>
      </x:c>
      <x:c r="AR272" s="19" t="n">
        <x:v>-6604156.156269576</x:v>
      </x:c>
      <x:c r="AS272" s="19" t="n">
        <x:v>-6858282.655133016</x:v>
      </x:c>
      <x:c r="AT272" s="19" t="n">
        <x:v>-7102673.45432676</x:v>
      </x:c>
      <x:c r="AU272" s="19" t="n">
        <x:v>-7337078.839830591</x:v>
      </x:c>
      <x:c r="AV272" s="19" t="n">
        <x:v>-7561409.94968926</x:v>
      </x:c>
      <x:c r="AW272" s="19" t="n">
        <x:v>-7775674.334251624</x:v>
      </x:c>
      <x:c r="AX272" s="19" t="n">
        <x:v>-7979811.219913863</x:v>
      </x:c>
      <x:c r="AY272" s="19" t="n">
        <x:v>-8173834.602047771</x:v>
      </x:c>
      <x:c r="AZ272" s="19" t="n">
        <x:v>-8357628.596617443</x:v>
      </x:c>
      <x:c r="BA272" s="19" t="n">
        <x:v>-8531084.332380783</x:v>
      </x:c>
      <x:c r="BB272" s="19" t="n">
        <x:v>-8694269.497802101</x:v>
      </x:c>
      <x:c r="BC272" s="19" t="n">
        <x:v>-8847201.083251437</x:v>
      </x:c>
      <x:c r="BD272" s="19" t="n">
        <x:v>-8999297.207618147</x:v>
      </x:c>
      <x:c r="BE272" s="19" t="n">
        <x:v>-9134658.123945007</x:v>
      </x:c>
      <x:c r="BF272" s="19" t="n">
        <x:v>-9257719.86958644</x:v>
      </x:c>
      <x:c r="BG272" s="19" t="n">
        <x:v>-9368655.962583657</x:v>
      </x:c>
      <x:c r="BH272" s="19" t="n">
        <x:v>-9467497.124017155</x:v>
      </x:c>
      <x:c r="BI272" s="19" t="n">
        <x:v>-9554204.74996313</x:v>
      </x:c>
      <x:c r="BJ272" s="19" t="n">
        <x:v>-9628801.402159404</x:v>
      </x:c>
      <x:c r="BK272" s="19" t="n">
        <x:v>-9691170.842223445</x:v>
      </x:c>
      <x:c r="BL272" s="19" t="n">
        <x:v>-9741473.998725638</x:v>
      </x:c>
      <x:c r="BM272" s="19" t="n">
        <x:v>-9779801.709266575</x:v>
      </x:c>
      <x:c r="BN272" s="19" t="n">
        <x:v>-9806116.174544282</x:v>
      </x:c>
      <x:c r="BO272" s="19" t="n">
        <x:v>-9820363.319429295</x:v>
      </x:c>
    </x:row>
    <x:row r="273" ht="42" customHeight="1">
      <x:c r="A273" s="3" t="str">
        <x:v>ALT.EVENT.SEED.FUNDS.2</x:v>
      </x:c>
      <x:c r="B273" s="3" t="str">
        <x:v>No future rounds · Event checkpoint: Seed funds / Upside</x:v>
      </x:c>
      <x:c r="C273" s="3" t="str">
        <x:v>EUR</x:v>
      </x:c>
      <x:c r="D273" s="3" t="str">
        <x:v>END</x:v>
      </x:c>
      <x:c r="E273" s="19" t="n">
        <x:f>BO273</x:f>
        <x:v>-4465987.48949771</x:v>
      </x:c>
      <x:c r="F273" s="3" t="str"/>
      <x:c r="G273" s="2"/>
      <x:c r="H273" s="19" t="n">
        <x:v>25000</x:v>
      </x:c>
      <x:c r="I273" s="19" t="n">
        <x:v>-19634.08999999999</x:v>
      </x:c>
      <x:c r="J273" s="19" t="n">
        <x:v>-61241.57999999999</x:v>
      </x:c>
      <x:c r="K273" s="19" t="n">
        <x:v>-146204.51999999996</x:v>
      </x:c>
      <x:c r="L273" s="19" t="n">
        <x:v>-240016.21999999997</x:v>
      </x:c>
      <x:c r="M273" s="19" t="n">
        <x:v>-356604.73</x:v>
      </x:c>
      <x:c r="N273" s="19" t="n">
        <x:v>-466657.8</x:v>
      </x:c>
      <x:c r="O273" s="19" t="n">
        <x:v>-577455.5215080366</x:v>
      </x:c>
      <x:c r="P273" s="19" t="n">
        <x:v>-705376.8342239084</x:v>
      </x:c>
      <x:c r="Q273" s="19" t="n">
        <x:v>-866984.110761957</x:v>
      </x:c>
      <x:c r="R273" s="19" t="n">
        <x:v>-1074118.4003221714</x:v>
      </x:c>
      <x:c r="S273" s="19" t="n">
        <x:v>-1274844.1321174616</x:v>
      </x:c>
      <x:c r="T273" s="19" t="n">
        <x:v>-1478886.524752129</x:v>
      </x:c>
      <x:c r="U273" s="19" t="n">
        <x:v>-1745548.9275275469</x:v>
      </x:c>
      <x:c r="V273" s="19" t="n">
        <x:v>-1989286.839408604</x:v>
      </x:c>
      <x:c r="W273" s="19" t="n">
        <x:v>-2227975.4690479394</x:v>
      </x:c>
      <x:c r="X273" s="19" t="n">
        <x:v>-2461306.6382939806</x:v>
      </x:c>
      <x:c r="Y273" s="19" t="n">
        <x:v>-2689008.2195043517</x:v>
      </x:c>
      <x:c r="Z273" s="19" t="n">
        <x:v>-1835826.5684510719</x:v>
      </x:c>
      <x:c r="AA273" s="19" t="n">
        <x:v>-2068570.862748345</x:v>
      </x:c>
      <x:c r="AB273" s="19" t="n">
        <x:v>-2284532.3146887277</x:v>
      </x:c>
      <x:c r="AC273" s="19" t="n">
        <x:v>-2493948.8762799166</x:v>
      </x:c>
      <x:c r="AD273" s="19" t="n">
        <x:v>-2697193.9436526205</x:v>
      </x:c>
      <x:c r="AE273" s="19" t="n">
        <x:v>-2893778.784022359</x:v>
      </x:c>
      <x:c r="AF273" s="19" t="n">
        <x:v>-3108749.1983568245</x:v>
      </x:c>
      <x:c r="AG273" s="19" t="n">
        <x:v>-3349493.9087425126</x:v>
      </x:c>
      <x:c r="AH273" s="19" t="n">
        <x:v>-3576939.1955667003</x:v>
      </x:c>
      <x:c r="AI273" s="19" t="n">
        <x:v>-3790382.965955854</x:v>
      </x:c>
      <x:c r="AJ273" s="19" t="n">
        <x:v>-3989204.8737621484</x:v>
      </x:c>
      <x:c r="AK273" s="19" t="n">
        <x:v>-4172911.9851660207</x:v>
      </x:c>
      <x:c r="AL273" s="19" t="n">
        <x:v>-4341027.5361463195</x:v>
      </x:c>
      <x:c r="AM273" s="19" t="n">
        <x:v>-4493099.904984684</x:v>
      </x:c>
      <x:c r="AN273" s="19" t="n">
        <x:v>-4628724.477831799</x:v>
      </x:c>
      <x:c r="AO273" s="19" t="n">
        <x:v>-4747534.432179452</x:v>
      </x:c>
      <x:c r="AP273" s="19" t="n">
        <x:v>-4849418.774748361</x:v>
      </x:c>
      <x:c r="AQ273" s="19" t="n">
        <x:v>-4933933.980600569</x:v>
      </x:c>
      <x:c r="AR273" s="19" t="n">
        <x:v>-5010232.943391984</x:v>
      </x:c>
      <x:c r="AS273" s="19" t="n">
        <x:v>-5095102.38223879</x:v>
      </x:c>
      <x:c r="AT273" s="19" t="n">
        <x:v>-5157598.064602308</x:v>
      </x:c>
      <x:c r="AU273" s="19" t="n">
        <x:v>-5197091.100109127</x:v>
      </x:c>
      <x:c r="AV273" s="19" t="n">
        <x:v>-5213128.115455298</x:v>
      </x:c>
      <x:c r="AW273" s="19" t="n">
        <x:v>-5205395.510582137</x:v>
      </x:c>
      <x:c r="AX273" s="19" t="n">
        <x:v>-5173510.723671772</x:v>
      </x:c>
      <x:c r="AY273" s="19" t="n">
        <x:v>-5117174.231051282</x:v>
      </x:c>
      <x:c r="AZ273" s="19" t="n">
        <x:v>-5035973.202137731</x:v>
      </x:c>
      <x:c r="BA273" s="19" t="n">
        <x:v>-5010232.943391984</x:v>
      </x:c>
      <x:c r="BB273" s="19" t="n">
        <x:v>-5010232.943391984</x:v>
      </x:c>
      <x:c r="BC273" s="19" t="n">
        <x:v>-5010232.943391984</x:v>
      </x:c>
      <x:c r="BD273" s="19" t="n">
        <x:v>-4465987.48949771</x:v>
      </x:c>
      <x:c r="BE273" s="19" t="n">
        <x:v>-4465987.48949771</x:v>
      </x:c>
      <x:c r="BF273" s="19" t="n">
        <x:v>-4465987.48949771</x:v>
      </x:c>
      <x:c r="BG273" s="19" t="n">
        <x:v>-4465987.48949771</x:v>
      </x:c>
      <x:c r="BH273" s="19" t="n">
        <x:v>-4465987.48949771</x:v>
      </x:c>
      <x:c r="BI273" s="19" t="n">
        <x:v>-4465987.48949771</x:v>
      </x:c>
      <x:c r="BJ273" s="19" t="n">
        <x:v>-4465987.48949771</x:v>
      </x:c>
      <x:c r="BK273" s="19" t="n">
        <x:v>-4465987.48949771</x:v>
      </x:c>
      <x:c r="BL273" s="19" t="n">
        <x:v>-4465987.48949771</x:v>
      </x:c>
      <x:c r="BM273" s="19" t="n">
        <x:v>-4465987.48949771</x:v>
      </x:c>
      <x:c r="BN273" s="19" t="n">
        <x:v>-4465987.48949771</x:v>
      </x:c>
      <x:c r="BO273" s="19" t="n">
        <x:v>-4465987.48949771</x:v>
      </x:c>
    </x:row>
    <x:row r="274" ht="42" customHeight="1">
      <x:c r="A274" s="3" t="str">
        <x:v>ALT.EVENT.SEED.FUNDS.3</x:v>
      </x:c>
      <x:c r="B274" s="3" t="str">
        <x:v>No future rounds · Event checkpoint: Seed funds / Downside</x:v>
      </x:c>
      <x:c r="C274" s="3" t="str">
        <x:v>EUR</x:v>
      </x:c>
      <x:c r="D274" s="3" t="str">
        <x:v>END</x:v>
      </x:c>
      <x:c r="E274" s="19" t="n">
        <x:f>BO274</x:f>
        <x:v>-14787676.219871605</x:v>
      </x:c>
      <x:c r="F274" s="3" t="str"/>
      <x:c r="G274" s="2"/>
      <x:c r="H274" s="19" t="n">
        <x:v>25000</x:v>
      </x:c>
      <x:c r="I274" s="19" t="n">
        <x:v>-19634.08999999999</x:v>
      </x:c>
      <x:c r="J274" s="19" t="n">
        <x:v>-61241.57999999999</x:v>
      </x:c>
      <x:c r="K274" s="19" t="n">
        <x:v>-146204.51999999996</x:v>
      </x:c>
      <x:c r="L274" s="19" t="n">
        <x:v>-240016.21999999997</x:v>
      </x:c>
      <x:c r="M274" s="19" t="n">
        <x:v>-356604.73</x:v>
      </x:c>
      <x:c r="N274" s="19" t="n">
        <x:v>-466657.8</x:v>
      </x:c>
      <x:c r="O274" s="19" t="n">
        <x:v>-577455.5215080366</x:v>
      </x:c>
      <x:c r="P274" s="19" t="n">
        <x:v>-705376.8342239084</x:v>
      </x:c>
      <x:c r="Q274" s="19" t="n">
        <x:v>-866984.110761957</x:v>
      </x:c>
      <x:c r="R274" s="19" t="n">
        <x:v>-1075229.519007377</x:v>
      </x:c>
      <x:c r="S274" s="19" t="n">
        <x:v>-1278301.240303635</x:v>
      </x:c>
      <x:c r="T274" s="19" t="n">
        <x:v>-1485979.170416024</x:v>
      </x:c>
      <x:c r="U274" s="19" t="n">
        <x:v>-1727521.4692329385</x:v>
      </x:c>
      <x:c r="V274" s="19" t="n">
        <x:v>-1960598.9108986973</x:v>
      </x:c>
      <x:c r="W274" s="19" t="n">
        <x:v>-2193394.7187194703</x:v>
      </x:c>
      <x:c r="X274" s="19" t="n">
        <x:v>-2425910.4242275874</x:v>
      </x:c>
      <x:c r="Y274" s="19" t="n">
        <x:v>-2658148.1366199683</x:v>
      </x:c>
      <x:c r="Z274" s="19" t="n">
        <x:v>-1815110.5404832307</x:v>
      </x:c>
      <x:c r="AA274" s="19" t="n">
        <x:v>-2177848.905959431</x:v>
      </x:c>
      <x:c r="AB274" s="19" t="n">
        <x:v>-2469507.791455513</x:v>
      </x:c>
      <x:c r="AC274" s="19" t="n">
        <x:v>-2760459.3591676382</x:v>
      </x:c>
      <x:c r="AD274" s="19" t="n">
        <x:v>-3050803.977749725</x:v>
      </x:c>
      <x:c r="AE274" s="19" t="n">
        <x:v>-3340526.0056453976</x:v>
      </x:c>
      <x:c r="AF274" s="19" t="n">
        <x:v>-3654844.1823775633</x:v>
      </x:c>
      <x:c r="AG274" s="19" t="n">
        <x:v>-3987474.1634002374</x:v>
      </x:c>
      <x:c r="AH274" s="19" t="n">
        <x:v>-4318212.866310265</x:v>
      </x:c>
      <x:c r="AI274" s="19" t="n">
        <x:v>-4647051.877683972</x:v>
      </x:c>
      <x:c r="AJ274" s="19" t="n">
        <x:v>-4973961.085185236</x:v>
      </x:c>
      <x:c r="AK274" s="19" t="n">
        <x:v>-5298921.012772441</x:v>
      </x:c>
      <x:c r="AL274" s="19" t="n">
        <x:v>-5621913.969016208</x:v>
      </x:c>
      <x:c r="AM274" s="19" t="n">
        <x:v>-5942924.541772505</x:v>
      </x:c>
      <x:c r="AN274" s="19" t="n">
        <x:v>-6261950.47666912</x:v>
      </x:c>
      <x:c r="AO274" s="19" t="n">
        <x:v>-6578981.437505143</x:v>
      </x:c>
      <x:c r="AP274" s="19" t="n">
        <x:v>-6894031.577557495</x:v>
      </x:c>
      <x:c r="AQ274" s="19" t="n">
        <x:v>-7207087.167444315</x:v>
      </x:c>
      <x:c r="AR274" s="19" t="n">
        <x:v>-7527594.095165003</x:v>
      </x:c>
      <x:c r="AS274" s="19" t="n">
        <x:v>-7875203.568640435</x:v>
      </x:c>
      <x:c r="AT274" s="19" t="n">
        <x:v>-8219855.895113377</x:v>
      </x:c>
      <x:c r="AU274" s="19" t="n">
        <x:v>-8561403.29741462</x:v>
      </x:c>
      <x:c r="AV274" s="19" t="n">
        <x:v>-8899842.851455944</x:v>
      </x:c>
      <x:c r="AW274" s="19" t="n">
        <x:v>-9235247.744013155</x:v>
      </x:c>
      <x:c r="AX274" s="19" t="n">
        <x:v>-9567622.208352417</x:v>
      </x:c>
      <x:c r="AY274" s="19" t="n">
        <x:v>-9897041.10906266</x:v>
      </x:c>
      <x:c r="AZ274" s="19" t="n">
        <x:v>-10223444.602700872</x:v>
      </x:c>
      <x:c r="BA274" s="19" t="n">
        <x:v>-10546771.690868562</x:v>
      </x:c>
      <x:c r="BB274" s="19" t="n">
        <x:v>-10867106.837382456</x:v>
      </x:c>
      <x:c r="BC274" s="19" t="n">
        <x:v>-11184526.242875874</x:v>
      </x:c>
      <x:c r="BD274" s="19" t="n">
        <x:v>-11508489.41278034</x:v>
      </x:c>
      <x:c r="BE274" s="19" t="n">
        <x:v>-11824255.309564067</x:v>
      </x:c>
      <x:c r="BF274" s="19" t="n">
        <x:v>-12136332.376484144</x:v>
      </x:c>
      <x:c r="BG274" s="19" t="n">
        <x:v>-12444891.112164086</x:v>
      </x:c>
      <x:c r="BH274" s="19" t="n">
        <x:v>-12749962.034467138</x:v>
      </x:c>
      <x:c r="BI274" s="19" t="n">
        <x:v>-13051505.701041887</x:v>
      </x:c>
      <x:c r="BJ274" s="19" t="n">
        <x:v>-13349549.91208943</x:v>
      </x:c>
      <x:c r="BK274" s="19" t="n">
        <x:v>-13643983.22787901</x:v>
      </x:c>
      <x:c r="BL274" s="19" t="n">
        <x:v>-13934972.08737401</x:v>
      </x:c>
      <x:c r="BM274" s="19" t="n">
        <x:v>-14222612.334812349</x:v>
      </x:c>
      <x:c r="BN274" s="19" t="n">
        <x:v>-14506861.803012386</x:v>
      </x:c>
      <x:c r="BO274" s="19" t="n">
        <x:v>-14787676.219871605</x:v>
      </x:c>
    </x:row>
    <x:row r="275" ht="42" customHeight="1">
      <x:c r="A275" s="3" t="str">
        <x:v>ALT.EVENT.SEED_FEE.CASH</x:v>
      </x:c>
      <x:c r="B275" s="3" t="str">
        <x:v>No future rounds · Event checkpoint: Seed fees cash</x:v>
      </x:c>
      <x:c r="C275" s="3" t="str">
        <x:v>EUR</x:v>
      </x:c>
      <x:c r="D275" s="3" t="str">
        <x:v>END</x:v>
      </x:c>
      <x:c r="E275" s="19" t="n">
        <x:f>BO275</x:f>
        <x:v>-9291136.858582083</x:v>
      </x:c>
      <x:c r="F275" s="3" t="str">
        <x:v>D10 Liquidity_RegCap row 176; latest estimate</x:v>
      </x:c>
      <x:c r="G275" s="2"/>
      <x:c r="H275" s="20" t="n">
        <x:f>INDEX(H276:H278,'Cover'!$C$28,1)</x:f>
        <x:v>1025000</x:v>
      </x:c>
      <x:c r="I275" s="20" t="n">
        <x:f>INDEX(I276:I278,'Cover'!$C$28,1)</x:f>
        <x:v>1004604.1399999999</x:v>
      </x:c>
      <x:c r="J275" s="20" t="n">
        <x:f>INDEX(J276:J278,'Cover'!$C$28,1)</x:f>
        <x:v>958098.6999999998</x:v>
      </x:c>
      <x:c r="K275" s="20" t="n">
        <x:f>INDEX(K276:K278,'Cover'!$C$28,1)</x:f>
        <x:v>902797.1499999998</x:v>
      </x:c>
      <x:c r="L275" s="20" t="n">
        <x:f>INDEX(L276:L278,'Cover'!$C$28,1)</x:f>
        <x:v>800282.2899999998</x:v>
      </x:c>
      <x:c r="M275" s="20" t="n">
        <x:f>INDEX(M276:M278,'Cover'!$C$28,1)</x:f>
        <x:v>697476.4399999998</x:v>
      </x:c>
      <x:c r="N275" s="20" t="n">
        <x:f>INDEX(N276:N278,'Cover'!$C$28,1)</x:f>
        <x:v>576550.43</x:v>
      </x:c>
      <x:c r="O275" s="20" t="n">
        <x:f>INDEX(O276:O278,'Cover'!$C$28,1)</x:f>
        <x:v>468673.01928750006</x:v>
      </x:c>
      <x:c r="P275" s="20" t="n">
        <x:f>INDEX(P276:P278,'Cover'!$C$28,1)</x:f>
        <x:v>357174.27265702</x:v>
      </x:c>
      <x:c r="Q275" s="20" t="n">
        <x:f>INDEX(Q276:Q278,'Cover'!$C$28,1)</x:f>
        <x:v>213265.7510932519</x:v>
      </x:c>
      <x:c r="R275" s="20" t="n">
        <x:f>INDEX(R276:R278,'Cover'!$C$28,1)</x:f>
        <x:v>49379.39640640357</x:v>
      </x:c>
      <x:c r="S275" s="20" t="n">
        <x:f>INDEX(S276:S278,'Cover'!$C$28,1)</x:f>
        <x:v>-152967.42797105812</x:v>
      </x:c>
      <x:c r="T275" s="20" t="n">
        <x:f>INDEX(T276:T278,'Cover'!$C$28,1)</x:f>
        <x:v>-347288.8617642631</x:v>
      </x:c>
      <x:c r="U275" s="20" t="n">
        <x:f>INDEX(U276:U278,'Cover'!$C$28,1)</x:f>
        <x:v>-574947.9544161079</x:v>
      </x:c>
      <x:c r="V275" s="20" t="n">
        <x:f>INDEX(V276:V278,'Cover'!$C$28,1)</x:f>
        <x:v>-830156.749181241</x:v>
      </x:c>
      <x:c r="W275" s="20" t="n">
        <x:f>INDEX(W276:W278,'Cover'!$C$28,1)</x:f>
        <x:v>-1078043.168585112</x:v>
      </x:c>
      <x:c r="X275" s="20" t="n">
        <x:f>INDEX(X276:X278,'Cover'!$C$28,1)</x:f>
        <x:v>-1318164.3410679535</x:v>
      </x:c>
      <x:c r="Y275" s="20" t="n">
        <x:f>INDEX(Y276:Y278,'Cover'!$C$28,1)</x:f>
        <x:v>-1556638.562707661</x:v>
      </x:c>
      <x:c r="Z275" s="20" t="n">
        <x:f>INDEX(Z276:Z278,'Cover'!$C$28,1)</x:f>
        <x:v>-1793047.5507291376</x:v>
      </x:c>
      <x:c r="AA275" s="20" t="n">
        <x:f>INDEX(AA276:AA278,'Cover'!$C$28,1)</x:f>
        <x:v>-2038290.6440078218</x:v>
      </x:c>
      <x:c r="AB275" s="20" t="n">
        <x:f>INDEX(AB276:AB278,'Cover'!$C$28,1)</x:f>
        <x:v>-2294114.6419291063</x:v>
      </x:c>
      <x:c r="AC275" s="20" t="n">
        <x:f>INDEX(AC276:AC278,'Cover'!$C$28,1)</x:f>
        <x:v>-2534860.2978936615</x:v>
      </x:c>
      <x:c r="AD275" s="20" t="n">
        <x:f>INDEX(AD276:AD278,'Cover'!$C$28,1)</x:f>
        <x:v>-2774339.917650777</x:v>
      </x:c>
      <x:c r="AE275" s="20" t="n">
        <x:f>INDEX(AE276:AE278,'Cover'!$C$28,1)</x:f>
        <x:v>-3009782.354767304</x:v>
      </x:c>
      <x:c r="AF275" s="20" t="n">
        <x:f>INDEX(AF276:AF278,'Cover'!$C$28,1)</x:f>
        <x:v>-3250223.91351593</x:v>
      </x:c>
      <x:c r="AG275" s="20" t="n">
        <x:f>INDEX(AG276:AG278,'Cover'!$C$28,1)</x:f>
        <x:v>-3502166.4888792033</x:v>
      </x:c>
      <x:c r="AH275" s="20" t="n">
        <x:f>INDEX(AH276:AH278,'Cover'!$C$28,1)</x:f>
        <x:v>-3782785.0820616065</x:v>
      </x:c>
      <x:c r="AI275" s="20" t="n">
        <x:f>INDEX(AI276:AI278,'Cover'!$C$28,1)</x:f>
        <x:v>-4067969.783399542</x:v>
      </x:c>
      <x:c r="AJ275" s="20" t="n">
        <x:f>INDEX(AJ276:AJ278,'Cover'!$C$28,1)</x:f>
        <x:v>-4337718.759449658</x:v>
      </x:c>
      <x:c r="AK275" s="20" t="n">
        <x:f>INDEX(AK276:AK278,'Cover'!$C$28,1)</x:f>
        <x:v>-4599465.865409469</x:v>
      </x:c>
      <x:c r="AL275" s="20" t="n">
        <x:f>INDEX(AL276:AL278,'Cover'!$C$28,1)</x:f>
        <x:v>-4854743.052147511</x:v>
      </x:c>
      <x:c r="AM275" s="20" t="n">
        <x:f>INDEX(AM276:AM278,'Cover'!$C$28,1)</x:f>
        <x:v>-5107923.495142076</x:v>
      </x:c>
      <x:c r="AN275" s="20" t="n">
        <x:f>INDEX(AN276:AN278,'Cover'!$C$28,1)</x:f>
        <x:v>-5350047.844611895</x:v>
      </x:c>
      <x:c r="AO275" s="20" t="n">
        <x:f>INDEX(AO276:AO278,'Cover'!$C$28,1)</x:f>
        <x:v>-5585537.605869354</x:v>
      </x:c>
      <x:c r="AP275" s="20" t="n">
        <x:f>INDEX(AP276:AP278,'Cover'!$C$28,1)</x:f>
        <x:v>-5819798.956520755</x:v>
      </x:c>
      <x:c r="AQ275" s="20" t="n">
        <x:f>INDEX(AQ276:AQ278,'Cover'!$C$28,1)</x:f>
        <x:v>-6041582.694944967</x:v>
      </x:c>
      <x:c r="AR275" s="20" t="n">
        <x:f>INDEX(AR276:AR278,'Cover'!$C$28,1)</x:f>
        <x:v>-6256614.152335374</x:v>
      </x:c>
      <x:c r="AS275" s="20" t="n">
        <x:f>INDEX(AS276:AS278,'Cover'!$C$28,1)</x:f>
        <x:v>-6473822.439568359</x:v>
      </x:c>
      <x:c r="AT275" s="20" t="n">
        <x:f>INDEX(AT276:AT278,'Cover'!$C$28,1)</x:f>
        <x:v>-6705896.818728638</x:v>
      </x:c>
      <x:c r="AU275" s="20" t="n">
        <x:f>INDEX(AU276:AU278,'Cover'!$C$28,1)</x:f>
        <x:v>-6938710.566849238</x:v>
      </x:c>
      <x:c r="AV275" s="20" t="n">
        <x:f>INDEX(AV276:AV278,'Cover'!$C$28,1)</x:f>
        <x:v>-7157688.258149631</x:v>
      </x:c>
      <x:c r="AW275" s="20" t="n">
        <x:f>INDEX(AW276:AW278,'Cover'!$C$28,1)</x:f>
        <x:v>-7359680.79613557</x:v>
      </x:c>
      <x:c r="AX275" s="20" t="n">
        <x:f>INDEX(AX276:AX278,'Cover'!$C$28,1)</x:f>
        <x:v>-7551584.550747674</x:v>
      </x:c>
      <x:c r="AY275" s="20" t="n">
        <x:f>INDEX(AY276:AY278,'Cover'!$C$28,1)</x:f>
        <x:v>-7743684.8000990525</x:v>
      </x:c>
      <x:c r="AZ275" s="20" t="n">
        <x:f>INDEX(AZ276:AZ278,'Cover'!$C$28,1)</x:f>
        <x:v>-7915341.527925166</x:v>
      </x:c>
      <x:c r="BA275" s="20" t="n">
        <x:f>INDEX(BA276:BA278,'Cover'!$C$28,1)</x:f>
        <x:v>-8076865.462795889</x:v>
      </x:c>
      <x:c r="BB275" s="20" t="n">
        <x:f>INDEX(BB276:BB278,'Cover'!$C$28,1)</x:f>
        <x:v>-8240250.613562576</x:v>
      </x:c>
      <x:c r="BC275" s="20" t="n">
        <x:f>INDEX(BC276:BC278,'Cover'!$C$28,1)</x:f>
        <x:v>-8381366.877320566</x:v>
      </x:c>
      <x:c r="BD275" s="20" t="n">
        <x:f>INDEX(BD276:BD278,'Cover'!$C$28,1)</x:f>
        <x:v>-8512314.126547486</x:v>
      </x:c>
      <x:c r="BE275" s="20" t="n">
        <x:f>INDEX(BE276:BE278,'Cover'!$C$28,1)</x:f>
        <x:v>-8651458.102656592</x:v>
      </x:c>
      <x:c r="BF275" s="20" t="n">
        <x:f>INDEX(BF276:BF278,'Cover'!$C$28,1)</x:f>
        <x:v>-8768973.478533452</x:v>
      </x:c>
      <x:c r="BG275" s="20" t="n">
        <x:f>INDEX(BG276:BG278,'Cover'!$C$28,1)</x:f>
        <x:v>-8877250.290863983</x:v>
      </x:c>
      <x:c r="BH275" s="20" t="n">
        <x:f>INDEX(BH276:BH278,'Cover'!$C$28,1)</x:f>
        <x:v>-8981608.620823385</x:v>
      </x:c>
      <x:c r="BI275" s="20" t="n">
        <x:f>INDEX(BI276:BI278,'Cover'!$C$28,1)</x:f>
        <x:v>-9059417.921042122</x:v>
      </x:c>
      <x:c r="BJ275" s="20" t="n">
        <x:f>INDEX(BJ276:BJ278,'Cover'!$C$28,1)</x:f>
        <x:v>-9122393.801539395</x:v>
      </x:c>
      <x:c r="BK275" s="20" t="n">
        <x:f>INDEX(BK276:BK278,'Cover'!$C$28,1)</x:f>
        <x:v>-9190958.15221674</x:v>
      </x:c>
      <x:c r="BL275" s="20" t="n">
        <x:f>INDEX(BL276:BL278,'Cover'!$C$28,1)</x:f>
        <x:v>-9226865.699065847</x:v>
      </x:c>
      <x:c r="BM275" s="20" t="n">
        <x:f>INDEX(BM276:BM278,'Cover'!$C$28,1)</x:f>
        <x:v>-9253036.07234245</x:v>
      </x:c>
      <x:c r="BN275" s="20" t="n">
        <x:f>INDEX(BN276:BN278,'Cover'!$C$28,1)</x:f>
        <x:v>-9289391.26614878</x:v>
      </x:c>
      <x:c r="BO275" s="20" t="n">
        <x:f>INDEX(BO276:BO278,'Cover'!$C$28,1)</x:f>
        <x:v>-9291136.858582083</x:v>
      </x:c>
    </x:row>
    <x:row r="276" ht="42" customHeight="1">
      <x:c r="A276" s="3" t="str">
        <x:v>ALT.EVENT.SEED_FEE.CASH.1</x:v>
      </x:c>
      <x:c r="B276" s="3" t="str">
        <x:v>No future rounds · Event checkpoint: Seed fees cash / Base</x:v>
      </x:c>
      <x:c r="C276" s="3" t="str">
        <x:v>EUR</x:v>
      </x:c>
      <x:c r="D276" s="3" t="str">
        <x:v>END</x:v>
      </x:c>
      <x:c r="E276" s="19" t="n">
        <x:f>BO276</x:f>
        <x:v>-9291136.858582083</x:v>
      </x:c>
      <x:c r="F276" s="3" t="str"/>
      <x:c r="G276" s="2"/>
      <x:c r="H276" s="19" t="n">
        <x:v>1025000</x:v>
      </x:c>
      <x:c r="I276" s="19" t="n">
        <x:v>1004604.1399999999</x:v>
      </x:c>
      <x:c r="J276" s="19" t="n">
        <x:v>958098.6999999998</x:v>
      </x:c>
      <x:c r="K276" s="19" t="n">
        <x:v>902797.1499999998</x:v>
      </x:c>
      <x:c r="L276" s="19" t="n">
        <x:v>800282.2899999998</x:v>
      </x:c>
      <x:c r="M276" s="19" t="n">
        <x:v>697476.4399999998</x:v>
      </x:c>
      <x:c r="N276" s="19" t="n">
        <x:v>576550.43</x:v>
      </x:c>
      <x:c r="O276" s="19" t="n">
        <x:v>468673.01928750006</x:v>
      </x:c>
      <x:c r="P276" s="19" t="n">
        <x:v>357174.27265702</x:v>
      </x:c>
      <x:c r="Q276" s="19" t="n">
        <x:v>213265.7510932519</x:v>
      </x:c>
      <x:c r="R276" s="19" t="n">
        <x:v>49379.39640640357</x:v>
      </x:c>
      <x:c r="S276" s="19" t="n">
        <x:v>-152967.42797105812</x:v>
      </x:c>
      <x:c r="T276" s="19" t="n">
        <x:v>-347288.8617642631</x:v>
      </x:c>
      <x:c r="U276" s="19" t="n">
        <x:v>-574947.9544161079</x:v>
      </x:c>
      <x:c r="V276" s="19" t="n">
        <x:v>-830156.749181241</x:v>
      </x:c>
      <x:c r="W276" s="19" t="n">
        <x:v>-1078043.168585112</x:v>
      </x:c>
      <x:c r="X276" s="19" t="n">
        <x:v>-1318164.3410679535</x:v>
      </x:c>
      <x:c r="Y276" s="19" t="n">
        <x:v>-1556638.562707661</x:v>
      </x:c>
      <x:c r="Z276" s="19" t="n">
        <x:v>-1793047.5507291376</x:v>
      </x:c>
      <x:c r="AA276" s="19" t="n">
        <x:v>-2038290.6440078218</x:v>
      </x:c>
      <x:c r="AB276" s="19" t="n">
        <x:v>-2294114.6419291063</x:v>
      </x:c>
      <x:c r="AC276" s="19" t="n">
        <x:v>-2534860.2978936615</x:v>
      </x:c>
      <x:c r="AD276" s="19" t="n">
        <x:v>-2774339.917650777</x:v>
      </x:c>
      <x:c r="AE276" s="19" t="n">
        <x:v>-3009782.354767304</x:v>
      </x:c>
      <x:c r="AF276" s="19" t="n">
        <x:v>-3250223.91351593</x:v>
      </x:c>
      <x:c r="AG276" s="19" t="n">
        <x:v>-3502166.4888792033</x:v>
      </x:c>
      <x:c r="AH276" s="19" t="n">
        <x:v>-3782785.0820616065</x:v>
      </x:c>
      <x:c r="AI276" s="19" t="n">
        <x:v>-4067969.783399542</x:v>
      </x:c>
      <x:c r="AJ276" s="19" t="n">
        <x:v>-4337718.759449658</x:v>
      </x:c>
      <x:c r="AK276" s="19" t="n">
        <x:v>-4599465.865409469</x:v>
      </x:c>
      <x:c r="AL276" s="19" t="n">
        <x:v>-4854743.052147511</x:v>
      </x:c>
      <x:c r="AM276" s="19" t="n">
        <x:v>-5107923.495142076</x:v>
      </x:c>
      <x:c r="AN276" s="19" t="n">
        <x:v>-5350047.844611895</x:v>
      </x:c>
      <x:c r="AO276" s="19" t="n">
        <x:v>-5585537.605869354</x:v>
      </x:c>
      <x:c r="AP276" s="19" t="n">
        <x:v>-5819798.956520755</x:v>
      </x:c>
      <x:c r="AQ276" s="19" t="n">
        <x:v>-6041582.694944967</x:v>
      </x:c>
      <x:c r="AR276" s="19" t="n">
        <x:v>-6256614.152335374</x:v>
      </x:c>
      <x:c r="AS276" s="19" t="n">
        <x:v>-6473822.439568359</x:v>
      </x:c>
      <x:c r="AT276" s="19" t="n">
        <x:v>-6705896.818728638</x:v>
      </x:c>
      <x:c r="AU276" s="19" t="n">
        <x:v>-6938710.566849238</x:v>
      </x:c>
      <x:c r="AV276" s="19" t="n">
        <x:v>-7157688.258149631</x:v>
      </x:c>
      <x:c r="AW276" s="19" t="n">
        <x:v>-7359680.79613557</x:v>
      </x:c>
      <x:c r="AX276" s="19" t="n">
        <x:v>-7551584.550747674</x:v>
      </x:c>
      <x:c r="AY276" s="19" t="n">
        <x:v>-7743684.8000990525</x:v>
      </x:c>
      <x:c r="AZ276" s="19" t="n">
        <x:v>-7915341.527925166</x:v>
      </x:c>
      <x:c r="BA276" s="19" t="n">
        <x:v>-8076865.462795889</x:v>
      </x:c>
      <x:c r="BB276" s="19" t="n">
        <x:v>-8240250.613562576</x:v>
      </x:c>
      <x:c r="BC276" s="19" t="n">
        <x:v>-8381366.877320566</x:v>
      </x:c>
      <x:c r="BD276" s="19" t="n">
        <x:v>-8512314.126547486</x:v>
      </x:c>
      <x:c r="BE276" s="19" t="n">
        <x:v>-8651458.102656592</x:v>
      </x:c>
      <x:c r="BF276" s="19" t="n">
        <x:v>-8768973.478533452</x:v>
      </x:c>
      <x:c r="BG276" s="19" t="n">
        <x:v>-8877250.290863983</x:v>
      </x:c>
      <x:c r="BH276" s="19" t="n">
        <x:v>-8981608.620823385</x:v>
      </x:c>
      <x:c r="BI276" s="19" t="n">
        <x:v>-9059417.921042122</x:v>
      </x:c>
      <x:c r="BJ276" s="19" t="n">
        <x:v>-9122393.801539395</x:v>
      </x:c>
      <x:c r="BK276" s="19" t="n">
        <x:v>-9190958.15221674</x:v>
      </x:c>
      <x:c r="BL276" s="19" t="n">
        <x:v>-9226865.699065847</x:v>
      </x:c>
      <x:c r="BM276" s="19" t="n">
        <x:v>-9253036.07234245</x:v>
      </x:c>
      <x:c r="BN276" s="19" t="n">
        <x:v>-9289391.26614878</x:v>
      </x:c>
      <x:c r="BO276" s="19" t="n">
        <x:v>-9291136.858582083</x:v>
      </x:c>
    </x:row>
    <x:row r="277" ht="42" customHeight="1">
      <x:c r="A277" s="3" t="str">
        <x:v>ALT.EVENT.SEED_FEE.CASH.2</x:v>
      </x:c>
      <x:c r="B277" s="3" t="str">
        <x:v>No future rounds · Event checkpoint: Seed fees cash / Upside</x:v>
      </x:c>
      <x:c r="C277" s="3" t="str">
        <x:v>EUR</x:v>
      </x:c>
      <x:c r="D277" s="3" t="str">
        <x:v>END</x:v>
      </x:c>
      <x:c r="E277" s="19" t="n">
        <x:f>BO277</x:f>
        <x:v>745711.483567083</x:v>
      </x:c>
      <x:c r="F277" s="3" t="str"/>
      <x:c r="G277" s="2"/>
      <x:c r="H277" s="19" t="n">
        <x:v>1025000</x:v>
      </x:c>
      <x:c r="I277" s="19" t="n">
        <x:v>1004604.1399999999</x:v>
      </x:c>
      <x:c r="J277" s="19" t="n">
        <x:v>958098.6999999998</x:v>
      </x:c>
      <x:c r="K277" s="19" t="n">
        <x:v>902797.1499999998</x:v>
      </x:c>
      <x:c r="L277" s="19" t="n">
        <x:v>800282.2899999998</x:v>
      </x:c>
      <x:c r="M277" s="19" t="n">
        <x:v>697476.4399999998</x:v>
      </x:c>
      <x:c r="N277" s="19" t="n">
        <x:v>576550.43</x:v>
      </x:c>
      <x:c r="O277" s="19" t="n">
        <x:v>468673.01928750006</x:v>
      </x:c>
      <x:c r="P277" s="19" t="n">
        <x:v>357174.27265702</x:v>
      </x:c>
      <x:c r="Q277" s="19" t="n">
        <x:v>213265.7510932519</x:v>
      </x:c>
      <x:c r="R277" s="19" t="n">
        <x:v>52541.64795928274</x:v>
      </x:c>
      <x:c r="S277" s="19" t="n">
        <x:v>-145357.82910152175</x:v>
      </x:c>
      <x:c r="T277" s="19" t="n">
        <x:v>-334663.08085460326</x:v>
      </x:c>
      <x:c r="U277" s="19" t="n">
        <x:v>-537125.4269152286</x:v>
      </x:c>
      <x:c r="V277" s="19" t="n">
        <x:v>-774915.8938792874</x:v>
      </x:c>
      <x:c r="W277" s="19" t="n">
        <x:v>-1001990.7008006781</x:v>
      </x:c>
      <x:c r="X277" s="19" t="n">
        <x:v>-1218427.827269969</x:v>
      </x:c>
      <x:c r="Y277" s="19" t="n">
        <x:v>-1428964.2649869428</x:v>
      </x:c>
      <x:c r="Z277" s="19" t="n">
        <x:v>-1633682.57286264</x:v>
      </x:c>
      <x:c r="AA277" s="19" t="n">
        <x:v>-1844953.805726048</x:v>
      </x:c>
      <x:c r="AB277" s="19" t="n">
        <x:v>-2061184.2639940176</x:v>
      </x:c>
      <x:c r="AC277" s="19" t="n">
        <x:v>-2258213.7634766386</x:v>
      </x:c>
      <x:c r="AD277" s="19" t="n">
        <x:v>-2451317.101626992</x:v>
      </x:c>
      <x:c r="AE277" s="19" t="n">
        <x:v>-2633037.153792868</x:v>
      </x:c>
      <x:c r="AF277" s="19" t="n">
        <x:v>-2815212.7375543904</x:v>
      </x:c>
      <x:c r="AG277" s="19" t="n">
        <x:v>-3002644.8393243663</x:v>
      </x:c>
      <x:c r="AH277" s="19" t="n">
        <x:v>-3205023.5869894936</x:v>
      </x:c>
      <x:c r="AI277" s="19" t="n">
        <x:v>-3403524.936100182</x:v>
      </x:c>
      <x:c r="AJ277" s="19" t="n">
        <x:v>-3583420.2353058234</x:v>
      </x:c>
      <x:c r="AK277" s="19" t="n">
        <x:v>-3740569.168184745</x:v>
      </x:c>
      <x:c r="AL277" s="19" t="n">
        <x:v>-3881885.515948071</x:v>
      </x:c>
      <x:c r="AM277" s="19" t="n">
        <x:v>-4019236.233263321</x:v>
      </x:c>
      <x:c r="AN277" s="19" t="n">
        <x:v>-4127875.0784929297</x:v>
      </x:c>
      <x:c r="AO277" s="19" t="n">
        <x:v>-4219799.507659095</x:v>
      </x:c>
      <x:c r="AP277" s="19" t="n">
        <x:v>-4309931.140473478</x:v>
      </x:c>
      <x:c r="AQ277" s="19" t="n">
        <x:v>-4366779.031999008</x:v>
      </x:c>
      <x:c r="AR277" s="19" t="n">
        <x:v>-4406170.298074663</x:v>
      </x:c>
      <x:c r="AS277" s="19" t="n">
        <x:v>-4445527.574303551</x:v>
      </x:c>
      <x:c r="AT277" s="19" t="n">
        <x:v>-4471913.569953051</x:v>
      </x:c>
      <x:c r="AU277" s="19" t="n">
        <x:v>-4485233.926094332</x:v>
      </x:c>
      <x:c r="AV277" s="19" t="n">
        <x:v>-4486612.439429363</x:v>
      </x:c>
      <x:c r="AW277" s="19" t="n">
        <x:v>-4440592.72480562</x:v>
      </x:c>
      <x:c r="AX277" s="19" t="n">
        <x:v>-4369820.0509503465</x:v>
      </x:c>
      <x:c r="AY277" s="19" t="n">
        <x:v>-4303796.256744502</x:v>
      </x:c>
      <x:c r="AZ277" s="19" t="n">
        <x:v>-4182642.412977615</x:v>
      </x:c>
      <x:c r="BA277" s="19" t="n">
        <x:v>-4035930.21437655</x:v>
      </x:c>
      <x:c r="BB277" s="19" t="n">
        <x:v>-3898483.5466523706</x:v>
      </x:c>
      <x:c r="BC277" s="19" t="n">
        <x:v>-3699531.6542339</x:v>
      </x:c>
      <x:c r="BD277" s="19" t="n">
        <x:v>-3474246.442581994</x:v>
      </x:c>
      <x:c r="BE277" s="19" t="n">
        <x:v>-3266700.205884848</x:v>
      </x:c>
      <x:c r="BF277" s="19" t="n">
        <x:v>-2991556.682583525</x:v>
      </x:c>
      <x:c r="BG277" s="19" t="n">
        <x:v>-2689204.1752424594</x:v>
      </x:c>
      <x:c r="BH277" s="19" t="n">
        <x:v>-2396460.5028141816</x:v>
      </x:c>
      <x:c r="BI277" s="19" t="n">
        <x:v>-2027098.5400501965</x:v>
      </x:c>
      <x:c r="BJ277" s="19" t="n">
        <x:v>-1624295.4182848197</x:v>
      </x:c>
      <x:c r="BK277" s="19" t="n">
        <x:v>-1244536.2648076743</x:v>
      </x:c>
      <x:c r="BL277" s="19" t="n">
        <x:v>-776792.8656555708</x:v>
      </x:c>
      <x:c r="BM277" s="19" t="n">
        <x:v>-280044.2554788431</x:v>
      </x:c>
      <x:c r="BN277" s="19" t="n">
        <x:v>184991.53408272495</x:v>
      </x:c>
      <x:c r="BO277" s="19" t="n">
        <x:v>745711.483567083</x:v>
      </x:c>
    </x:row>
    <x:row r="278" ht="42" customHeight="1">
      <x:c r="A278" s="3" t="str">
        <x:v>ALT.EVENT.SEED_FEE.CASH.3</x:v>
      </x:c>
      <x:c r="B278" s="3" t="str">
        <x:v>No future rounds · Event checkpoint: Seed fees cash / Downside</x:v>
      </x:c>
      <x:c r="C278" s="3" t="str">
        <x:v>EUR</x:v>
      </x:c>
      <x:c r="D278" s="3" t="str">
        <x:v>END</x:v>
      </x:c>
      <x:c r="E278" s="19" t="n">
        <x:f>BO278</x:f>
        <x:v>-14511107.649009325</x:v>
      </x:c>
      <x:c r="F278" s="3" t="str"/>
      <x:c r="G278" s="2"/>
      <x:c r="H278" s="19" t="n">
        <x:v>1025000</x:v>
      </x:c>
      <x:c r="I278" s="19" t="n">
        <x:v>1004604.1399999999</x:v>
      </x:c>
      <x:c r="J278" s="19" t="n">
        <x:v>958098.6999999998</x:v>
      </x:c>
      <x:c r="K278" s="19" t="n">
        <x:v>902797.1499999998</x:v>
      </x:c>
      <x:c r="L278" s="19" t="n">
        <x:v>800282.2899999998</x:v>
      </x:c>
      <x:c r="M278" s="19" t="n">
        <x:v>697476.4399999998</x:v>
      </x:c>
      <x:c r="N278" s="19" t="n">
        <x:v>576550.43</x:v>
      </x:c>
      <x:c r="O278" s="19" t="n">
        <x:v>468673.01928750006</x:v>
      </x:c>
      <x:c r="P278" s="19" t="n">
        <x:v>357174.27265702</x:v>
      </x:c>
      <x:c r="Q278" s="19" t="n">
        <x:v>213265.7510932519</x:v>
      </x:c>
      <x:c r="R278" s="19" t="n">
        <x:v>47502.346824056905</x:v>
      </x:c>
      <x:c r="S278" s="19" t="n">
        <x:v>-157407.11557340348</x:v>
      </x:c>
      <x:c r="T278" s="19" t="n">
        <x:v>-354571.1409816442</x:v>
      </x:c>
      <x:c r="U278" s="19" t="n">
        <x:v>-563207.9088526487</x:v>
      </x:c>
      <x:c r="V278" s="19" t="n">
        <x:v>-800738.1924969952</x:v>
      </x:c>
      <x:c r="W278" s="19" t="n">
        <x:v>-1032724.4432599635</x:v>
      </x:c>
      <x:c r="X278" s="19" t="n">
        <x:v>-1258393.059060063</x:v>
      </x:c>
      <x:c r="Y278" s="19" t="n">
        <x:v>-1484622.9245456317</x:v>
      </x:c>
      <x:c r="Z278" s="19" t="n">
        <x:v>-1710667.0748743035</x:v>
      </x:c>
      <x:c r="AA278" s="19" t="n">
        <x:v>-2005387.005179473</x:v>
      </x:c>
      <x:c r="AB278" s="19" t="n">
        <x:v>-2307556.319185808</x:v>
      </x:c>
      <x:c r="AC278" s="19" t="n">
        <x:v>-2596181.4694060762</x:v>
      </x:c>
      <x:c r="AD278" s="19" t="n">
        <x:v>-2884306.025540352</x:v>
      </x:c>
      <x:c r="AE278" s="19" t="n">
        <x:v>-3171586.565690629</x:v>
      </x:c>
      <x:c r="AF278" s="19" t="n">
        <x:v>-3465555.90106954</x:v>
      </x:c>
      <x:c r="AG278" s="19" t="n">
        <x:v>-3774023.0665279403</x:v>
      </x:c>
      <x:c r="AH278" s="19" t="n">
        <x:v>-4101007.984266434</x:v>
      </x:c>
      <x:c r="AI278" s="19" t="n">
        <x:v>-4436863.496881676</x:v>
      </x:c>
      <x:c r="AJ278" s="19" t="n">
        <x:v>-4759200.450113126</x:v>
      </x:c>
      <x:c r="AK278" s="19" t="n">
        <x:v>-5080650.306553838</x:v>
      </x:c>
      <x:c r="AL278" s="19" t="n">
        <x:v>-5400249.618613132</x:v>
      </x:c>
      <x:c r="AM278" s="19" t="n">
        <x:v>-5719036.484127048</x:v>
      </x:c>
      <x:c r="AN278" s="19" t="n">
        <x:v>-6034906.379173913</x:v>
      </x:c>
      <x:c r="AO278" s="19" t="n">
        <x:v>-6348918.205243703</x:v>
      </x:c>
      <x:c r="AP278" s="19" t="n">
        <x:v>-6662388.067141582</x:v>
      </x:c>
      <x:c r="AQ278" s="19" t="n">
        <x:v>-6972654.758884504</x:v>
      </x:c>
      <x:c r="AR278" s="19" t="n">
        <x:v>-7281077.511294212</x:v>
      </x:c>
      <x:c r="AS278" s="19" t="n">
        <x:v>-7593552.816084569</x:v>
      </x:c>
      <x:c r="AT278" s="19" t="n">
        <x:v>-7934786.0998825645</x:v>
      </x:c>
      <x:c r="AU278" s="19" t="n">
        <x:v>-8283804.752629338</x:v>
      </x:c>
      <x:c r="AV278" s="19" t="n">
        <x:v>-8619496.973091781</x:v>
      </x:c>
      <x:c r="AW278" s="19" t="n">
        <x:v>-8951960.820719305</x:v>
      </x:c>
      <x:c r="AX278" s="19" t="n">
        <x:v>-9281523.768280054</x:v>
      </x:c>
      <x:c r="AY278" s="19" t="n">
        <x:v>-9610597.959380405</x:v>
      </x:c>
      <x:c r="AZ278" s="19" t="n">
        <x:v>-9934395.16681548</x:v>
      </x:c>
      <x:c r="BA278" s="19" t="n">
        <x:v>-10255336.520377021</x:v>
      </x:c>
      <x:c r="BB278" s="19" t="n">
        <x:v>-10576216.994256943</x:v>
      </x:c>
      <x:c r="BC278" s="19" t="n">
        <x:v>-10891485.077744082</x:v>
      </x:c>
      <x:c r="BD278" s="19" t="n">
        <x:v>-11203944.448596966</x:v>
      </x:c>
      <x:c r="BE278" s="19" t="n">
        <x:v>-11521895.220142774</x:v>
      </x:c>
      <x:c r="BF278" s="19" t="n">
        <x:v>-11838992.029408615</x:v>
      </x:c>
      <x:c r="BG278" s="19" t="n">
        <x:v>-12155655.347424945</x:v>
      </x:c>
      <x:c r="BH278" s="19" t="n">
        <x:v>-12464872.524873238</x:v>
      </x:c>
      <x:c r="BI278" s="19" t="n">
        <x:v>-12768640.082404165</x:v>
      </x:c>
      <x:c r="BJ278" s="19" t="n">
        <x:v>-13066358.872047426</x:v>
      </x:c>
      <x:c r="BK278" s="19" t="n">
        <x:v>-13364543.549912123</x:v>
      </x:c>
      <x:c r="BL278" s="19" t="n">
        <x:v>-13652752.640575822</x:v>
      </x:c>
      <x:c r="BM278" s="19" t="n">
        <x:v>-13940000.366610128</x:v>
      </x:c>
      <x:c r="BN278" s="19" t="n">
        <x:v>-14230700.72056536</x:v>
      </x:c>
      <x:c r="BO278" s="19" t="n">
        <x:v>-14511107.649009325</x:v>
      </x:c>
    </x:row>
    <x:row r="279" ht="42" customHeight="1">
      <x:c r="A279" s="3" t="str">
        <x:v>ALT.EVENT.SEED_FEE.FUNDS</x:v>
      </x:c>
      <x:c r="B279" s="3" t="str">
        <x:v>No future rounds · Event checkpoint: Seed fees funds</x:v>
      </x:c>
      <x:c r="C279" s="3" t="str">
        <x:v>EUR</x:v>
      </x:c>
      <x:c r="D279" s="3" t="str">
        <x:v>END</x:v>
      </x:c>
      <x:c r="E279" s="19" t="n">
        <x:f>BO279</x:f>
        <x:v>-9820363.319429295</x:v>
      </x:c>
      <x:c r="F279" s="3" t="str">
        <x:v>D10 Liquidity_RegCap row 179; latest estimate</x:v>
      </x:c>
      <x:c r="G279" s="2"/>
      <x:c r="H279" s="20" t="n">
        <x:f>INDEX(H280:H282,'Cover'!$C$28,1)</x:f>
        <x:v>25000</x:v>
      </x:c>
      <x:c r="I279" s="20" t="n">
        <x:f>INDEX(I280:I282,'Cover'!$C$28,1)</x:f>
        <x:v>-19634.08999999999</x:v>
      </x:c>
      <x:c r="J279" s="20" t="n">
        <x:f>INDEX(J280:J282,'Cover'!$C$28,1)</x:f>
        <x:v>-61241.57999999999</x:v>
      </x:c>
      <x:c r="K279" s="20" t="n">
        <x:f>INDEX(K280:K282,'Cover'!$C$28,1)</x:f>
        <x:v>-146204.51999999996</x:v>
      </x:c>
      <x:c r="L279" s="20" t="n">
        <x:f>INDEX(L280:L282,'Cover'!$C$28,1)</x:f>
        <x:v>-240016.21999999997</x:v>
      </x:c>
      <x:c r="M279" s="20" t="n">
        <x:f>INDEX(M280:M282,'Cover'!$C$28,1)</x:f>
        <x:v>-356604.73</x:v>
      </x:c>
      <x:c r="N279" s="20" t="n">
        <x:f>INDEX(N280:N282,'Cover'!$C$28,1)</x:f>
        <x:v>-466657.8</x:v>
      </x:c>
      <x:c r="O279" s="20" t="n">
        <x:f>INDEX(O280:O282,'Cover'!$C$28,1)</x:f>
        <x:v>-577455.5215080366</x:v>
      </x:c>
      <x:c r="P279" s="20" t="n">
        <x:f>INDEX(P280:P282,'Cover'!$C$28,1)</x:f>
        <x:v>-705376.8342239084</x:v>
      </x:c>
      <x:c r="Q279" s="20" t="n">
        <x:f>INDEX(Q280:Q282,'Cover'!$C$28,1)</x:f>
        <x:v>-866984.110761957</x:v>
      </x:c>
      <x:c r="R279" s="20" t="n">
        <x:f>INDEX(R280:R282,'Cover'!$C$28,1)</x:f>
        <x:v>-1074843.185111445</x:v>
      </x:c>
      <x:c r="S279" s="20" t="n">
        <x:f>INDEX(S280:S282,'Cover'!$C$28,1)</x:f>
        <x:v>-1277085.0626461126</x:v>
      </x:c>
      <x:c r="T279" s="20" t="n">
        <x:f>INDEX(T280:T282,'Cover'!$C$28,1)</x:f>
        <x:v>-1483475.2839961576</x:v>
      </x:c>
      <x:c r="U279" s="20" t="n">
        <x:f>INDEX(U280:U282,'Cover'!$C$28,1)</x:f>
        <x:v>-1773099.1527004917</x:v>
      </x:c>
      <x:c r="V279" s="20" t="n">
        <x:f>INDEX(V280:V282,'Cover'!$C$28,1)</x:f>
        <x:v>-2027693.325328855</x:v>
      </x:c>
      <x:c r="W279" s="20" t="n">
        <x:f>INDEX(W280:W282,'Cover'!$C$28,1)</x:f>
        <x:v>-2280340.9037415786</x:v>
      </x:c>
      <x:c r="X279" s="20" t="n">
        <x:f>INDEX(X280:X282,'Cover'!$C$28,1)</x:f>
        <x:v>-2530952.471608839</x:v>
      </x:c>
      <x:c r="Y279" s="20" t="n">
        <x:f>INDEX(Y280:Y282,'Cover'!$C$28,1)</x:f>
        <x:v>-2779453.5005313447</x:v>
      </x:c>
      <x:c r="Z279" s="20" t="n">
        <x:f>INDEX(Z280:Z282,'Cover'!$C$28,1)</x:f>
        <x:v>-1950776.5133129812</x:v>
      </x:c>
      <x:c r="AA279" s="20" t="n">
        <x:f>INDEX(AA280:AA282,'Cover'!$C$28,1)</x:f>
        <x:v>-2211901.300060438</x:v>
      </x:c>
      <x:c r="AB279" s="20" t="n">
        <x:f>INDEX(AB280:AB282,'Cover'!$C$28,1)</x:f>
        <x:v>-2460292.641237486</x:v>
      </x:c>
      <x:c r="AC279" s="20" t="n">
        <x:f>INDEX(AC280:AC282,'Cover'!$C$28,1)</x:f>
        <x:v>-2706340.670951344</x:v>
      </x:c>
      <x:c r="AD279" s="20" t="n">
        <x:f>INDEX(AD280:AD282,'Cover'!$C$28,1)</x:f>
        <x:v>-2950260.7392417723</x:v>
      </x:c>
      <x:c r="AE279" s="20" t="n">
        <x:f>INDEX(AE280:AE282,'Cover'!$C$28,1)</x:f>
        <x:v>-3191883.7982842317</x:v>
      </x:c>
      <x:c r="AF279" s="20" t="n">
        <x:f>INDEX(AF280:AF282,'Cover'!$C$28,1)</x:f>
        <x:v>-3456384.1936524226</x:v>
      </x:c>
      <x:c r="AG279" s="20" t="n">
        <x:f>INDEX(AG280:AG282,'Cover'!$C$28,1)</x:f>
        <x:v>-3753335.8498022472</x:v>
      </x:c>
      <x:c r="AH279" s="20" t="n">
        <x:f>INDEX(AH280:AH282,'Cover'!$C$28,1)</x:f>
        <x:v>-4044374.365804186</x:v>
      </x:c>
      <x:c r="AI279" s="20" t="n">
        <x:f>INDEX(AI280:AI282,'Cover'!$C$28,1)</x:f>
        <x:v>-4329266.496185917</x:v>
      </x:c>
      <x:c r="AJ279" s="20" t="n">
        <x:f>INDEX(AJ280:AJ282,'Cover'!$C$28,1)</x:f>
        <x:v>-4607826.457544888</x:v>
      </x:c>
      <x:c r="AK279" s="20" t="n">
        <x:f>INDEX(AK280:AK282,'Cover'!$C$28,1)</x:f>
        <x:v>-4879918.228707023</x:v>
      </x:c>
      <x:c r="AL279" s="20" t="n">
        <x:f>INDEX(AL280:AL282,'Cover'!$C$28,1)</x:f>
        <x:v>-5145414.004889339</x:v>
      </x:c>
      <x:c r="AM279" s="20" t="n">
        <x:f>INDEX(AM280:AM282,'Cover'!$C$28,1)</x:f>
        <x:v>-5404196.19657655</x:v>
      </x:c>
      <x:c r="AN279" s="20" t="n">
        <x:f>INDEX(AN280:AN282,'Cover'!$C$28,1)</x:f>
        <x:v>-5656164.321598463</x:v>
      </x:c>
      <x:c r="AO279" s="20" t="n">
        <x:f>INDEX(AO280:AO282,'Cover'!$C$28,1)</x:f>
        <x:v>-5901231.375216828</x:v>
      </x:c>
      <x:c r="AP279" s="20" t="n">
        <x:f>INDEX(AP280:AP282,'Cover'!$C$28,1)</x:f>
        <x:v>-6139412.325382194</x:v>
      </x:c>
      <x:c r="AQ279" s="20" t="n">
        <x:f>INDEX(AQ280:AQ282,'Cover'!$C$28,1)</x:f>
        <x:v>-6370591.271527428</x:v>
      </x:c>
      <x:c r="AR279" s="20" t="n">
        <x:f>INDEX(AR280:AR282,'Cover'!$C$28,1)</x:f>
        <x:v>-6604156.156269576</x:v>
      </x:c>
      <x:c r="AS279" s="20" t="n">
        <x:f>INDEX(AS280:AS282,'Cover'!$C$28,1)</x:f>
        <x:v>-6858282.655133016</x:v>
      </x:c>
      <x:c r="AT279" s="20" t="n">
        <x:f>INDEX(AT280:AT282,'Cover'!$C$28,1)</x:f>
        <x:v>-7102673.45432676</x:v>
      </x:c>
      <x:c r="AU279" s="20" t="n">
        <x:f>INDEX(AU280:AU282,'Cover'!$C$28,1)</x:f>
        <x:v>-7337078.839830591</x:v>
      </x:c>
      <x:c r="AV279" s="20" t="n">
        <x:f>INDEX(AV280:AV282,'Cover'!$C$28,1)</x:f>
        <x:v>-7561409.94968926</x:v>
      </x:c>
      <x:c r="AW279" s="20" t="n">
        <x:f>INDEX(AW280:AW282,'Cover'!$C$28,1)</x:f>
        <x:v>-7775674.334251624</x:v>
      </x:c>
      <x:c r="AX279" s="20" t="n">
        <x:f>INDEX(AX280:AX282,'Cover'!$C$28,1)</x:f>
        <x:v>-7979811.219913863</x:v>
      </x:c>
      <x:c r="AY279" s="20" t="n">
        <x:f>INDEX(AY280:AY282,'Cover'!$C$28,1)</x:f>
        <x:v>-8173834.602047771</x:v>
      </x:c>
      <x:c r="AZ279" s="20" t="n">
        <x:f>INDEX(AZ280:AZ282,'Cover'!$C$28,1)</x:f>
        <x:v>-8357628.596617443</x:v>
      </x:c>
      <x:c r="BA279" s="20" t="n">
        <x:f>INDEX(BA280:BA282,'Cover'!$C$28,1)</x:f>
        <x:v>-8531084.332380783</x:v>
      </x:c>
      <x:c r="BB279" s="20" t="n">
        <x:f>INDEX(BB280:BB282,'Cover'!$C$28,1)</x:f>
        <x:v>-8694269.497802101</x:v>
      </x:c>
      <x:c r="BC279" s="20" t="n">
        <x:f>INDEX(BC280:BC282,'Cover'!$C$28,1)</x:f>
        <x:v>-8847201.083251437</x:v>
      </x:c>
      <x:c r="BD279" s="20" t="n">
        <x:f>INDEX(BD280:BD282,'Cover'!$C$28,1)</x:f>
        <x:v>-8999297.207618147</x:v>
      </x:c>
      <x:c r="BE279" s="20" t="n">
        <x:f>INDEX(BE280:BE282,'Cover'!$C$28,1)</x:f>
        <x:v>-9134658.123945007</x:v>
      </x:c>
      <x:c r="BF279" s="20" t="n">
        <x:f>INDEX(BF280:BF282,'Cover'!$C$28,1)</x:f>
        <x:v>-9257719.86958644</x:v>
      </x:c>
      <x:c r="BG279" s="20" t="n">
        <x:f>INDEX(BG280:BG282,'Cover'!$C$28,1)</x:f>
        <x:v>-9368655.962583657</x:v>
      </x:c>
      <x:c r="BH279" s="20" t="n">
        <x:f>INDEX(BH280:BH282,'Cover'!$C$28,1)</x:f>
        <x:v>-9467497.124017155</x:v>
      </x:c>
      <x:c r="BI279" s="20" t="n">
        <x:f>INDEX(BI280:BI282,'Cover'!$C$28,1)</x:f>
        <x:v>-9554204.74996313</x:v>
      </x:c>
      <x:c r="BJ279" s="20" t="n">
        <x:f>INDEX(BJ280:BJ282,'Cover'!$C$28,1)</x:f>
        <x:v>-9628801.402159404</x:v>
      </x:c>
      <x:c r="BK279" s="20" t="n">
        <x:f>INDEX(BK280:BK282,'Cover'!$C$28,1)</x:f>
        <x:v>-9691170.842223445</x:v>
      </x:c>
      <x:c r="BL279" s="20" t="n">
        <x:f>INDEX(BL280:BL282,'Cover'!$C$28,1)</x:f>
        <x:v>-9741473.998725638</x:v>
      </x:c>
      <x:c r="BM279" s="20" t="n">
        <x:f>INDEX(BM280:BM282,'Cover'!$C$28,1)</x:f>
        <x:v>-9779801.709266575</x:v>
      </x:c>
      <x:c r="BN279" s="20" t="n">
        <x:f>INDEX(BN280:BN282,'Cover'!$C$28,1)</x:f>
        <x:v>-9806116.174544282</x:v>
      </x:c>
      <x:c r="BO279" s="20" t="n">
        <x:f>INDEX(BO280:BO282,'Cover'!$C$28,1)</x:f>
        <x:v>-9820363.319429295</x:v>
      </x:c>
    </x:row>
    <x:row r="280" ht="42" customHeight="1">
      <x:c r="A280" s="3" t="str">
        <x:v>ALT.EVENT.SEED_FEE.FUNDS.1</x:v>
      </x:c>
      <x:c r="B280" s="3" t="str">
        <x:v>No future rounds · Event checkpoint: Seed fees funds / Base</x:v>
      </x:c>
      <x:c r="C280" s="3" t="str">
        <x:v>EUR</x:v>
      </x:c>
      <x:c r="D280" s="3" t="str">
        <x:v>END</x:v>
      </x:c>
      <x:c r="E280" s="19" t="n">
        <x:f>BO280</x:f>
        <x:v>-9820363.319429295</x:v>
      </x:c>
      <x:c r="F280" s="3" t="str"/>
      <x:c r="G280" s="2"/>
      <x:c r="H280" s="19" t="n">
        <x:v>25000</x:v>
      </x:c>
      <x:c r="I280" s="19" t="n">
        <x:v>-19634.08999999999</x:v>
      </x:c>
      <x:c r="J280" s="19" t="n">
        <x:v>-61241.57999999999</x:v>
      </x:c>
      <x:c r="K280" s="19" t="n">
        <x:v>-146204.51999999996</x:v>
      </x:c>
      <x:c r="L280" s="19" t="n">
        <x:v>-240016.21999999997</x:v>
      </x:c>
      <x:c r="M280" s="19" t="n">
        <x:v>-356604.73</x:v>
      </x:c>
      <x:c r="N280" s="19" t="n">
        <x:v>-466657.8</x:v>
      </x:c>
      <x:c r="O280" s="19" t="n">
        <x:v>-577455.5215080366</x:v>
      </x:c>
      <x:c r="P280" s="19" t="n">
        <x:v>-705376.8342239084</x:v>
      </x:c>
      <x:c r="Q280" s="19" t="n">
        <x:v>-866984.110761957</x:v>
      </x:c>
      <x:c r="R280" s="19" t="n">
        <x:v>-1074843.185111445</x:v>
      </x:c>
      <x:c r="S280" s="19" t="n">
        <x:v>-1277085.0626461126</x:v>
      </x:c>
      <x:c r="T280" s="19" t="n">
        <x:v>-1483475.2839961576</x:v>
      </x:c>
      <x:c r="U280" s="19" t="n">
        <x:v>-1773099.1527004917</x:v>
      </x:c>
      <x:c r="V280" s="19" t="n">
        <x:v>-2027693.325328855</x:v>
      </x:c>
      <x:c r="W280" s="19" t="n">
        <x:v>-2280340.9037415786</x:v>
      </x:c>
      <x:c r="X280" s="19" t="n">
        <x:v>-2530952.471608839</x:v>
      </x:c>
      <x:c r="Y280" s="19" t="n">
        <x:v>-2779453.5005313447</x:v>
      </x:c>
      <x:c r="Z280" s="19" t="n">
        <x:v>-1950776.5133129812</x:v>
      </x:c>
      <x:c r="AA280" s="19" t="n">
        <x:v>-2211901.300060438</x:v>
      </x:c>
      <x:c r="AB280" s="19" t="n">
        <x:v>-2460292.641237486</x:v>
      </x:c>
      <x:c r="AC280" s="19" t="n">
        <x:v>-2706340.670951344</x:v>
      </x:c>
      <x:c r="AD280" s="19" t="n">
        <x:v>-2950260.7392417723</x:v>
      </x:c>
      <x:c r="AE280" s="19" t="n">
        <x:v>-3191883.7982842317</x:v>
      </x:c>
      <x:c r="AF280" s="19" t="n">
        <x:v>-3456384.1936524226</x:v>
      </x:c>
      <x:c r="AG280" s="19" t="n">
        <x:v>-3753335.8498022472</x:v>
      </x:c>
      <x:c r="AH280" s="19" t="n">
        <x:v>-4044374.365804186</x:v>
      </x:c>
      <x:c r="AI280" s="19" t="n">
        <x:v>-4329266.496185917</x:v>
      </x:c>
      <x:c r="AJ280" s="19" t="n">
        <x:v>-4607826.457544888</x:v>
      </x:c>
      <x:c r="AK280" s="19" t="n">
        <x:v>-4879918.228707023</x:v>
      </x:c>
      <x:c r="AL280" s="19" t="n">
        <x:v>-5145414.004889339</x:v>
      </x:c>
      <x:c r="AM280" s="19" t="n">
        <x:v>-5404196.19657655</x:v>
      </x:c>
      <x:c r="AN280" s="19" t="n">
        <x:v>-5656164.321598463</x:v>
      </x:c>
      <x:c r="AO280" s="19" t="n">
        <x:v>-5901231.375216828</x:v>
      </x:c>
      <x:c r="AP280" s="19" t="n">
        <x:v>-6139412.325382194</x:v>
      </x:c>
      <x:c r="AQ280" s="19" t="n">
        <x:v>-6370591.271527428</x:v>
      </x:c>
      <x:c r="AR280" s="19" t="n">
        <x:v>-6604156.156269576</x:v>
      </x:c>
      <x:c r="AS280" s="19" t="n">
        <x:v>-6858282.655133016</x:v>
      </x:c>
      <x:c r="AT280" s="19" t="n">
        <x:v>-7102673.45432676</x:v>
      </x:c>
      <x:c r="AU280" s="19" t="n">
        <x:v>-7337078.839830591</x:v>
      </x:c>
      <x:c r="AV280" s="19" t="n">
        <x:v>-7561409.94968926</x:v>
      </x:c>
      <x:c r="AW280" s="19" t="n">
        <x:v>-7775674.334251624</x:v>
      </x:c>
      <x:c r="AX280" s="19" t="n">
        <x:v>-7979811.219913863</x:v>
      </x:c>
      <x:c r="AY280" s="19" t="n">
        <x:v>-8173834.602047771</x:v>
      </x:c>
      <x:c r="AZ280" s="19" t="n">
        <x:v>-8357628.596617443</x:v>
      </x:c>
      <x:c r="BA280" s="19" t="n">
        <x:v>-8531084.332380783</x:v>
      </x:c>
      <x:c r="BB280" s="19" t="n">
        <x:v>-8694269.497802101</x:v>
      </x:c>
      <x:c r="BC280" s="19" t="n">
        <x:v>-8847201.083251437</x:v>
      </x:c>
      <x:c r="BD280" s="19" t="n">
        <x:v>-8999297.207618147</x:v>
      </x:c>
      <x:c r="BE280" s="19" t="n">
        <x:v>-9134658.123945007</x:v>
      </x:c>
      <x:c r="BF280" s="19" t="n">
        <x:v>-9257719.86958644</x:v>
      </x:c>
      <x:c r="BG280" s="19" t="n">
        <x:v>-9368655.962583657</x:v>
      </x:c>
      <x:c r="BH280" s="19" t="n">
        <x:v>-9467497.124017155</x:v>
      </x:c>
      <x:c r="BI280" s="19" t="n">
        <x:v>-9554204.74996313</x:v>
      </x:c>
      <x:c r="BJ280" s="19" t="n">
        <x:v>-9628801.402159404</x:v>
      </x:c>
      <x:c r="BK280" s="19" t="n">
        <x:v>-9691170.842223445</x:v>
      </x:c>
      <x:c r="BL280" s="19" t="n">
        <x:v>-9741473.998725638</x:v>
      </x:c>
      <x:c r="BM280" s="19" t="n">
        <x:v>-9779801.709266575</x:v>
      </x:c>
      <x:c r="BN280" s="19" t="n">
        <x:v>-9806116.174544282</x:v>
      </x:c>
      <x:c r="BO280" s="19" t="n">
        <x:v>-9820363.319429295</x:v>
      </x:c>
    </x:row>
    <x:row r="281" ht="42" customHeight="1">
      <x:c r="A281" s="3" t="str">
        <x:v>ALT.EVENT.SEED_FEE.FUNDS.2</x:v>
      </x:c>
      <x:c r="B281" s="3" t="str">
        <x:v>No future rounds · Event checkpoint: Seed fees funds / Upside</x:v>
      </x:c>
      <x:c r="C281" s="3" t="str">
        <x:v>EUR</x:v>
      </x:c>
      <x:c r="D281" s="3" t="str">
        <x:v>END</x:v>
      </x:c>
      <x:c r="E281" s="19" t="n">
        <x:f>BO281</x:f>
        <x:v>-4465987.48949771</x:v>
      </x:c>
      <x:c r="F281" s="3" t="str"/>
      <x:c r="G281" s="2"/>
      <x:c r="H281" s="19" t="n">
        <x:v>25000</x:v>
      </x:c>
      <x:c r="I281" s="19" t="n">
        <x:v>-19634.08999999999</x:v>
      </x:c>
      <x:c r="J281" s="19" t="n">
        <x:v>-61241.57999999999</x:v>
      </x:c>
      <x:c r="K281" s="19" t="n">
        <x:v>-146204.51999999996</x:v>
      </x:c>
      <x:c r="L281" s="19" t="n">
        <x:v>-240016.21999999997</x:v>
      </x:c>
      <x:c r="M281" s="19" t="n">
        <x:v>-356604.73</x:v>
      </x:c>
      <x:c r="N281" s="19" t="n">
        <x:v>-466657.8</x:v>
      </x:c>
      <x:c r="O281" s="19" t="n">
        <x:v>-577455.5215080366</x:v>
      </x:c>
      <x:c r="P281" s="19" t="n">
        <x:v>-705376.8342239084</x:v>
      </x:c>
      <x:c r="Q281" s="19" t="n">
        <x:v>-866984.110761957</x:v>
      </x:c>
      <x:c r="R281" s="19" t="n">
        <x:v>-1074118.4003221714</x:v>
      </x:c>
      <x:c r="S281" s="19" t="n">
        <x:v>-1274844.1321174616</x:v>
      </x:c>
      <x:c r="T281" s="19" t="n">
        <x:v>-1478886.524752129</x:v>
      </x:c>
      <x:c r="U281" s="19" t="n">
        <x:v>-1745548.9275275469</x:v>
      </x:c>
      <x:c r="V281" s="19" t="n">
        <x:v>-1989286.839408604</x:v>
      </x:c>
      <x:c r="W281" s="19" t="n">
        <x:v>-2227975.4690479394</x:v>
      </x:c>
      <x:c r="X281" s="19" t="n">
        <x:v>-2461306.6382939806</x:v>
      </x:c>
      <x:c r="Y281" s="19" t="n">
        <x:v>-2689008.2195043517</x:v>
      </x:c>
      <x:c r="Z281" s="19" t="n">
        <x:v>-1835826.5684510719</x:v>
      </x:c>
      <x:c r="AA281" s="19" t="n">
        <x:v>-2068570.862748345</x:v>
      </x:c>
      <x:c r="AB281" s="19" t="n">
        <x:v>-2284532.3146887277</x:v>
      </x:c>
      <x:c r="AC281" s="19" t="n">
        <x:v>-2493948.8762799166</x:v>
      </x:c>
      <x:c r="AD281" s="19" t="n">
        <x:v>-2697193.9436526205</x:v>
      </x:c>
      <x:c r="AE281" s="19" t="n">
        <x:v>-2893778.784022359</x:v>
      </x:c>
      <x:c r="AF281" s="19" t="n">
        <x:v>-3108749.1983568245</x:v>
      </x:c>
      <x:c r="AG281" s="19" t="n">
        <x:v>-3349493.9087425126</x:v>
      </x:c>
      <x:c r="AH281" s="19" t="n">
        <x:v>-3576939.1955667003</x:v>
      </x:c>
      <x:c r="AI281" s="19" t="n">
        <x:v>-3790382.965955854</x:v>
      </x:c>
      <x:c r="AJ281" s="19" t="n">
        <x:v>-3989204.8737621484</x:v>
      </x:c>
      <x:c r="AK281" s="19" t="n">
        <x:v>-4172911.9851660207</x:v>
      </x:c>
      <x:c r="AL281" s="19" t="n">
        <x:v>-4341027.5361463195</x:v>
      </x:c>
      <x:c r="AM281" s="19" t="n">
        <x:v>-4493099.904984684</x:v>
      </x:c>
      <x:c r="AN281" s="19" t="n">
        <x:v>-4628724.477831799</x:v>
      </x:c>
      <x:c r="AO281" s="19" t="n">
        <x:v>-4747534.432179452</x:v>
      </x:c>
      <x:c r="AP281" s="19" t="n">
        <x:v>-4849418.774748361</x:v>
      </x:c>
      <x:c r="AQ281" s="19" t="n">
        <x:v>-4933933.980600569</x:v>
      </x:c>
      <x:c r="AR281" s="19" t="n">
        <x:v>-5010232.943391984</x:v>
      </x:c>
      <x:c r="AS281" s="19" t="n">
        <x:v>-5095102.38223879</x:v>
      </x:c>
      <x:c r="AT281" s="19" t="n">
        <x:v>-5157598.064602308</x:v>
      </x:c>
      <x:c r="AU281" s="19" t="n">
        <x:v>-5197091.100109127</x:v>
      </x:c>
      <x:c r="AV281" s="19" t="n">
        <x:v>-5213128.115455298</x:v>
      </x:c>
      <x:c r="AW281" s="19" t="n">
        <x:v>-5205395.510582137</x:v>
      </x:c>
      <x:c r="AX281" s="19" t="n">
        <x:v>-5173510.723671772</x:v>
      </x:c>
      <x:c r="AY281" s="19" t="n">
        <x:v>-5117174.231051282</x:v>
      </x:c>
      <x:c r="AZ281" s="19" t="n">
        <x:v>-5035973.202137731</x:v>
      </x:c>
      <x:c r="BA281" s="19" t="n">
        <x:v>-5010232.943391984</x:v>
      </x:c>
      <x:c r="BB281" s="19" t="n">
        <x:v>-5010232.943391984</x:v>
      </x:c>
      <x:c r="BC281" s="19" t="n">
        <x:v>-5010232.943391984</x:v>
      </x:c>
      <x:c r="BD281" s="19" t="n">
        <x:v>-4465987.48949771</x:v>
      </x:c>
      <x:c r="BE281" s="19" t="n">
        <x:v>-4465987.48949771</x:v>
      </x:c>
      <x:c r="BF281" s="19" t="n">
        <x:v>-4465987.48949771</x:v>
      </x:c>
      <x:c r="BG281" s="19" t="n">
        <x:v>-4465987.48949771</x:v>
      </x:c>
      <x:c r="BH281" s="19" t="n">
        <x:v>-4465987.48949771</x:v>
      </x:c>
      <x:c r="BI281" s="19" t="n">
        <x:v>-4465987.48949771</x:v>
      </x:c>
      <x:c r="BJ281" s="19" t="n">
        <x:v>-4465987.48949771</x:v>
      </x:c>
      <x:c r="BK281" s="19" t="n">
        <x:v>-4465987.48949771</x:v>
      </x:c>
      <x:c r="BL281" s="19" t="n">
        <x:v>-4465987.48949771</x:v>
      </x:c>
      <x:c r="BM281" s="19" t="n">
        <x:v>-4465987.48949771</x:v>
      </x:c>
      <x:c r="BN281" s="19" t="n">
        <x:v>-4465987.48949771</x:v>
      </x:c>
      <x:c r="BO281" s="19" t="n">
        <x:v>-4465987.48949771</x:v>
      </x:c>
    </x:row>
    <x:row r="282" ht="42" customHeight="1">
      <x:c r="A282" s="3" t="str">
        <x:v>ALT.EVENT.SEED_FEE.FUNDS.3</x:v>
      </x:c>
      <x:c r="B282" s="3" t="str">
        <x:v>No future rounds · Event checkpoint: Seed fees funds / Downside</x:v>
      </x:c>
      <x:c r="C282" s="3" t="str">
        <x:v>EUR</x:v>
      </x:c>
      <x:c r="D282" s="3" t="str">
        <x:v>END</x:v>
      </x:c>
      <x:c r="E282" s="19" t="n">
        <x:f>BO282</x:f>
        <x:v>-14787676.219871605</x:v>
      </x:c>
      <x:c r="F282" s="3" t="str"/>
      <x:c r="G282" s="2"/>
      <x:c r="H282" s="19" t="n">
        <x:v>25000</x:v>
      </x:c>
      <x:c r="I282" s="19" t="n">
        <x:v>-19634.08999999999</x:v>
      </x:c>
      <x:c r="J282" s="19" t="n">
        <x:v>-61241.57999999999</x:v>
      </x:c>
      <x:c r="K282" s="19" t="n">
        <x:v>-146204.51999999996</x:v>
      </x:c>
      <x:c r="L282" s="19" t="n">
        <x:v>-240016.21999999997</x:v>
      </x:c>
      <x:c r="M282" s="19" t="n">
        <x:v>-356604.73</x:v>
      </x:c>
      <x:c r="N282" s="19" t="n">
        <x:v>-466657.8</x:v>
      </x:c>
      <x:c r="O282" s="19" t="n">
        <x:v>-577455.5215080366</x:v>
      </x:c>
      <x:c r="P282" s="19" t="n">
        <x:v>-705376.8342239084</x:v>
      </x:c>
      <x:c r="Q282" s="19" t="n">
        <x:v>-866984.110761957</x:v>
      </x:c>
      <x:c r="R282" s="19" t="n">
        <x:v>-1075229.519007377</x:v>
      </x:c>
      <x:c r="S282" s="19" t="n">
        <x:v>-1278301.240303635</x:v>
      </x:c>
      <x:c r="T282" s="19" t="n">
        <x:v>-1485979.170416024</x:v>
      </x:c>
      <x:c r="U282" s="19" t="n">
        <x:v>-1727521.4692329385</x:v>
      </x:c>
      <x:c r="V282" s="19" t="n">
        <x:v>-1960598.9108986973</x:v>
      </x:c>
      <x:c r="W282" s="19" t="n">
        <x:v>-2193394.7187194703</x:v>
      </x:c>
      <x:c r="X282" s="19" t="n">
        <x:v>-2425910.4242275874</x:v>
      </x:c>
      <x:c r="Y282" s="19" t="n">
        <x:v>-2658148.1366199683</x:v>
      </x:c>
      <x:c r="Z282" s="19" t="n">
        <x:v>-1815110.5404832307</x:v>
      </x:c>
      <x:c r="AA282" s="19" t="n">
        <x:v>-2177848.905959431</x:v>
      </x:c>
      <x:c r="AB282" s="19" t="n">
        <x:v>-2469507.791455513</x:v>
      </x:c>
      <x:c r="AC282" s="19" t="n">
        <x:v>-2760459.3591676382</x:v>
      </x:c>
      <x:c r="AD282" s="19" t="n">
        <x:v>-3050803.977749725</x:v>
      </x:c>
      <x:c r="AE282" s="19" t="n">
        <x:v>-3340526.0056453976</x:v>
      </x:c>
      <x:c r="AF282" s="19" t="n">
        <x:v>-3654844.1823775633</x:v>
      </x:c>
      <x:c r="AG282" s="19" t="n">
        <x:v>-3987474.1634002374</x:v>
      </x:c>
      <x:c r="AH282" s="19" t="n">
        <x:v>-4318212.866310265</x:v>
      </x:c>
      <x:c r="AI282" s="19" t="n">
        <x:v>-4647051.877683972</x:v>
      </x:c>
      <x:c r="AJ282" s="19" t="n">
        <x:v>-4973961.085185236</x:v>
      </x:c>
      <x:c r="AK282" s="19" t="n">
        <x:v>-5298921.012772441</x:v>
      </x:c>
      <x:c r="AL282" s="19" t="n">
        <x:v>-5621913.969016208</x:v>
      </x:c>
      <x:c r="AM282" s="19" t="n">
        <x:v>-5942924.541772505</x:v>
      </x:c>
      <x:c r="AN282" s="19" t="n">
        <x:v>-6261950.47666912</x:v>
      </x:c>
      <x:c r="AO282" s="19" t="n">
        <x:v>-6578981.437505143</x:v>
      </x:c>
      <x:c r="AP282" s="19" t="n">
        <x:v>-6894031.577557495</x:v>
      </x:c>
      <x:c r="AQ282" s="19" t="n">
        <x:v>-7207087.167444315</x:v>
      </x:c>
      <x:c r="AR282" s="19" t="n">
        <x:v>-7527594.095165003</x:v>
      </x:c>
      <x:c r="AS282" s="19" t="n">
        <x:v>-7875203.568640435</x:v>
      </x:c>
      <x:c r="AT282" s="19" t="n">
        <x:v>-8219855.895113377</x:v>
      </x:c>
      <x:c r="AU282" s="19" t="n">
        <x:v>-8561403.29741462</x:v>
      </x:c>
      <x:c r="AV282" s="19" t="n">
        <x:v>-8899842.851455944</x:v>
      </x:c>
      <x:c r="AW282" s="19" t="n">
        <x:v>-9235247.744013155</x:v>
      </x:c>
      <x:c r="AX282" s="19" t="n">
        <x:v>-9567622.208352417</x:v>
      </x:c>
      <x:c r="AY282" s="19" t="n">
        <x:v>-9897041.10906266</x:v>
      </x:c>
      <x:c r="AZ282" s="19" t="n">
        <x:v>-10223444.602700872</x:v>
      </x:c>
      <x:c r="BA282" s="19" t="n">
        <x:v>-10546771.690868562</x:v>
      </x:c>
      <x:c r="BB282" s="19" t="n">
        <x:v>-10867106.837382456</x:v>
      </x:c>
      <x:c r="BC282" s="19" t="n">
        <x:v>-11184526.242875874</x:v>
      </x:c>
      <x:c r="BD282" s="19" t="n">
        <x:v>-11508489.41278034</x:v>
      </x:c>
      <x:c r="BE282" s="19" t="n">
        <x:v>-11824255.309564067</x:v>
      </x:c>
      <x:c r="BF282" s="19" t="n">
        <x:v>-12136332.376484144</x:v>
      </x:c>
      <x:c r="BG282" s="19" t="n">
        <x:v>-12444891.112164086</x:v>
      </x:c>
      <x:c r="BH282" s="19" t="n">
        <x:v>-12749962.034467138</x:v>
      </x:c>
      <x:c r="BI282" s="19" t="n">
        <x:v>-13051505.701041887</x:v>
      </x:c>
      <x:c r="BJ282" s="19" t="n">
        <x:v>-13349549.91208943</x:v>
      </x:c>
      <x:c r="BK282" s="19" t="n">
        <x:v>-13643983.22787901</x:v>
      </x:c>
      <x:c r="BL282" s="19" t="n">
        <x:v>-13934972.08737401</x:v>
      </x:c>
      <x:c r="BM282" s="19" t="n">
        <x:v>-14222612.334812349</x:v>
      </x:c>
      <x:c r="BN282" s="19" t="n">
        <x:v>-14506861.803012386</x:v>
      </x:c>
      <x:c r="BO282" s="19" t="n">
        <x:v>-14787676.219871605</x:v>
      </x:c>
    </x:row>
    <x:row r="283" ht="42" customHeight="1">
      <x:c r="A283" s="3" t="str">
        <x:v>ALT.EVENT.A.CASH</x:v>
      </x:c>
      <x:c r="B283" s="3" t="str">
        <x:v>No future rounds · Event checkpoint: Series A cash</x:v>
      </x:c>
      <x:c r="C283" s="3" t="str">
        <x:v>EUR</x:v>
      </x:c>
      <x:c r="D283" s="3" t="str">
        <x:v>END</x:v>
      </x:c>
      <x:c r="E283" s="19" t="n">
        <x:f>BO283</x:f>
        <x:v>-9291136.858582083</x:v>
      </x:c>
      <x:c r="F283" s="3" t="str">
        <x:v>D10 Liquidity_RegCap row 182; latest estimate</x:v>
      </x:c>
      <x:c r="G283" s="2"/>
      <x:c r="H283" s="20" t="n">
        <x:f>INDEX(H284:H286,'Cover'!$C$28,1)</x:f>
        <x:v>1025000</x:v>
      </x:c>
      <x:c r="I283" s="20" t="n">
        <x:f>INDEX(I284:I286,'Cover'!$C$28,1)</x:f>
        <x:v>1004604.1399999999</x:v>
      </x:c>
      <x:c r="J283" s="20" t="n">
        <x:f>INDEX(J284:J286,'Cover'!$C$28,1)</x:f>
        <x:v>958098.6999999998</x:v>
      </x:c>
      <x:c r="K283" s="20" t="n">
        <x:f>INDEX(K284:K286,'Cover'!$C$28,1)</x:f>
        <x:v>902797.1499999998</x:v>
      </x:c>
      <x:c r="L283" s="20" t="n">
        <x:f>INDEX(L284:L286,'Cover'!$C$28,1)</x:f>
        <x:v>800282.2899999998</x:v>
      </x:c>
      <x:c r="M283" s="20" t="n">
        <x:f>INDEX(M284:M286,'Cover'!$C$28,1)</x:f>
        <x:v>697476.4399999998</x:v>
      </x:c>
      <x:c r="N283" s="20" t="n">
        <x:f>INDEX(N284:N286,'Cover'!$C$28,1)</x:f>
        <x:v>576550.43</x:v>
      </x:c>
      <x:c r="O283" s="20" t="n">
        <x:f>INDEX(O284:O286,'Cover'!$C$28,1)</x:f>
        <x:v>468673.01928750006</x:v>
      </x:c>
      <x:c r="P283" s="20" t="n">
        <x:f>INDEX(P284:P286,'Cover'!$C$28,1)</x:f>
        <x:v>357174.27265702</x:v>
      </x:c>
      <x:c r="Q283" s="20" t="n">
        <x:f>INDEX(Q284:Q286,'Cover'!$C$28,1)</x:f>
        <x:v>213265.7510932519</x:v>
      </x:c>
      <x:c r="R283" s="20" t="n">
        <x:f>INDEX(R284:R286,'Cover'!$C$28,1)</x:f>
        <x:v>49379.39640640357</x:v>
      </x:c>
      <x:c r="S283" s="20" t="n">
        <x:f>INDEX(S284:S286,'Cover'!$C$28,1)</x:f>
        <x:v>-152967.42797105812</x:v>
      </x:c>
      <x:c r="T283" s="20" t="n">
        <x:f>INDEX(T284:T286,'Cover'!$C$28,1)</x:f>
        <x:v>-347288.8617642631</x:v>
      </x:c>
      <x:c r="U283" s="20" t="n">
        <x:f>INDEX(U284:U286,'Cover'!$C$28,1)</x:f>
        <x:v>-574947.9544161079</x:v>
      </x:c>
      <x:c r="V283" s="20" t="n">
        <x:f>INDEX(V284:V286,'Cover'!$C$28,1)</x:f>
        <x:v>-830156.749181241</x:v>
      </x:c>
      <x:c r="W283" s="20" t="n">
        <x:f>INDEX(W284:W286,'Cover'!$C$28,1)</x:f>
        <x:v>-1078043.168585112</x:v>
      </x:c>
      <x:c r="X283" s="20" t="n">
        <x:f>INDEX(X284:X286,'Cover'!$C$28,1)</x:f>
        <x:v>-1318164.3410679535</x:v>
      </x:c>
      <x:c r="Y283" s="20" t="n">
        <x:f>INDEX(Y284:Y286,'Cover'!$C$28,1)</x:f>
        <x:v>-1556638.562707661</x:v>
      </x:c>
      <x:c r="Z283" s="20" t="n">
        <x:f>INDEX(Z284:Z286,'Cover'!$C$28,1)</x:f>
        <x:v>-1793047.5507291376</x:v>
      </x:c>
      <x:c r="AA283" s="20" t="n">
        <x:f>INDEX(AA284:AA286,'Cover'!$C$28,1)</x:f>
        <x:v>-2038290.6440078218</x:v>
      </x:c>
      <x:c r="AB283" s="20" t="n">
        <x:f>INDEX(AB284:AB286,'Cover'!$C$28,1)</x:f>
        <x:v>-2294114.6419291063</x:v>
      </x:c>
      <x:c r="AC283" s="20" t="n">
        <x:f>INDEX(AC284:AC286,'Cover'!$C$28,1)</x:f>
        <x:v>-2534860.2978936615</x:v>
      </x:c>
      <x:c r="AD283" s="20" t="n">
        <x:f>INDEX(AD284:AD286,'Cover'!$C$28,1)</x:f>
        <x:v>-2774339.917650777</x:v>
      </x:c>
      <x:c r="AE283" s="20" t="n">
        <x:f>INDEX(AE284:AE286,'Cover'!$C$28,1)</x:f>
        <x:v>-3009782.354767304</x:v>
      </x:c>
      <x:c r="AF283" s="20" t="n">
        <x:f>INDEX(AF284:AF286,'Cover'!$C$28,1)</x:f>
        <x:v>-3250223.91351593</x:v>
      </x:c>
      <x:c r="AG283" s="20" t="n">
        <x:f>INDEX(AG284:AG286,'Cover'!$C$28,1)</x:f>
        <x:v>-3502166.4888792033</x:v>
      </x:c>
      <x:c r="AH283" s="20" t="n">
        <x:f>INDEX(AH284:AH286,'Cover'!$C$28,1)</x:f>
        <x:v>-3782785.0820616065</x:v>
      </x:c>
      <x:c r="AI283" s="20" t="n">
        <x:f>INDEX(AI284:AI286,'Cover'!$C$28,1)</x:f>
        <x:v>-4067969.783399542</x:v>
      </x:c>
      <x:c r="AJ283" s="20" t="n">
        <x:f>INDEX(AJ284:AJ286,'Cover'!$C$28,1)</x:f>
        <x:v>-4337718.759449658</x:v>
      </x:c>
      <x:c r="AK283" s="20" t="n">
        <x:f>INDEX(AK284:AK286,'Cover'!$C$28,1)</x:f>
        <x:v>-4599465.865409469</x:v>
      </x:c>
      <x:c r="AL283" s="20" t="n">
        <x:f>INDEX(AL284:AL286,'Cover'!$C$28,1)</x:f>
        <x:v>-4854743.052147511</x:v>
      </x:c>
      <x:c r="AM283" s="20" t="n">
        <x:f>INDEX(AM284:AM286,'Cover'!$C$28,1)</x:f>
        <x:v>-5107923.495142076</x:v>
      </x:c>
      <x:c r="AN283" s="20" t="n">
        <x:f>INDEX(AN284:AN286,'Cover'!$C$28,1)</x:f>
        <x:v>-5350047.844611895</x:v>
      </x:c>
      <x:c r="AO283" s="20" t="n">
        <x:f>INDEX(AO284:AO286,'Cover'!$C$28,1)</x:f>
        <x:v>-5585537.605869354</x:v>
      </x:c>
      <x:c r="AP283" s="20" t="n">
        <x:f>INDEX(AP284:AP286,'Cover'!$C$28,1)</x:f>
        <x:v>-5819798.956520755</x:v>
      </x:c>
      <x:c r="AQ283" s="20" t="n">
        <x:f>INDEX(AQ284:AQ286,'Cover'!$C$28,1)</x:f>
        <x:v>-6041582.694944967</x:v>
      </x:c>
      <x:c r="AR283" s="20" t="n">
        <x:f>INDEX(AR284:AR286,'Cover'!$C$28,1)</x:f>
        <x:v>-6256614.152335374</x:v>
      </x:c>
      <x:c r="AS283" s="20" t="n">
        <x:f>INDEX(AS284:AS286,'Cover'!$C$28,1)</x:f>
        <x:v>-6473822.439568359</x:v>
      </x:c>
      <x:c r="AT283" s="20" t="n">
        <x:f>INDEX(AT284:AT286,'Cover'!$C$28,1)</x:f>
        <x:v>-6705896.818728638</x:v>
      </x:c>
      <x:c r="AU283" s="20" t="n">
        <x:f>INDEX(AU284:AU286,'Cover'!$C$28,1)</x:f>
        <x:v>-6938710.566849238</x:v>
      </x:c>
      <x:c r="AV283" s="20" t="n">
        <x:f>INDEX(AV284:AV286,'Cover'!$C$28,1)</x:f>
        <x:v>-7157688.258149631</x:v>
      </x:c>
      <x:c r="AW283" s="20" t="n">
        <x:f>INDEX(AW284:AW286,'Cover'!$C$28,1)</x:f>
        <x:v>-7359680.79613557</x:v>
      </x:c>
      <x:c r="AX283" s="20" t="n">
        <x:f>INDEX(AX284:AX286,'Cover'!$C$28,1)</x:f>
        <x:v>-7551584.550747674</x:v>
      </x:c>
      <x:c r="AY283" s="20" t="n">
        <x:f>INDEX(AY284:AY286,'Cover'!$C$28,1)</x:f>
        <x:v>-7743684.8000990525</x:v>
      </x:c>
      <x:c r="AZ283" s="20" t="n">
        <x:f>INDEX(AZ284:AZ286,'Cover'!$C$28,1)</x:f>
        <x:v>-7915341.527925166</x:v>
      </x:c>
      <x:c r="BA283" s="20" t="n">
        <x:f>INDEX(BA284:BA286,'Cover'!$C$28,1)</x:f>
        <x:v>-8076865.462795889</x:v>
      </x:c>
      <x:c r="BB283" s="20" t="n">
        <x:f>INDEX(BB284:BB286,'Cover'!$C$28,1)</x:f>
        <x:v>-8240250.613562576</x:v>
      </x:c>
      <x:c r="BC283" s="20" t="n">
        <x:f>INDEX(BC284:BC286,'Cover'!$C$28,1)</x:f>
        <x:v>-8381366.877320566</x:v>
      </x:c>
      <x:c r="BD283" s="20" t="n">
        <x:f>INDEX(BD284:BD286,'Cover'!$C$28,1)</x:f>
        <x:v>-8512314.126547486</x:v>
      </x:c>
      <x:c r="BE283" s="20" t="n">
        <x:f>INDEX(BE284:BE286,'Cover'!$C$28,1)</x:f>
        <x:v>-8651458.102656592</x:v>
      </x:c>
      <x:c r="BF283" s="20" t="n">
        <x:f>INDEX(BF284:BF286,'Cover'!$C$28,1)</x:f>
        <x:v>-8768973.478533452</x:v>
      </x:c>
      <x:c r="BG283" s="20" t="n">
        <x:f>INDEX(BG284:BG286,'Cover'!$C$28,1)</x:f>
        <x:v>-8877250.290863983</x:v>
      </x:c>
      <x:c r="BH283" s="20" t="n">
        <x:f>INDEX(BH284:BH286,'Cover'!$C$28,1)</x:f>
        <x:v>-8981608.620823385</x:v>
      </x:c>
      <x:c r="BI283" s="20" t="n">
        <x:f>INDEX(BI284:BI286,'Cover'!$C$28,1)</x:f>
        <x:v>-9059417.921042122</x:v>
      </x:c>
      <x:c r="BJ283" s="20" t="n">
        <x:f>INDEX(BJ284:BJ286,'Cover'!$C$28,1)</x:f>
        <x:v>-9122393.801539395</x:v>
      </x:c>
      <x:c r="BK283" s="20" t="n">
        <x:f>INDEX(BK284:BK286,'Cover'!$C$28,1)</x:f>
        <x:v>-9190958.15221674</x:v>
      </x:c>
      <x:c r="BL283" s="20" t="n">
        <x:f>INDEX(BL284:BL286,'Cover'!$C$28,1)</x:f>
        <x:v>-9226865.699065847</x:v>
      </x:c>
      <x:c r="BM283" s="20" t="n">
        <x:f>INDEX(BM284:BM286,'Cover'!$C$28,1)</x:f>
        <x:v>-9253036.07234245</x:v>
      </x:c>
      <x:c r="BN283" s="20" t="n">
        <x:f>INDEX(BN284:BN286,'Cover'!$C$28,1)</x:f>
        <x:v>-9289391.26614878</x:v>
      </x:c>
      <x:c r="BO283" s="20" t="n">
        <x:f>INDEX(BO284:BO286,'Cover'!$C$28,1)</x:f>
        <x:v>-9291136.858582083</x:v>
      </x:c>
    </x:row>
    <x:row r="284" ht="42" customHeight="1">
      <x:c r="A284" s="3" t="str">
        <x:v>ALT.EVENT.A.CASH.1</x:v>
      </x:c>
      <x:c r="B284" s="3" t="str">
        <x:v>No future rounds · Event checkpoint: Series A cash / Base</x:v>
      </x:c>
      <x:c r="C284" s="3" t="str">
        <x:v>EUR</x:v>
      </x:c>
      <x:c r="D284" s="3" t="str">
        <x:v>END</x:v>
      </x:c>
      <x:c r="E284" s="19" t="n">
        <x:f>BO284</x:f>
        <x:v>-9291136.858582083</x:v>
      </x:c>
      <x:c r="F284" s="3" t="str"/>
      <x:c r="G284" s="2"/>
      <x:c r="H284" s="19" t="n">
        <x:v>1025000</x:v>
      </x:c>
      <x:c r="I284" s="19" t="n">
        <x:v>1004604.1399999999</x:v>
      </x:c>
      <x:c r="J284" s="19" t="n">
        <x:v>958098.6999999998</x:v>
      </x:c>
      <x:c r="K284" s="19" t="n">
        <x:v>902797.1499999998</x:v>
      </x:c>
      <x:c r="L284" s="19" t="n">
        <x:v>800282.2899999998</x:v>
      </x:c>
      <x:c r="M284" s="19" t="n">
        <x:v>697476.4399999998</x:v>
      </x:c>
      <x:c r="N284" s="19" t="n">
        <x:v>576550.43</x:v>
      </x:c>
      <x:c r="O284" s="19" t="n">
        <x:v>468673.01928750006</x:v>
      </x:c>
      <x:c r="P284" s="19" t="n">
        <x:v>357174.27265702</x:v>
      </x:c>
      <x:c r="Q284" s="19" t="n">
        <x:v>213265.7510932519</x:v>
      </x:c>
      <x:c r="R284" s="19" t="n">
        <x:v>49379.39640640357</x:v>
      </x:c>
      <x:c r="S284" s="19" t="n">
        <x:v>-152967.42797105812</x:v>
      </x:c>
      <x:c r="T284" s="19" t="n">
        <x:v>-347288.8617642631</x:v>
      </x:c>
      <x:c r="U284" s="19" t="n">
        <x:v>-574947.9544161079</x:v>
      </x:c>
      <x:c r="V284" s="19" t="n">
        <x:v>-830156.749181241</x:v>
      </x:c>
      <x:c r="W284" s="19" t="n">
        <x:v>-1078043.168585112</x:v>
      </x:c>
      <x:c r="X284" s="19" t="n">
        <x:v>-1318164.3410679535</x:v>
      </x:c>
      <x:c r="Y284" s="19" t="n">
        <x:v>-1556638.562707661</x:v>
      </x:c>
      <x:c r="Z284" s="19" t="n">
        <x:v>-1793047.5507291376</x:v>
      </x:c>
      <x:c r="AA284" s="19" t="n">
        <x:v>-2038290.6440078218</x:v>
      </x:c>
      <x:c r="AB284" s="19" t="n">
        <x:v>-2294114.6419291063</x:v>
      </x:c>
      <x:c r="AC284" s="19" t="n">
        <x:v>-2534860.2978936615</x:v>
      </x:c>
      <x:c r="AD284" s="19" t="n">
        <x:v>-2774339.917650777</x:v>
      </x:c>
      <x:c r="AE284" s="19" t="n">
        <x:v>-3009782.354767304</x:v>
      </x:c>
      <x:c r="AF284" s="19" t="n">
        <x:v>-3250223.91351593</x:v>
      </x:c>
      <x:c r="AG284" s="19" t="n">
        <x:v>-3502166.4888792033</x:v>
      </x:c>
      <x:c r="AH284" s="19" t="n">
        <x:v>-3782785.0820616065</x:v>
      </x:c>
      <x:c r="AI284" s="19" t="n">
        <x:v>-4067969.783399542</x:v>
      </x:c>
      <x:c r="AJ284" s="19" t="n">
        <x:v>-4337718.759449658</x:v>
      </x:c>
      <x:c r="AK284" s="19" t="n">
        <x:v>-4599465.865409469</x:v>
      </x:c>
      <x:c r="AL284" s="19" t="n">
        <x:v>-4854743.052147511</x:v>
      </x:c>
      <x:c r="AM284" s="19" t="n">
        <x:v>-5107923.495142076</x:v>
      </x:c>
      <x:c r="AN284" s="19" t="n">
        <x:v>-5350047.844611895</x:v>
      </x:c>
      <x:c r="AO284" s="19" t="n">
        <x:v>-5585537.605869354</x:v>
      </x:c>
      <x:c r="AP284" s="19" t="n">
        <x:v>-5819798.956520755</x:v>
      </x:c>
      <x:c r="AQ284" s="19" t="n">
        <x:v>-6041582.694944967</x:v>
      </x:c>
      <x:c r="AR284" s="19" t="n">
        <x:v>-6256614.152335374</x:v>
      </x:c>
      <x:c r="AS284" s="19" t="n">
        <x:v>-6473822.439568359</x:v>
      </x:c>
      <x:c r="AT284" s="19" t="n">
        <x:v>-6705896.818728638</x:v>
      </x:c>
      <x:c r="AU284" s="19" t="n">
        <x:v>-6938710.566849238</x:v>
      </x:c>
      <x:c r="AV284" s="19" t="n">
        <x:v>-7157688.258149631</x:v>
      </x:c>
      <x:c r="AW284" s="19" t="n">
        <x:v>-7359680.79613557</x:v>
      </x:c>
      <x:c r="AX284" s="19" t="n">
        <x:v>-7551584.550747674</x:v>
      </x:c>
      <x:c r="AY284" s="19" t="n">
        <x:v>-7743684.8000990525</x:v>
      </x:c>
      <x:c r="AZ284" s="19" t="n">
        <x:v>-7915341.527925166</x:v>
      </x:c>
      <x:c r="BA284" s="19" t="n">
        <x:v>-8076865.462795889</x:v>
      </x:c>
      <x:c r="BB284" s="19" t="n">
        <x:v>-8240250.613562576</x:v>
      </x:c>
      <x:c r="BC284" s="19" t="n">
        <x:v>-8381366.877320566</x:v>
      </x:c>
      <x:c r="BD284" s="19" t="n">
        <x:v>-8512314.126547486</x:v>
      </x:c>
      <x:c r="BE284" s="19" t="n">
        <x:v>-8651458.102656592</x:v>
      </x:c>
      <x:c r="BF284" s="19" t="n">
        <x:v>-8768973.478533452</x:v>
      </x:c>
      <x:c r="BG284" s="19" t="n">
        <x:v>-8877250.290863983</x:v>
      </x:c>
      <x:c r="BH284" s="19" t="n">
        <x:v>-8981608.620823385</x:v>
      </x:c>
      <x:c r="BI284" s="19" t="n">
        <x:v>-9059417.921042122</x:v>
      </x:c>
      <x:c r="BJ284" s="19" t="n">
        <x:v>-9122393.801539395</x:v>
      </x:c>
      <x:c r="BK284" s="19" t="n">
        <x:v>-9190958.15221674</x:v>
      </x:c>
      <x:c r="BL284" s="19" t="n">
        <x:v>-9226865.699065847</x:v>
      </x:c>
      <x:c r="BM284" s="19" t="n">
        <x:v>-9253036.07234245</x:v>
      </x:c>
      <x:c r="BN284" s="19" t="n">
        <x:v>-9289391.26614878</x:v>
      </x:c>
      <x:c r="BO284" s="19" t="n">
        <x:v>-9291136.858582083</x:v>
      </x:c>
    </x:row>
    <x:row r="285" ht="42" customHeight="1">
      <x:c r="A285" s="3" t="str">
        <x:v>ALT.EVENT.A.CASH.2</x:v>
      </x:c>
      <x:c r="B285" s="3" t="str">
        <x:v>No future rounds · Event checkpoint: Series A cash / Upside</x:v>
      </x:c>
      <x:c r="C285" s="3" t="str">
        <x:v>EUR</x:v>
      </x:c>
      <x:c r="D285" s="3" t="str">
        <x:v>END</x:v>
      </x:c>
      <x:c r="E285" s="19" t="n">
        <x:f>BO285</x:f>
        <x:v>745711.483567083</x:v>
      </x:c>
      <x:c r="F285" s="3" t="str"/>
      <x:c r="G285" s="2"/>
      <x:c r="H285" s="19" t="n">
        <x:v>1025000</x:v>
      </x:c>
      <x:c r="I285" s="19" t="n">
        <x:v>1004604.1399999999</x:v>
      </x:c>
      <x:c r="J285" s="19" t="n">
        <x:v>958098.6999999998</x:v>
      </x:c>
      <x:c r="K285" s="19" t="n">
        <x:v>902797.1499999998</x:v>
      </x:c>
      <x:c r="L285" s="19" t="n">
        <x:v>800282.2899999998</x:v>
      </x:c>
      <x:c r="M285" s="19" t="n">
        <x:v>697476.4399999998</x:v>
      </x:c>
      <x:c r="N285" s="19" t="n">
        <x:v>576550.43</x:v>
      </x:c>
      <x:c r="O285" s="19" t="n">
        <x:v>468673.01928750006</x:v>
      </x:c>
      <x:c r="P285" s="19" t="n">
        <x:v>357174.27265702</x:v>
      </x:c>
      <x:c r="Q285" s="19" t="n">
        <x:v>213265.7510932519</x:v>
      </x:c>
      <x:c r="R285" s="19" t="n">
        <x:v>52541.64795928274</x:v>
      </x:c>
      <x:c r="S285" s="19" t="n">
        <x:v>-145357.82910152175</x:v>
      </x:c>
      <x:c r="T285" s="19" t="n">
        <x:v>-334663.08085460326</x:v>
      </x:c>
      <x:c r="U285" s="19" t="n">
        <x:v>-537125.4269152286</x:v>
      </x:c>
      <x:c r="V285" s="19" t="n">
        <x:v>-774915.8938792874</x:v>
      </x:c>
      <x:c r="W285" s="19" t="n">
        <x:v>-1001990.7008006781</x:v>
      </x:c>
      <x:c r="X285" s="19" t="n">
        <x:v>-1218427.827269969</x:v>
      </x:c>
      <x:c r="Y285" s="19" t="n">
        <x:v>-1428964.2649869428</x:v>
      </x:c>
      <x:c r="Z285" s="19" t="n">
        <x:v>-1633682.57286264</x:v>
      </x:c>
      <x:c r="AA285" s="19" t="n">
        <x:v>-1844953.805726048</x:v>
      </x:c>
      <x:c r="AB285" s="19" t="n">
        <x:v>-2061184.2639940176</x:v>
      </x:c>
      <x:c r="AC285" s="19" t="n">
        <x:v>-2258213.7634766386</x:v>
      </x:c>
      <x:c r="AD285" s="19" t="n">
        <x:v>-2451317.101626992</x:v>
      </x:c>
      <x:c r="AE285" s="19" t="n">
        <x:v>-2633037.153792868</x:v>
      </x:c>
      <x:c r="AF285" s="19" t="n">
        <x:v>-2815212.7375543904</x:v>
      </x:c>
      <x:c r="AG285" s="19" t="n">
        <x:v>-3002644.8393243663</x:v>
      </x:c>
      <x:c r="AH285" s="19" t="n">
        <x:v>-3205023.5869894936</x:v>
      </x:c>
      <x:c r="AI285" s="19" t="n">
        <x:v>-3403524.936100182</x:v>
      </x:c>
      <x:c r="AJ285" s="19" t="n">
        <x:v>-3583420.2353058234</x:v>
      </x:c>
      <x:c r="AK285" s="19" t="n">
        <x:v>-3740569.168184745</x:v>
      </x:c>
      <x:c r="AL285" s="19" t="n">
        <x:v>-3881885.515948071</x:v>
      </x:c>
      <x:c r="AM285" s="19" t="n">
        <x:v>-4019236.233263321</x:v>
      </x:c>
      <x:c r="AN285" s="19" t="n">
        <x:v>-4127875.0784929297</x:v>
      </x:c>
      <x:c r="AO285" s="19" t="n">
        <x:v>-4219799.507659095</x:v>
      </x:c>
      <x:c r="AP285" s="19" t="n">
        <x:v>-4309931.140473478</x:v>
      </x:c>
      <x:c r="AQ285" s="19" t="n">
        <x:v>-4366779.031999008</x:v>
      </x:c>
      <x:c r="AR285" s="19" t="n">
        <x:v>-4406170.298074663</x:v>
      </x:c>
      <x:c r="AS285" s="19" t="n">
        <x:v>-4445527.574303551</x:v>
      </x:c>
      <x:c r="AT285" s="19" t="n">
        <x:v>-4471913.569953051</x:v>
      </x:c>
      <x:c r="AU285" s="19" t="n">
        <x:v>-4485233.926094332</x:v>
      </x:c>
      <x:c r="AV285" s="19" t="n">
        <x:v>-4486612.439429363</x:v>
      </x:c>
      <x:c r="AW285" s="19" t="n">
        <x:v>-4440592.72480562</x:v>
      </x:c>
      <x:c r="AX285" s="19" t="n">
        <x:v>-4369820.0509503465</x:v>
      </x:c>
      <x:c r="AY285" s="19" t="n">
        <x:v>-4303796.256744502</x:v>
      </x:c>
      <x:c r="AZ285" s="19" t="n">
        <x:v>-4182642.412977615</x:v>
      </x:c>
      <x:c r="BA285" s="19" t="n">
        <x:v>-4035930.21437655</x:v>
      </x:c>
      <x:c r="BB285" s="19" t="n">
        <x:v>-3898483.5466523706</x:v>
      </x:c>
      <x:c r="BC285" s="19" t="n">
        <x:v>-3699531.6542339</x:v>
      </x:c>
      <x:c r="BD285" s="19" t="n">
        <x:v>-3474246.442581994</x:v>
      </x:c>
      <x:c r="BE285" s="19" t="n">
        <x:v>-3266700.205884848</x:v>
      </x:c>
      <x:c r="BF285" s="19" t="n">
        <x:v>-2991556.682583525</x:v>
      </x:c>
      <x:c r="BG285" s="19" t="n">
        <x:v>-2689204.1752424594</x:v>
      </x:c>
      <x:c r="BH285" s="19" t="n">
        <x:v>-2396460.5028141816</x:v>
      </x:c>
      <x:c r="BI285" s="19" t="n">
        <x:v>-2027098.5400501965</x:v>
      </x:c>
      <x:c r="BJ285" s="19" t="n">
        <x:v>-1624295.4182848197</x:v>
      </x:c>
      <x:c r="BK285" s="19" t="n">
        <x:v>-1244536.2648076743</x:v>
      </x:c>
      <x:c r="BL285" s="19" t="n">
        <x:v>-776792.8656555708</x:v>
      </x:c>
      <x:c r="BM285" s="19" t="n">
        <x:v>-280044.2554788431</x:v>
      </x:c>
      <x:c r="BN285" s="19" t="n">
        <x:v>184991.53408272495</x:v>
      </x:c>
      <x:c r="BO285" s="19" t="n">
        <x:v>745711.483567083</x:v>
      </x:c>
    </x:row>
    <x:row r="286" ht="42" customHeight="1">
      <x:c r="A286" s="3" t="str">
        <x:v>ALT.EVENT.A.CASH.3</x:v>
      </x:c>
      <x:c r="B286" s="3" t="str">
        <x:v>No future rounds · Event checkpoint: Series A cash / Downside</x:v>
      </x:c>
      <x:c r="C286" s="3" t="str">
        <x:v>EUR</x:v>
      </x:c>
      <x:c r="D286" s="3" t="str">
        <x:v>END</x:v>
      </x:c>
      <x:c r="E286" s="19" t="n">
        <x:f>BO286</x:f>
        <x:v>-14511107.649009325</x:v>
      </x:c>
      <x:c r="F286" s="3" t="str"/>
      <x:c r="G286" s="2"/>
      <x:c r="H286" s="19" t="n">
        <x:v>1025000</x:v>
      </x:c>
      <x:c r="I286" s="19" t="n">
        <x:v>1004604.1399999999</x:v>
      </x:c>
      <x:c r="J286" s="19" t="n">
        <x:v>958098.6999999998</x:v>
      </x:c>
      <x:c r="K286" s="19" t="n">
        <x:v>902797.1499999998</x:v>
      </x:c>
      <x:c r="L286" s="19" t="n">
        <x:v>800282.2899999998</x:v>
      </x:c>
      <x:c r="M286" s="19" t="n">
        <x:v>697476.4399999998</x:v>
      </x:c>
      <x:c r="N286" s="19" t="n">
        <x:v>576550.43</x:v>
      </x:c>
      <x:c r="O286" s="19" t="n">
        <x:v>468673.01928750006</x:v>
      </x:c>
      <x:c r="P286" s="19" t="n">
        <x:v>357174.27265702</x:v>
      </x:c>
      <x:c r="Q286" s="19" t="n">
        <x:v>213265.7510932519</x:v>
      </x:c>
      <x:c r="R286" s="19" t="n">
        <x:v>47502.346824056905</x:v>
      </x:c>
      <x:c r="S286" s="19" t="n">
        <x:v>-157407.11557340348</x:v>
      </x:c>
      <x:c r="T286" s="19" t="n">
        <x:v>-354571.1409816442</x:v>
      </x:c>
      <x:c r="U286" s="19" t="n">
        <x:v>-563207.9088526487</x:v>
      </x:c>
      <x:c r="V286" s="19" t="n">
        <x:v>-800738.1924969952</x:v>
      </x:c>
      <x:c r="W286" s="19" t="n">
        <x:v>-1032724.4432599635</x:v>
      </x:c>
      <x:c r="X286" s="19" t="n">
        <x:v>-1258393.059060063</x:v>
      </x:c>
      <x:c r="Y286" s="19" t="n">
        <x:v>-1484622.9245456317</x:v>
      </x:c>
      <x:c r="Z286" s="19" t="n">
        <x:v>-1710667.0748743035</x:v>
      </x:c>
      <x:c r="AA286" s="19" t="n">
        <x:v>-2005387.005179473</x:v>
      </x:c>
      <x:c r="AB286" s="19" t="n">
        <x:v>-2307556.319185808</x:v>
      </x:c>
      <x:c r="AC286" s="19" t="n">
        <x:v>-2596181.4694060762</x:v>
      </x:c>
      <x:c r="AD286" s="19" t="n">
        <x:v>-2884306.025540352</x:v>
      </x:c>
      <x:c r="AE286" s="19" t="n">
        <x:v>-3171586.565690629</x:v>
      </x:c>
      <x:c r="AF286" s="19" t="n">
        <x:v>-3465555.90106954</x:v>
      </x:c>
      <x:c r="AG286" s="19" t="n">
        <x:v>-3774023.0665279403</x:v>
      </x:c>
      <x:c r="AH286" s="19" t="n">
        <x:v>-4101007.984266434</x:v>
      </x:c>
      <x:c r="AI286" s="19" t="n">
        <x:v>-4436863.496881676</x:v>
      </x:c>
      <x:c r="AJ286" s="19" t="n">
        <x:v>-4759200.450113126</x:v>
      </x:c>
      <x:c r="AK286" s="19" t="n">
        <x:v>-5080650.306553838</x:v>
      </x:c>
      <x:c r="AL286" s="19" t="n">
        <x:v>-5400249.618613132</x:v>
      </x:c>
      <x:c r="AM286" s="19" t="n">
        <x:v>-5719036.484127048</x:v>
      </x:c>
      <x:c r="AN286" s="19" t="n">
        <x:v>-6034906.379173913</x:v>
      </x:c>
      <x:c r="AO286" s="19" t="n">
        <x:v>-6348918.205243703</x:v>
      </x:c>
      <x:c r="AP286" s="19" t="n">
        <x:v>-6662388.067141582</x:v>
      </x:c>
      <x:c r="AQ286" s="19" t="n">
        <x:v>-6972654.758884504</x:v>
      </x:c>
      <x:c r="AR286" s="19" t="n">
        <x:v>-7281077.511294212</x:v>
      </x:c>
      <x:c r="AS286" s="19" t="n">
        <x:v>-7593552.816084569</x:v>
      </x:c>
      <x:c r="AT286" s="19" t="n">
        <x:v>-7934786.0998825645</x:v>
      </x:c>
      <x:c r="AU286" s="19" t="n">
        <x:v>-8283804.752629338</x:v>
      </x:c>
      <x:c r="AV286" s="19" t="n">
        <x:v>-8619496.973091781</x:v>
      </x:c>
      <x:c r="AW286" s="19" t="n">
        <x:v>-8951960.820719305</x:v>
      </x:c>
      <x:c r="AX286" s="19" t="n">
        <x:v>-9281523.768280054</x:v>
      </x:c>
      <x:c r="AY286" s="19" t="n">
        <x:v>-9610597.959380405</x:v>
      </x:c>
      <x:c r="AZ286" s="19" t="n">
        <x:v>-9934395.16681548</x:v>
      </x:c>
      <x:c r="BA286" s="19" t="n">
        <x:v>-10255336.520377021</x:v>
      </x:c>
      <x:c r="BB286" s="19" t="n">
        <x:v>-10576216.994256943</x:v>
      </x:c>
      <x:c r="BC286" s="19" t="n">
        <x:v>-10891485.077744082</x:v>
      </x:c>
      <x:c r="BD286" s="19" t="n">
        <x:v>-11203944.448596966</x:v>
      </x:c>
      <x:c r="BE286" s="19" t="n">
        <x:v>-11521895.220142774</x:v>
      </x:c>
      <x:c r="BF286" s="19" t="n">
        <x:v>-11838992.029408615</x:v>
      </x:c>
      <x:c r="BG286" s="19" t="n">
        <x:v>-12155655.347424945</x:v>
      </x:c>
      <x:c r="BH286" s="19" t="n">
        <x:v>-12464872.524873238</x:v>
      </x:c>
      <x:c r="BI286" s="19" t="n">
        <x:v>-12768640.082404165</x:v>
      </x:c>
      <x:c r="BJ286" s="19" t="n">
        <x:v>-13066358.872047426</x:v>
      </x:c>
      <x:c r="BK286" s="19" t="n">
        <x:v>-13364543.549912123</x:v>
      </x:c>
      <x:c r="BL286" s="19" t="n">
        <x:v>-13652752.640575822</x:v>
      </x:c>
      <x:c r="BM286" s="19" t="n">
        <x:v>-13940000.366610128</x:v>
      </x:c>
      <x:c r="BN286" s="19" t="n">
        <x:v>-14230700.72056536</x:v>
      </x:c>
      <x:c r="BO286" s="19" t="n">
        <x:v>-14511107.649009325</x:v>
      </x:c>
    </x:row>
    <x:row r="287" ht="42" customHeight="1">
      <x:c r="A287" s="3" t="str">
        <x:v>ALT.EVENT.A.FUNDS</x:v>
      </x:c>
      <x:c r="B287" s="3" t="str">
        <x:v>No future rounds · Event checkpoint: Series A funds</x:v>
      </x:c>
      <x:c r="C287" s="3" t="str">
        <x:v>EUR</x:v>
      </x:c>
      <x:c r="D287" s="3" t="str">
        <x:v>END</x:v>
      </x:c>
      <x:c r="E287" s="19" t="n">
        <x:f>BO287</x:f>
        <x:v>-9820363.319429295</x:v>
      </x:c>
      <x:c r="F287" s="3" t="str">
        <x:v>D10 Liquidity_RegCap row 185; latest estimate</x:v>
      </x:c>
      <x:c r="G287" s="2"/>
      <x:c r="H287" s="20" t="n">
        <x:f>INDEX(H288:H290,'Cover'!$C$28,1)</x:f>
        <x:v>25000</x:v>
      </x:c>
      <x:c r="I287" s="20" t="n">
        <x:f>INDEX(I288:I290,'Cover'!$C$28,1)</x:f>
        <x:v>-19634.08999999999</x:v>
      </x:c>
      <x:c r="J287" s="20" t="n">
        <x:f>INDEX(J288:J290,'Cover'!$C$28,1)</x:f>
        <x:v>-61241.57999999999</x:v>
      </x:c>
      <x:c r="K287" s="20" t="n">
        <x:f>INDEX(K288:K290,'Cover'!$C$28,1)</x:f>
        <x:v>-146204.51999999996</x:v>
      </x:c>
      <x:c r="L287" s="20" t="n">
        <x:f>INDEX(L288:L290,'Cover'!$C$28,1)</x:f>
        <x:v>-240016.21999999997</x:v>
      </x:c>
      <x:c r="M287" s="20" t="n">
        <x:f>INDEX(M288:M290,'Cover'!$C$28,1)</x:f>
        <x:v>-356604.73</x:v>
      </x:c>
      <x:c r="N287" s="20" t="n">
        <x:f>INDEX(N288:N290,'Cover'!$C$28,1)</x:f>
        <x:v>-466657.8</x:v>
      </x:c>
      <x:c r="O287" s="20" t="n">
        <x:f>INDEX(O288:O290,'Cover'!$C$28,1)</x:f>
        <x:v>-577455.5215080366</x:v>
      </x:c>
      <x:c r="P287" s="20" t="n">
        <x:f>INDEX(P288:P290,'Cover'!$C$28,1)</x:f>
        <x:v>-705376.8342239084</x:v>
      </x:c>
      <x:c r="Q287" s="20" t="n">
        <x:f>INDEX(Q288:Q290,'Cover'!$C$28,1)</x:f>
        <x:v>-866984.110761957</x:v>
      </x:c>
      <x:c r="R287" s="20" t="n">
        <x:f>INDEX(R288:R290,'Cover'!$C$28,1)</x:f>
        <x:v>-1074843.185111445</x:v>
      </x:c>
      <x:c r="S287" s="20" t="n">
        <x:f>INDEX(S288:S290,'Cover'!$C$28,1)</x:f>
        <x:v>-1277085.0626461126</x:v>
      </x:c>
      <x:c r="T287" s="20" t="n">
        <x:f>INDEX(T288:T290,'Cover'!$C$28,1)</x:f>
        <x:v>-1483475.2839961576</x:v>
      </x:c>
      <x:c r="U287" s="20" t="n">
        <x:f>INDEX(U288:U290,'Cover'!$C$28,1)</x:f>
        <x:v>-1773099.1527004917</x:v>
      </x:c>
      <x:c r="V287" s="20" t="n">
        <x:f>INDEX(V288:V290,'Cover'!$C$28,1)</x:f>
        <x:v>-2027693.325328855</x:v>
      </x:c>
      <x:c r="W287" s="20" t="n">
        <x:f>INDEX(W288:W290,'Cover'!$C$28,1)</x:f>
        <x:v>-2280340.9037415786</x:v>
      </x:c>
      <x:c r="X287" s="20" t="n">
        <x:f>INDEX(X288:X290,'Cover'!$C$28,1)</x:f>
        <x:v>-2530952.471608839</x:v>
      </x:c>
      <x:c r="Y287" s="20" t="n">
        <x:f>INDEX(Y288:Y290,'Cover'!$C$28,1)</x:f>
        <x:v>-2779453.5005313447</x:v>
      </x:c>
      <x:c r="Z287" s="20" t="n">
        <x:f>INDEX(Z288:Z290,'Cover'!$C$28,1)</x:f>
        <x:v>-1950776.5133129812</x:v>
      </x:c>
      <x:c r="AA287" s="20" t="n">
        <x:f>INDEX(AA288:AA290,'Cover'!$C$28,1)</x:f>
        <x:v>-2211901.300060438</x:v>
      </x:c>
      <x:c r="AB287" s="20" t="n">
        <x:f>INDEX(AB288:AB290,'Cover'!$C$28,1)</x:f>
        <x:v>-2460292.641237486</x:v>
      </x:c>
      <x:c r="AC287" s="20" t="n">
        <x:f>INDEX(AC288:AC290,'Cover'!$C$28,1)</x:f>
        <x:v>-2706340.670951344</x:v>
      </x:c>
      <x:c r="AD287" s="20" t="n">
        <x:f>INDEX(AD288:AD290,'Cover'!$C$28,1)</x:f>
        <x:v>-2950260.7392417723</x:v>
      </x:c>
      <x:c r="AE287" s="20" t="n">
        <x:f>INDEX(AE288:AE290,'Cover'!$C$28,1)</x:f>
        <x:v>-3191883.7982842317</x:v>
      </x:c>
      <x:c r="AF287" s="20" t="n">
        <x:f>INDEX(AF288:AF290,'Cover'!$C$28,1)</x:f>
        <x:v>-3456384.1936524226</x:v>
      </x:c>
      <x:c r="AG287" s="20" t="n">
        <x:f>INDEX(AG288:AG290,'Cover'!$C$28,1)</x:f>
        <x:v>-3753335.8498022472</x:v>
      </x:c>
      <x:c r="AH287" s="20" t="n">
        <x:f>INDEX(AH288:AH290,'Cover'!$C$28,1)</x:f>
        <x:v>-4044374.365804186</x:v>
      </x:c>
      <x:c r="AI287" s="20" t="n">
        <x:f>INDEX(AI288:AI290,'Cover'!$C$28,1)</x:f>
        <x:v>-4329266.496185917</x:v>
      </x:c>
      <x:c r="AJ287" s="20" t="n">
        <x:f>INDEX(AJ288:AJ290,'Cover'!$C$28,1)</x:f>
        <x:v>-4607826.457544888</x:v>
      </x:c>
      <x:c r="AK287" s="20" t="n">
        <x:f>INDEX(AK288:AK290,'Cover'!$C$28,1)</x:f>
        <x:v>-4879918.228707023</x:v>
      </x:c>
      <x:c r="AL287" s="20" t="n">
        <x:f>INDEX(AL288:AL290,'Cover'!$C$28,1)</x:f>
        <x:v>-5145414.004889339</x:v>
      </x:c>
      <x:c r="AM287" s="20" t="n">
        <x:f>INDEX(AM288:AM290,'Cover'!$C$28,1)</x:f>
        <x:v>-5404196.19657655</x:v>
      </x:c>
      <x:c r="AN287" s="20" t="n">
        <x:f>INDEX(AN288:AN290,'Cover'!$C$28,1)</x:f>
        <x:v>-5656164.321598463</x:v>
      </x:c>
      <x:c r="AO287" s="20" t="n">
        <x:f>INDEX(AO288:AO290,'Cover'!$C$28,1)</x:f>
        <x:v>-5901231.375216828</x:v>
      </x:c>
      <x:c r="AP287" s="20" t="n">
        <x:f>INDEX(AP288:AP290,'Cover'!$C$28,1)</x:f>
        <x:v>-6139412.325382194</x:v>
      </x:c>
      <x:c r="AQ287" s="20" t="n">
        <x:f>INDEX(AQ288:AQ290,'Cover'!$C$28,1)</x:f>
        <x:v>-6370591.271527428</x:v>
      </x:c>
      <x:c r="AR287" s="20" t="n">
        <x:f>INDEX(AR288:AR290,'Cover'!$C$28,1)</x:f>
        <x:v>-6604156.156269576</x:v>
      </x:c>
      <x:c r="AS287" s="20" t="n">
        <x:f>INDEX(AS288:AS290,'Cover'!$C$28,1)</x:f>
        <x:v>-6858282.655133016</x:v>
      </x:c>
      <x:c r="AT287" s="20" t="n">
        <x:f>INDEX(AT288:AT290,'Cover'!$C$28,1)</x:f>
        <x:v>-7102673.45432676</x:v>
      </x:c>
      <x:c r="AU287" s="20" t="n">
        <x:f>INDEX(AU288:AU290,'Cover'!$C$28,1)</x:f>
        <x:v>-7337078.839830591</x:v>
      </x:c>
      <x:c r="AV287" s="20" t="n">
        <x:f>INDEX(AV288:AV290,'Cover'!$C$28,1)</x:f>
        <x:v>-7561409.94968926</x:v>
      </x:c>
      <x:c r="AW287" s="20" t="n">
        <x:f>INDEX(AW288:AW290,'Cover'!$C$28,1)</x:f>
        <x:v>-7775674.334251624</x:v>
      </x:c>
      <x:c r="AX287" s="20" t="n">
        <x:f>INDEX(AX288:AX290,'Cover'!$C$28,1)</x:f>
        <x:v>-7979811.219913863</x:v>
      </x:c>
      <x:c r="AY287" s="20" t="n">
        <x:f>INDEX(AY288:AY290,'Cover'!$C$28,1)</x:f>
        <x:v>-8173834.602047771</x:v>
      </x:c>
      <x:c r="AZ287" s="20" t="n">
        <x:f>INDEX(AZ288:AZ290,'Cover'!$C$28,1)</x:f>
        <x:v>-8357628.596617443</x:v>
      </x:c>
      <x:c r="BA287" s="20" t="n">
        <x:f>INDEX(BA288:BA290,'Cover'!$C$28,1)</x:f>
        <x:v>-8531084.332380783</x:v>
      </x:c>
      <x:c r="BB287" s="20" t="n">
        <x:f>INDEX(BB288:BB290,'Cover'!$C$28,1)</x:f>
        <x:v>-8694269.497802101</x:v>
      </x:c>
      <x:c r="BC287" s="20" t="n">
        <x:f>INDEX(BC288:BC290,'Cover'!$C$28,1)</x:f>
        <x:v>-8847201.083251437</x:v>
      </x:c>
      <x:c r="BD287" s="20" t="n">
        <x:f>INDEX(BD288:BD290,'Cover'!$C$28,1)</x:f>
        <x:v>-8999297.207618147</x:v>
      </x:c>
      <x:c r="BE287" s="20" t="n">
        <x:f>INDEX(BE288:BE290,'Cover'!$C$28,1)</x:f>
        <x:v>-9134658.123945007</x:v>
      </x:c>
      <x:c r="BF287" s="20" t="n">
        <x:f>INDEX(BF288:BF290,'Cover'!$C$28,1)</x:f>
        <x:v>-9257719.86958644</x:v>
      </x:c>
      <x:c r="BG287" s="20" t="n">
        <x:f>INDEX(BG288:BG290,'Cover'!$C$28,1)</x:f>
        <x:v>-9368655.962583657</x:v>
      </x:c>
      <x:c r="BH287" s="20" t="n">
        <x:f>INDEX(BH288:BH290,'Cover'!$C$28,1)</x:f>
        <x:v>-9467497.124017155</x:v>
      </x:c>
      <x:c r="BI287" s="20" t="n">
        <x:f>INDEX(BI288:BI290,'Cover'!$C$28,1)</x:f>
        <x:v>-9554204.74996313</x:v>
      </x:c>
      <x:c r="BJ287" s="20" t="n">
        <x:f>INDEX(BJ288:BJ290,'Cover'!$C$28,1)</x:f>
        <x:v>-9628801.402159404</x:v>
      </x:c>
      <x:c r="BK287" s="20" t="n">
        <x:f>INDEX(BK288:BK290,'Cover'!$C$28,1)</x:f>
        <x:v>-9691170.842223445</x:v>
      </x:c>
      <x:c r="BL287" s="20" t="n">
        <x:f>INDEX(BL288:BL290,'Cover'!$C$28,1)</x:f>
        <x:v>-9741473.998725638</x:v>
      </x:c>
      <x:c r="BM287" s="20" t="n">
        <x:f>INDEX(BM288:BM290,'Cover'!$C$28,1)</x:f>
        <x:v>-9779801.709266575</x:v>
      </x:c>
      <x:c r="BN287" s="20" t="n">
        <x:f>INDEX(BN288:BN290,'Cover'!$C$28,1)</x:f>
        <x:v>-9806116.174544282</x:v>
      </x:c>
      <x:c r="BO287" s="20" t="n">
        <x:f>INDEX(BO288:BO290,'Cover'!$C$28,1)</x:f>
        <x:v>-9820363.319429295</x:v>
      </x:c>
    </x:row>
    <x:row r="288" ht="42" customHeight="1">
      <x:c r="A288" s="3" t="str">
        <x:v>ALT.EVENT.A.FUNDS.1</x:v>
      </x:c>
      <x:c r="B288" s="3" t="str">
        <x:v>No future rounds · Event checkpoint: Series A funds / Base</x:v>
      </x:c>
      <x:c r="C288" s="3" t="str">
        <x:v>EUR</x:v>
      </x:c>
      <x:c r="D288" s="3" t="str">
        <x:v>END</x:v>
      </x:c>
      <x:c r="E288" s="19" t="n">
        <x:f>BO288</x:f>
        <x:v>-9820363.319429295</x:v>
      </x:c>
      <x:c r="F288" s="3" t="str"/>
      <x:c r="G288" s="2"/>
      <x:c r="H288" s="19" t="n">
        <x:v>25000</x:v>
      </x:c>
      <x:c r="I288" s="19" t="n">
        <x:v>-19634.08999999999</x:v>
      </x:c>
      <x:c r="J288" s="19" t="n">
        <x:v>-61241.57999999999</x:v>
      </x:c>
      <x:c r="K288" s="19" t="n">
        <x:v>-146204.51999999996</x:v>
      </x:c>
      <x:c r="L288" s="19" t="n">
        <x:v>-240016.21999999997</x:v>
      </x:c>
      <x:c r="M288" s="19" t="n">
        <x:v>-356604.73</x:v>
      </x:c>
      <x:c r="N288" s="19" t="n">
        <x:v>-466657.8</x:v>
      </x:c>
      <x:c r="O288" s="19" t="n">
        <x:v>-577455.5215080366</x:v>
      </x:c>
      <x:c r="P288" s="19" t="n">
        <x:v>-705376.8342239084</x:v>
      </x:c>
      <x:c r="Q288" s="19" t="n">
        <x:v>-866984.110761957</x:v>
      </x:c>
      <x:c r="R288" s="19" t="n">
        <x:v>-1074843.185111445</x:v>
      </x:c>
      <x:c r="S288" s="19" t="n">
        <x:v>-1277085.0626461126</x:v>
      </x:c>
      <x:c r="T288" s="19" t="n">
        <x:v>-1483475.2839961576</x:v>
      </x:c>
      <x:c r="U288" s="19" t="n">
        <x:v>-1773099.1527004917</x:v>
      </x:c>
      <x:c r="V288" s="19" t="n">
        <x:v>-2027693.325328855</x:v>
      </x:c>
      <x:c r="W288" s="19" t="n">
        <x:v>-2280340.9037415786</x:v>
      </x:c>
      <x:c r="X288" s="19" t="n">
        <x:v>-2530952.471608839</x:v>
      </x:c>
      <x:c r="Y288" s="19" t="n">
        <x:v>-2779453.5005313447</x:v>
      </x:c>
      <x:c r="Z288" s="19" t="n">
        <x:v>-1950776.5133129812</x:v>
      </x:c>
      <x:c r="AA288" s="19" t="n">
        <x:v>-2211901.300060438</x:v>
      </x:c>
      <x:c r="AB288" s="19" t="n">
        <x:v>-2460292.641237486</x:v>
      </x:c>
      <x:c r="AC288" s="19" t="n">
        <x:v>-2706340.670951344</x:v>
      </x:c>
      <x:c r="AD288" s="19" t="n">
        <x:v>-2950260.7392417723</x:v>
      </x:c>
      <x:c r="AE288" s="19" t="n">
        <x:v>-3191883.7982842317</x:v>
      </x:c>
      <x:c r="AF288" s="19" t="n">
        <x:v>-3456384.1936524226</x:v>
      </x:c>
      <x:c r="AG288" s="19" t="n">
        <x:v>-3753335.8498022472</x:v>
      </x:c>
      <x:c r="AH288" s="19" t="n">
        <x:v>-4044374.365804186</x:v>
      </x:c>
      <x:c r="AI288" s="19" t="n">
        <x:v>-4329266.496185917</x:v>
      </x:c>
      <x:c r="AJ288" s="19" t="n">
        <x:v>-4607826.457544888</x:v>
      </x:c>
      <x:c r="AK288" s="19" t="n">
        <x:v>-4879918.228707023</x:v>
      </x:c>
      <x:c r="AL288" s="19" t="n">
        <x:v>-5145414.004889339</x:v>
      </x:c>
      <x:c r="AM288" s="19" t="n">
        <x:v>-5404196.19657655</x:v>
      </x:c>
      <x:c r="AN288" s="19" t="n">
        <x:v>-5656164.321598463</x:v>
      </x:c>
      <x:c r="AO288" s="19" t="n">
        <x:v>-5901231.375216828</x:v>
      </x:c>
      <x:c r="AP288" s="19" t="n">
        <x:v>-6139412.325382194</x:v>
      </x:c>
      <x:c r="AQ288" s="19" t="n">
        <x:v>-6370591.271527428</x:v>
      </x:c>
      <x:c r="AR288" s="19" t="n">
        <x:v>-6604156.156269576</x:v>
      </x:c>
      <x:c r="AS288" s="19" t="n">
        <x:v>-6858282.655133016</x:v>
      </x:c>
      <x:c r="AT288" s="19" t="n">
        <x:v>-7102673.45432676</x:v>
      </x:c>
      <x:c r="AU288" s="19" t="n">
        <x:v>-7337078.839830591</x:v>
      </x:c>
      <x:c r="AV288" s="19" t="n">
        <x:v>-7561409.94968926</x:v>
      </x:c>
      <x:c r="AW288" s="19" t="n">
        <x:v>-7775674.334251624</x:v>
      </x:c>
      <x:c r="AX288" s="19" t="n">
        <x:v>-7979811.219913863</x:v>
      </x:c>
      <x:c r="AY288" s="19" t="n">
        <x:v>-8173834.602047771</x:v>
      </x:c>
      <x:c r="AZ288" s="19" t="n">
        <x:v>-8357628.596617443</x:v>
      </x:c>
      <x:c r="BA288" s="19" t="n">
        <x:v>-8531084.332380783</x:v>
      </x:c>
      <x:c r="BB288" s="19" t="n">
        <x:v>-8694269.497802101</x:v>
      </x:c>
      <x:c r="BC288" s="19" t="n">
        <x:v>-8847201.083251437</x:v>
      </x:c>
      <x:c r="BD288" s="19" t="n">
        <x:v>-8999297.207618147</x:v>
      </x:c>
      <x:c r="BE288" s="19" t="n">
        <x:v>-9134658.123945007</x:v>
      </x:c>
      <x:c r="BF288" s="19" t="n">
        <x:v>-9257719.86958644</x:v>
      </x:c>
      <x:c r="BG288" s="19" t="n">
        <x:v>-9368655.962583657</x:v>
      </x:c>
      <x:c r="BH288" s="19" t="n">
        <x:v>-9467497.124017155</x:v>
      </x:c>
      <x:c r="BI288" s="19" t="n">
        <x:v>-9554204.74996313</x:v>
      </x:c>
      <x:c r="BJ288" s="19" t="n">
        <x:v>-9628801.402159404</x:v>
      </x:c>
      <x:c r="BK288" s="19" t="n">
        <x:v>-9691170.842223445</x:v>
      </x:c>
      <x:c r="BL288" s="19" t="n">
        <x:v>-9741473.998725638</x:v>
      </x:c>
      <x:c r="BM288" s="19" t="n">
        <x:v>-9779801.709266575</x:v>
      </x:c>
      <x:c r="BN288" s="19" t="n">
        <x:v>-9806116.174544282</x:v>
      </x:c>
      <x:c r="BO288" s="19" t="n">
        <x:v>-9820363.319429295</x:v>
      </x:c>
    </x:row>
    <x:row r="289" ht="42" customHeight="1">
      <x:c r="A289" s="3" t="str">
        <x:v>ALT.EVENT.A.FUNDS.2</x:v>
      </x:c>
      <x:c r="B289" s="3" t="str">
        <x:v>No future rounds · Event checkpoint: Series A funds / Upside</x:v>
      </x:c>
      <x:c r="C289" s="3" t="str">
        <x:v>EUR</x:v>
      </x:c>
      <x:c r="D289" s="3" t="str">
        <x:v>END</x:v>
      </x:c>
      <x:c r="E289" s="19" t="n">
        <x:f>BO289</x:f>
        <x:v>-4465987.48949771</x:v>
      </x:c>
      <x:c r="F289" s="3" t="str"/>
      <x:c r="G289" s="2"/>
      <x:c r="H289" s="19" t="n">
        <x:v>25000</x:v>
      </x:c>
      <x:c r="I289" s="19" t="n">
        <x:v>-19634.08999999999</x:v>
      </x:c>
      <x:c r="J289" s="19" t="n">
        <x:v>-61241.57999999999</x:v>
      </x:c>
      <x:c r="K289" s="19" t="n">
        <x:v>-146204.51999999996</x:v>
      </x:c>
      <x:c r="L289" s="19" t="n">
        <x:v>-240016.21999999997</x:v>
      </x:c>
      <x:c r="M289" s="19" t="n">
        <x:v>-356604.73</x:v>
      </x:c>
      <x:c r="N289" s="19" t="n">
        <x:v>-466657.8</x:v>
      </x:c>
      <x:c r="O289" s="19" t="n">
        <x:v>-577455.5215080366</x:v>
      </x:c>
      <x:c r="P289" s="19" t="n">
        <x:v>-705376.8342239084</x:v>
      </x:c>
      <x:c r="Q289" s="19" t="n">
        <x:v>-866984.110761957</x:v>
      </x:c>
      <x:c r="R289" s="19" t="n">
        <x:v>-1074118.4003221714</x:v>
      </x:c>
      <x:c r="S289" s="19" t="n">
        <x:v>-1274844.1321174616</x:v>
      </x:c>
      <x:c r="T289" s="19" t="n">
        <x:v>-1478886.524752129</x:v>
      </x:c>
      <x:c r="U289" s="19" t="n">
        <x:v>-1745548.9275275469</x:v>
      </x:c>
      <x:c r="V289" s="19" t="n">
        <x:v>-1989286.839408604</x:v>
      </x:c>
      <x:c r="W289" s="19" t="n">
        <x:v>-2227975.4690479394</x:v>
      </x:c>
      <x:c r="X289" s="19" t="n">
        <x:v>-2461306.6382939806</x:v>
      </x:c>
      <x:c r="Y289" s="19" t="n">
        <x:v>-2689008.2195043517</x:v>
      </x:c>
      <x:c r="Z289" s="19" t="n">
        <x:v>-1835826.5684510719</x:v>
      </x:c>
      <x:c r="AA289" s="19" t="n">
        <x:v>-2068570.862748345</x:v>
      </x:c>
      <x:c r="AB289" s="19" t="n">
        <x:v>-2284532.3146887277</x:v>
      </x:c>
      <x:c r="AC289" s="19" t="n">
        <x:v>-2493948.8762799166</x:v>
      </x:c>
      <x:c r="AD289" s="19" t="n">
        <x:v>-2697193.9436526205</x:v>
      </x:c>
      <x:c r="AE289" s="19" t="n">
        <x:v>-2893778.784022359</x:v>
      </x:c>
      <x:c r="AF289" s="19" t="n">
        <x:v>-3108749.1983568245</x:v>
      </x:c>
      <x:c r="AG289" s="19" t="n">
        <x:v>-3349493.9087425126</x:v>
      </x:c>
      <x:c r="AH289" s="19" t="n">
        <x:v>-3576939.1955667003</x:v>
      </x:c>
      <x:c r="AI289" s="19" t="n">
        <x:v>-3790382.965955854</x:v>
      </x:c>
      <x:c r="AJ289" s="19" t="n">
        <x:v>-3989204.8737621484</x:v>
      </x:c>
      <x:c r="AK289" s="19" t="n">
        <x:v>-4172911.9851660207</x:v>
      </x:c>
      <x:c r="AL289" s="19" t="n">
        <x:v>-4341027.5361463195</x:v>
      </x:c>
      <x:c r="AM289" s="19" t="n">
        <x:v>-4493099.904984684</x:v>
      </x:c>
      <x:c r="AN289" s="19" t="n">
        <x:v>-4628724.477831799</x:v>
      </x:c>
      <x:c r="AO289" s="19" t="n">
        <x:v>-4747534.432179452</x:v>
      </x:c>
      <x:c r="AP289" s="19" t="n">
        <x:v>-4849418.774748361</x:v>
      </x:c>
      <x:c r="AQ289" s="19" t="n">
        <x:v>-4933933.980600569</x:v>
      </x:c>
      <x:c r="AR289" s="19" t="n">
        <x:v>-5010232.943391984</x:v>
      </x:c>
      <x:c r="AS289" s="19" t="n">
        <x:v>-5095102.38223879</x:v>
      </x:c>
      <x:c r="AT289" s="19" t="n">
        <x:v>-5157598.064602308</x:v>
      </x:c>
      <x:c r="AU289" s="19" t="n">
        <x:v>-5197091.100109127</x:v>
      </x:c>
      <x:c r="AV289" s="19" t="n">
        <x:v>-5213128.115455298</x:v>
      </x:c>
      <x:c r="AW289" s="19" t="n">
        <x:v>-5205395.510582137</x:v>
      </x:c>
      <x:c r="AX289" s="19" t="n">
        <x:v>-5173510.723671772</x:v>
      </x:c>
      <x:c r="AY289" s="19" t="n">
        <x:v>-5117174.231051282</x:v>
      </x:c>
      <x:c r="AZ289" s="19" t="n">
        <x:v>-5035973.202137731</x:v>
      </x:c>
      <x:c r="BA289" s="19" t="n">
        <x:v>-5010232.943391984</x:v>
      </x:c>
      <x:c r="BB289" s="19" t="n">
        <x:v>-5010232.943391984</x:v>
      </x:c>
      <x:c r="BC289" s="19" t="n">
        <x:v>-5010232.943391984</x:v>
      </x:c>
      <x:c r="BD289" s="19" t="n">
        <x:v>-4465987.48949771</x:v>
      </x:c>
      <x:c r="BE289" s="19" t="n">
        <x:v>-4465987.48949771</x:v>
      </x:c>
      <x:c r="BF289" s="19" t="n">
        <x:v>-4465987.48949771</x:v>
      </x:c>
      <x:c r="BG289" s="19" t="n">
        <x:v>-4465987.48949771</x:v>
      </x:c>
      <x:c r="BH289" s="19" t="n">
        <x:v>-4465987.48949771</x:v>
      </x:c>
      <x:c r="BI289" s="19" t="n">
        <x:v>-4465987.48949771</x:v>
      </x:c>
      <x:c r="BJ289" s="19" t="n">
        <x:v>-4465987.48949771</x:v>
      </x:c>
      <x:c r="BK289" s="19" t="n">
        <x:v>-4465987.48949771</x:v>
      </x:c>
      <x:c r="BL289" s="19" t="n">
        <x:v>-4465987.48949771</x:v>
      </x:c>
      <x:c r="BM289" s="19" t="n">
        <x:v>-4465987.48949771</x:v>
      </x:c>
      <x:c r="BN289" s="19" t="n">
        <x:v>-4465987.48949771</x:v>
      </x:c>
      <x:c r="BO289" s="19" t="n">
        <x:v>-4465987.48949771</x:v>
      </x:c>
    </x:row>
    <x:row r="290" ht="42" customHeight="1">
      <x:c r="A290" s="3" t="str">
        <x:v>ALT.EVENT.A.FUNDS.3</x:v>
      </x:c>
      <x:c r="B290" s="3" t="str">
        <x:v>No future rounds · Event checkpoint: Series A funds / Downside</x:v>
      </x:c>
      <x:c r="C290" s="3" t="str">
        <x:v>EUR</x:v>
      </x:c>
      <x:c r="D290" s="3" t="str">
        <x:v>END</x:v>
      </x:c>
      <x:c r="E290" s="19" t="n">
        <x:f>BO290</x:f>
        <x:v>-14787676.219871605</x:v>
      </x:c>
      <x:c r="F290" s="3" t="str"/>
      <x:c r="G290" s="2"/>
      <x:c r="H290" s="19" t="n">
        <x:v>25000</x:v>
      </x:c>
      <x:c r="I290" s="19" t="n">
        <x:v>-19634.08999999999</x:v>
      </x:c>
      <x:c r="J290" s="19" t="n">
        <x:v>-61241.57999999999</x:v>
      </x:c>
      <x:c r="K290" s="19" t="n">
        <x:v>-146204.51999999996</x:v>
      </x:c>
      <x:c r="L290" s="19" t="n">
        <x:v>-240016.21999999997</x:v>
      </x:c>
      <x:c r="M290" s="19" t="n">
        <x:v>-356604.73</x:v>
      </x:c>
      <x:c r="N290" s="19" t="n">
        <x:v>-466657.8</x:v>
      </x:c>
      <x:c r="O290" s="19" t="n">
        <x:v>-577455.5215080366</x:v>
      </x:c>
      <x:c r="P290" s="19" t="n">
        <x:v>-705376.8342239084</x:v>
      </x:c>
      <x:c r="Q290" s="19" t="n">
        <x:v>-866984.110761957</x:v>
      </x:c>
      <x:c r="R290" s="19" t="n">
        <x:v>-1075229.519007377</x:v>
      </x:c>
      <x:c r="S290" s="19" t="n">
        <x:v>-1278301.240303635</x:v>
      </x:c>
      <x:c r="T290" s="19" t="n">
        <x:v>-1485979.170416024</x:v>
      </x:c>
      <x:c r="U290" s="19" t="n">
        <x:v>-1727521.4692329385</x:v>
      </x:c>
      <x:c r="V290" s="19" t="n">
        <x:v>-1960598.9108986973</x:v>
      </x:c>
      <x:c r="W290" s="19" t="n">
        <x:v>-2193394.7187194703</x:v>
      </x:c>
      <x:c r="X290" s="19" t="n">
        <x:v>-2425910.4242275874</x:v>
      </x:c>
      <x:c r="Y290" s="19" t="n">
        <x:v>-2658148.1366199683</x:v>
      </x:c>
      <x:c r="Z290" s="19" t="n">
        <x:v>-1815110.5404832307</x:v>
      </x:c>
      <x:c r="AA290" s="19" t="n">
        <x:v>-2177848.905959431</x:v>
      </x:c>
      <x:c r="AB290" s="19" t="n">
        <x:v>-2469507.791455513</x:v>
      </x:c>
      <x:c r="AC290" s="19" t="n">
        <x:v>-2760459.3591676382</x:v>
      </x:c>
      <x:c r="AD290" s="19" t="n">
        <x:v>-3050803.977749725</x:v>
      </x:c>
      <x:c r="AE290" s="19" t="n">
        <x:v>-3340526.0056453976</x:v>
      </x:c>
      <x:c r="AF290" s="19" t="n">
        <x:v>-3654844.1823775633</x:v>
      </x:c>
      <x:c r="AG290" s="19" t="n">
        <x:v>-3987474.1634002374</x:v>
      </x:c>
      <x:c r="AH290" s="19" t="n">
        <x:v>-4318212.866310265</x:v>
      </x:c>
      <x:c r="AI290" s="19" t="n">
        <x:v>-4647051.877683972</x:v>
      </x:c>
      <x:c r="AJ290" s="19" t="n">
        <x:v>-4973961.085185236</x:v>
      </x:c>
      <x:c r="AK290" s="19" t="n">
        <x:v>-5298921.012772441</x:v>
      </x:c>
      <x:c r="AL290" s="19" t="n">
        <x:v>-5621913.969016208</x:v>
      </x:c>
      <x:c r="AM290" s="19" t="n">
        <x:v>-5942924.541772505</x:v>
      </x:c>
      <x:c r="AN290" s="19" t="n">
        <x:v>-6261950.47666912</x:v>
      </x:c>
      <x:c r="AO290" s="19" t="n">
        <x:v>-6578981.437505143</x:v>
      </x:c>
      <x:c r="AP290" s="19" t="n">
        <x:v>-6894031.577557495</x:v>
      </x:c>
      <x:c r="AQ290" s="19" t="n">
        <x:v>-7207087.167444315</x:v>
      </x:c>
      <x:c r="AR290" s="19" t="n">
        <x:v>-7527594.095165003</x:v>
      </x:c>
      <x:c r="AS290" s="19" t="n">
        <x:v>-7875203.568640435</x:v>
      </x:c>
      <x:c r="AT290" s="19" t="n">
        <x:v>-8219855.895113377</x:v>
      </x:c>
      <x:c r="AU290" s="19" t="n">
        <x:v>-8561403.29741462</x:v>
      </x:c>
      <x:c r="AV290" s="19" t="n">
        <x:v>-8899842.851455944</x:v>
      </x:c>
      <x:c r="AW290" s="19" t="n">
        <x:v>-9235247.744013155</x:v>
      </x:c>
      <x:c r="AX290" s="19" t="n">
        <x:v>-9567622.208352417</x:v>
      </x:c>
      <x:c r="AY290" s="19" t="n">
        <x:v>-9897041.10906266</x:v>
      </x:c>
      <x:c r="AZ290" s="19" t="n">
        <x:v>-10223444.602700872</x:v>
      </x:c>
      <x:c r="BA290" s="19" t="n">
        <x:v>-10546771.690868562</x:v>
      </x:c>
      <x:c r="BB290" s="19" t="n">
        <x:v>-10867106.837382456</x:v>
      </x:c>
      <x:c r="BC290" s="19" t="n">
        <x:v>-11184526.242875874</x:v>
      </x:c>
      <x:c r="BD290" s="19" t="n">
        <x:v>-11508489.41278034</x:v>
      </x:c>
      <x:c r="BE290" s="19" t="n">
        <x:v>-11824255.309564067</x:v>
      </x:c>
      <x:c r="BF290" s="19" t="n">
        <x:v>-12136332.376484144</x:v>
      </x:c>
      <x:c r="BG290" s="19" t="n">
        <x:v>-12444891.112164086</x:v>
      </x:c>
      <x:c r="BH290" s="19" t="n">
        <x:v>-12749962.034467138</x:v>
      </x:c>
      <x:c r="BI290" s="19" t="n">
        <x:v>-13051505.701041887</x:v>
      </x:c>
      <x:c r="BJ290" s="19" t="n">
        <x:v>-13349549.91208943</x:v>
      </x:c>
      <x:c r="BK290" s="19" t="n">
        <x:v>-13643983.22787901</x:v>
      </x:c>
      <x:c r="BL290" s="19" t="n">
        <x:v>-13934972.08737401</x:v>
      </x:c>
      <x:c r="BM290" s="19" t="n">
        <x:v>-14222612.334812349</x:v>
      </x:c>
      <x:c r="BN290" s="19" t="n">
        <x:v>-14506861.803012386</x:v>
      </x:c>
      <x:c r="BO290" s="19" t="n">
        <x:v>-14787676.219871605</x:v>
      </x:c>
    </x:row>
    <x:row r="291" ht="42" customHeight="1">
      <x:c r="A291" s="3" t="str">
        <x:v>ALT.EVENT.A_FEE.CASH</x:v>
      </x:c>
      <x:c r="B291" s="3" t="str">
        <x:v>No future rounds · Event checkpoint: Series A fees cash</x:v>
      </x:c>
      <x:c r="C291" s="3" t="str">
        <x:v>EUR</x:v>
      </x:c>
      <x:c r="D291" s="3" t="str">
        <x:v>END</x:v>
      </x:c>
      <x:c r="E291" s="19" t="n">
        <x:f>BO291</x:f>
        <x:v>-9291136.858582083</x:v>
      </x:c>
      <x:c r="F291" s="3" t="str">
        <x:v>D10 Liquidity_RegCap row 188; latest estimate</x:v>
      </x:c>
      <x:c r="G291" s="2"/>
      <x:c r="H291" s="20" t="n">
        <x:f>INDEX(H292:H294,'Cover'!$C$28,1)</x:f>
        <x:v>1025000</x:v>
      </x:c>
      <x:c r="I291" s="20" t="n">
        <x:f>INDEX(I292:I294,'Cover'!$C$28,1)</x:f>
        <x:v>1004604.1399999999</x:v>
      </x:c>
      <x:c r="J291" s="20" t="n">
        <x:f>INDEX(J292:J294,'Cover'!$C$28,1)</x:f>
        <x:v>958098.6999999998</x:v>
      </x:c>
      <x:c r="K291" s="20" t="n">
        <x:f>INDEX(K292:K294,'Cover'!$C$28,1)</x:f>
        <x:v>902797.1499999998</x:v>
      </x:c>
      <x:c r="L291" s="20" t="n">
        <x:f>INDEX(L292:L294,'Cover'!$C$28,1)</x:f>
        <x:v>800282.2899999998</x:v>
      </x:c>
      <x:c r="M291" s="20" t="n">
        <x:f>INDEX(M292:M294,'Cover'!$C$28,1)</x:f>
        <x:v>697476.4399999998</x:v>
      </x:c>
      <x:c r="N291" s="20" t="n">
        <x:f>INDEX(N292:N294,'Cover'!$C$28,1)</x:f>
        <x:v>576550.43</x:v>
      </x:c>
      <x:c r="O291" s="20" t="n">
        <x:f>INDEX(O292:O294,'Cover'!$C$28,1)</x:f>
        <x:v>468673.01928750006</x:v>
      </x:c>
      <x:c r="P291" s="20" t="n">
        <x:f>INDEX(P292:P294,'Cover'!$C$28,1)</x:f>
        <x:v>357174.27265702</x:v>
      </x:c>
      <x:c r="Q291" s="20" t="n">
        <x:f>INDEX(Q292:Q294,'Cover'!$C$28,1)</x:f>
        <x:v>213265.7510932519</x:v>
      </x:c>
      <x:c r="R291" s="20" t="n">
        <x:f>INDEX(R292:R294,'Cover'!$C$28,1)</x:f>
        <x:v>49379.39640640357</x:v>
      </x:c>
      <x:c r="S291" s="20" t="n">
        <x:f>INDEX(S292:S294,'Cover'!$C$28,1)</x:f>
        <x:v>-152967.42797105812</x:v>
      </x:c>
      <x:c r="T291" s="20" t="n">
        <x:f>INDEX(T292:T294,'Cover'!$C$28,1)</x:f>
        <x:v>-347288.8617642631</x:v>
      </x:c>
      <x:c r="U291" s="20" t="n">
        <x:f>INDEX(U292:U294,'Cover'!$C$28,1)</x:f>
        <x:v>-574947.9544161079</x:v>
      </x:c>
      <x:c r="V291" s="20" t="n">
        <x:f>INDEX(V292:V294,'Cover'!$C$28,1)</x:f>
        <x:v>-830156.749181241</x:v>
      </x:c>
      <x:c r="W291" s="20" t="n">
        <x:f>INDEX(W292:W294,'Cover'!$C$28,1)</x:f>
        <x:v>-1078043.168585112</x:v>
      </x:c>
      <x:c r="X291" s="20" t="n">
        <x:f>INDEX(X292:X294,'Cover'!$C$28,1)</x:f>
        <x:v>-1318164.3410679535</x:v>
      </x:c>
      <x:c r="Y291" s="20" t="n">
        <x:f>INDEX(Y292:Y294,'Cover'!$C$28,1)</x:f>
        <x:v>-1556638.562707661</x:v>
      </x:c>
      <x:c r="Z291" s="20" t="n">
        <x:f>INDEX(Z292:Z294,'Cover'!$C$28,1)</x:f>
        <x:v>-1793047.5507291376</x:v>
      </x:c>
      <x:c r="AA291" s="20" t="n">
        <x:f>INDEX(AA292:AA294,'Cover'!$C$28,1)</x:f>
        <x:v>-2038290.6440078218</x:v>
      </x:c>
      <x:c r="AB291" s="20" t="n">
        <x:f>INDEX(AB292:AB294,'Cover'!$C$28,1)</x:f>
        <x:v>-2294114.6419291063</x:v>
      </x:c>
      <x:c r="AC291" s="20" t="n">
        <x:f>INDEX(AC292:AC294,'Cover'!$C$28,1)</x:f>
        <x:v>-2534860.2978936615</x:v>
      </x:c>
      <x:c r="AD291" s="20" t="n">
        <x:f>INDEX(AD292:AD294,'Cover'!$C$28,1)</x:f>
        <x:v>-2774339.917650777</x:v>
      </x:c>
      <x:c r="AE291" s="20" t="n">
        <x:f>INDEX(AE292:AE294,'Cover'!$C$28,1)</x:f>
        <x:v>-3009782.354767304</x:v>
      </x:c>
      <x:c r="AF291" s="20" t="n">
        <x:f>INDEX(AF292:AF294,'Cover'!$C$28,1)</x:f>
        <x:v>-3250223.91351593</x:v>
      </x:c>
      <x:c r="AG291" s="20" t="n">
        <x:f>INDEX(AG292:AG294,'Cover'!$C$28,1)</x:f>
        <x:v>-3502166.4888792033</x:v>
      </x:c>
      <x:c r="AH291" s="20" t="n">
        <x:f>INDEX(AH292:AH294,'Cover'!$C$28,1)</x:f>
        <x:v>-3782785.0820616065</x:v>
      </x:c>
      <x:c r="AI291" s="20" t="n">
        <x:f>INDEX(AI292:AI294,'Cover'!$C$28,1)</x:f>
        <x:v>-4067969.783399542</x:v>
      </x:c>
      <x:c r="AJ291" s="20" t="n">
        <x:f>INDEX(AJ292:AJ294,'Cover'!$C$28,1)</x:f>
        <x:v>-4337718.759449658</x:v>
      </x:c>
      <x:c r="AK291" s="20" t="n">
        <x:f>INDEX(AK292:AK294,'Cover'!$C$28,1)</x:f>
        <x:v>-4599465.865409469</x:v>
      </x:c>
      <x:c r="AL291" s="20" t="n">
        <x:f>INDEX(AL292:AL294,'Cover'!$C$28,1)</x:f>
        <x:v>-4854743.052147511</x:v>
      </x:c>
      <x:c r="AM291" s="20" t="n">
        <x:f>INDEX(AM292:AM294,'Cover'!$C$28,1)</x:f>
        <x:v>-5107923.495142076</x:v>
      </x:c>
      <x:c r="AN291" s="20" t="n">
        <x:f>INDEX(AN292:AN294,'Cover'!$C$28,1)</x:f>
        <x:v>-5350047.844611895</x:v>
      </x:c>
      <x:c r="AO291" s="20" t="n">
        <x:f>INDEX(AO292:AO294,'Cover'!$C$28,1)</x:f>
        <x:v>-5585537.605869354</x:v>
      </x:c>
      <x:c r="AP291" s="20" t="n">
        <x:f>INDEX(AP292:AP294,'Cover'!$C$28,1)</x:f>
        <x:v>-5819798.956520755</x:v>
      </x:c>
      <x:c r="AQ291" s="20" t="n">
        <x:f>INDEX(AQ292:AQ294,'Cover'!$C$28,1)</x:f>
        <x:v>-6041582.694944967</x:v>
      </x:c>
      <x:c r="AR291" s="20" t="n">
        <x:f>INDEX(AR292:AR294,'Cover'!$C$28,1)</x:f>
        <x:v>-6256614.152335374</x:v>
      </x:c>
      <x:c r="AS291" s="20" t="n">
        <x:f>INDEX(AS292:AS294,'Cover'!$C$28,1)</x:f>
        <x:v>-6473822.439568359</x:v>
      </x:c>
      <x:c r="AT291" s="20" t="n">
        <x:f>INDEX(AT292:AT294,'Cover'!$C$28,1)</x:f>
        <x:v>-6705896.818728638</x:v>
      </x:c>
      <x:c r="AU291" s="20" t="n">
        <x:f>INDEX(AU292:AU294,'Cover'!$C$28,1)</x:f>
        <x:v>-6938710.566849238</x:v>
      </x:c>
      <x:c r="AV291" s="20" t="n">
        <x:f>INDEX(AV292:AV294,'Cover'!$C$28,1)</x:f>
        <x:v>-7157688.258149631</x:v>
      </x:c>
      <x:c r="AW291" s="20" t="n">
        <x:f>INDEX(AW292:AW294,'Cover'!$C$28,1)</x:f>
        <x:v>-7359680.79613557</x:v>
      </x:c>
      <x:c r="AX291" s="20" t="n">
        <x:f>INDEX(AX292:AX294,'Cover'!$C$28,1)</x:f>
        <x:v>-7551584.550747674</x:v>
      </x:c>
      <x:c r="AY291" s="20" t="n">
        <x:f>INDEX(AY292:AY294,'Cover'!$C$28,1)</x:f>
        <x:v>-7743684.8000990525</x:v>
      </x:c>
      <x:c r="AZ291" s="20" t="n">
        <x:f>INDEX(AZ292:AZ294,'Cover'!$C$28,1)</x:f>
        <x:v>-7915341.527925166</x:v>
      </x:c>
      <x:c r="BA291" s="20" t="n">
        <x:f>INDEX(BA292:BA294,'Cover'!$C$28,1)</x:f>
        <x:v>-8076865.462795889</x:v>
      </x:c>
      <x:c r="BB291" s="20" t="n">
        <x:f>INDEX(BB292:BB294,'Cover'!$C$28,1)</x:f>
        <x:v>-8240250.613562576</x:v>
      </x:c>
      <x:c r="BC291" s="20" t="n">
        <x:f>INDEX(BC292:BC294,'Cover'!$C$28,1)</x:f>
        <x:v>-8381366.877320566</x:v>
      </x:c>
      <x:c r="BD291" s="20" t="n">
        <x:f>INDEX(BD292:BD294,'Cover'!$C$28,1)</x:f>
        <x:v>-8512314.126547486</x:v>
      </x:c>
      <x:c r="BE291" s="20" t="n">
        <x:f>INDEX(BE292:BE294,'Cover'!$C$28,1)</x:f>
        <x:v>-8651458.102656592</x:v>
      </x:c>
      <x:c r="BF291" s="20" t="n">
        <x:f>INDEX(BF292:BF294,'Cover'!$C$28,1)</x:f>
        <x:v>-8768973.478533452</x:v>
      </x:c>
      <x:c r="BG291" s="20" t="n">
        <x:f>INDEX(BG292:BG294,'Cover'!$C$28,1)</x:f>
        <x:v>-8877250.290863983</x:v>
      </x:c>
      <x:c r="BH291" s="20" t="n">
        <x:f>INDEX(BH292:BH294,'Cover'!$C$28,1)</x:f>
        <x:v>-8981608.620823385</x:v>
      </x:c>
      <x:c r="BI291" s="20" t="n">
        <x:f>INDEX(BI292:BI294,'Cover'!$C$28,1)</x:f>
        <x:v>-9059417.921042122</x:v>
      </x:c>
      <x:c r="BJ291" s="20" t="n">
        <x:f>INDEX(BJ292:BJ294,'Cover'!$C$28,1)</x:f>
        <x:v>-9122393.801539395</x:v>
      </x:c>
      <x:c r="BK291" s="20" t="n">
        <x:f>INDEX(BK292:BK294,'Cover'!$C$28,1)</x:f>
        <x:v>-9190958.15221674</x:v>
      </x:c>
      <x:c r="BL291" s="20" t="n">
        <x:f>INDEX(BL292:BL294,'Cover'!$C$28,1)</x:f>
        <x:v>-9226865.699065847</x:v>
      </x:c>
      <x:c r="BM291" s="20" t="n">
        <x:f>INDEX(BM292:BM294,'Cover'!$C$28,1)</x:f>
        <x:v>-9253036.07234245</x:v>
      </x:c>
      <x:c r="BN291" s="20" t="n">
        <x:f>INDEX(BN292:BN294,'Cover'!$C$28,1)</x:f>
        <x:v>-9289391.26614878</x:v>
      </x:c>
      <x:c r="BO291" s="20" t="n">
        <x:f>INDEX(BO292:BO294,'Cover'!$C$28,1)</x:f>
        <x:v>-9291136.858582083</x:v>
      </x:c>
    </x:row>
    <x:row r="292" ht="42" customHeight="1">
      <x:c r="A292" s="3" t="str">
        <x:v>ALT.EVENT.A_FEE.CASH.1</x:v>
      </x:c>
      <x:c r="B292" s="3" t="str">
        <x:v>No future rounds · Event checkpoint: Series A fees cash / Base</x:v>
      </x:c>
      <x:c r="C292" s="3" t="str">
        <x:v>EUR</x:v>
      </x:c>
      <x:c r="D292" s="3" t="str">
        <x:v>END</x:v>
      </x:c>
      <x:c r="E292" s="19" t="n">
        <x:f>BO292</x:f>
        <x:v>-9291136.858582083</x:v>
      </x:c>
      <x:c r="F292" s="3" t="str"/>
      <x:c r="G292" s="2"/>
      <x:c r="H292" s="19" t="n">
        <x:v>1025000</x:v>
      </x:c>
      <x:c r="I292" s="19" t="n">
        <x:v>1004604.1399999999</x:v>
      </x:c>
      <x:c r="J292" s="19" t="n">
        <x:v>958098.6999999998</x:v>
      </x:c>
      <x:c r="K292" s="19" t="n">
        <x:v>902797.1499999998</x:v>
      </x:c>
      <x:c r="L292" s="19" t="n">
        <x:v>800282.2899999998</x:v>
      </x:c>
      <x:c r="M292" s="19" t="n">
        <x:v>697476.4399999998</x:v>
      </x:c>
      <x:c r="N292" s="19" t="n">
        <x:v>576550.43</x:v>
      </x:c>
      <x:c r="O292" s="19" t="n">
        <x:v>468673.01928750006</x:v>
      </x:c>
      <x:c r="P292" s="19" t="n">
        <x:v>357174.27265702</x:v>
      </x:c>
      <x:c r="Q292" s="19" t="n">
        <x:v>213265.7510932519</x:v>
      </x:c>
      <x:c r="R292" s="19" t="n">
        <x:v>49379.39640640357</x:v>
      </x:c>
      <x:c r="S292" s="19" t="n">
        <x:v>-152967.42797105812</x:v>
      </x:c>
      <x:c r="T292" s="19" t="n">
        <x:v>-347288.8617642631</x:v>
      </x:c>
      <x:c r="U292" s="19" t="n">
        <x:v>-574947.9544161079</x:v>
      </x:c>
      <x:c r="V292" s="19" t="n">
        <x:v>-830156.749181241</x:v>
      </x:c>
      <x:c r="W292" s="19" t="n">
        <x:v>-1078043.168585112</x:v>
      </x:c>
      <x:c r="X292" s="19" t="n">
        <x:v>-1318164.3410679535</x:v>
      </x:c>
      <x:c r="Y292" s="19" t="n">
        <x:v>-1556638.562707661</x:v>
      </x:c>
      <x:c r="Z292" s="19" t="n">
        <x:v>-1793047.5507291376</x:v>
      </x:c>
      <x:c r="AA292" s="19" t="n">
        <x:v>-2038290.6440078218</x:v>
      </x:c>
      <x:c r="AB292" s="19" t="n">
        <x:v>-2294114.6419291063</x:v>
      </x:c>
      <x:c r="AC292" s="19" t="n">
        <x:v>-2534860.2978936615</x:v>
      </x:c>
      <x:c r="AD292" s="19" t="n">
        <x:v>-2774339.917650777</x:v>
      </x:c>
      <x:c r="AE292" s="19" t="n">
        <x:v>-3009782.354767304</x:v>
      </x:c>
      <x:c r="AF292" s="19" t="n">
        <x:v>-3250223.91351593</x:v>
      </x:c>
      <x:c r="AG292" s="19" t="n">
        <x:v>-3502166.4888792033</x:v>
      </x:c>
      <x:c r="AH292" s="19" t="n">
        <x:v>-3782785.0820616065</x:v>
      </x:c>
      <x:c r="AI292" s="19" t="n">
        <x:v>-4067969.783399542</x:v>
      </x:c>
      <x:c r="AJ292" s="19" t="n">
        <x:v>-4337718.759449658</x:v>
      </x:c>
      <x:c r="AK292" s="19" t="n">
        <x:v>-4599465.865409469</x:v>
      </x:c>
      <x:c r="AL292" s="19" t="n">
        <x:v>-4854743.052147511</x:v>
      </x:c>
      <x:c r="AM292" s="19" t="n">
        <x:v>-5107923.495142076</x:v>
      </x:c>
      <x:c r="AN292" s="19" t="n">
        <x:v>-5350047.844611895</x:v>
      </x:c>
      <x:c r="AO292" s="19" t="n">
        <x:v>-5585537.605869354</x:v>
      </x:c>
      <x:c r="AP292" s="19" t="n">
        <x:v>-5819798.956520755</x:v>
      </x:c>
      <x:c r="AQ292" s="19" t="n">
        <x:v>-6041582.694944967</x:v>
      </x:c>
      <x:c r="AR292" s="19" t="n">
        <x:v>-6256614.152335374</x:v>
      </x:c>
      <x:c r="AS292" s="19" t="n">
        <x:v>-6473822.439568359</x:v>
      </x:c>
      <x:c r="AT292" s="19" t="n">
        <x:v>-6705896.818728638</x:v>
      </x:c>
      <x:c r="AU292" s="19" t="n">
        <x:v>-6938710.566849238</x:v>
      </x:c>
      <x:c r="AV292" s="19" t="n">
        <x:v>-7157688.258149631</x:v>
      </x:c>
      <x:c r="AW292" s="19" t="n">
        <x:v>-7359680.79613557</x:v>
      </x:c>
      <x:c r="AX292" s="19" t="n">
        <x:v>-7551584.550747674</x:v>
      </x:c>
      <x:c r="AY292" s="19" t="n">
        <x:v>-7743684.8000990525</x:v>
      </x:c>
      <x:c r="AZ292" s="19" t="n">
        <x:v>-7915341.527925166</x:v>
      </x:c>
      <x:c r="BA292" s="19" t="n">
        <x:v>-8076865.462795889</x:v>
      </x:c>
      <x:c r="BB292" s="19" t="n">
        <x:v>-8240250.613562576</x:v>
      </x:c>
      <x:c r="BC292" s="19" t="n">
        <x:v>-8381366.877320566</x:v>
      </x:c>
      <x:c r="BD292" s="19" t="n">
        <x:v>-8512314.126547486</x:v>
      </x:c>
      <x:c r="BE292" s="19" t="n">
        <x:v>-8651458.102656592</x:v>
      </x:c>
      <x:c r="BF292" s="19" t="n">
        <x:v>-8768973.478533452</x:v>
      </x:c>
      <x:c r="BG292" s="19" t="n">
        <x:v>-8877250.290863983</x:v>
      </x:c>
      <x:c r="BH292" s="19" t="n">
        <x:v>-8981608.620823385</x:v>
      </x:c>
      <x:c r="BI292" s="19" t="n">
        <x:v>-9059417.921042122</x:v>
      </x:c>
      <x:c r="BJ292" s="19" t="n">
        <x:v>-9122393.801539395</x:v>
      </x:c>
      <x:c r="BK292" s="19" t="n">
        <x:v>-9190958.15221674</x:v>
      </x:c>
      <x:c r="BL292" s="19" t="n">
        <x:v>-9226865.699065847</x:v>
      </x:c>
      <x:c r="BM292" s="19" t="n">
        <x:v>-9253036.07234245</x:v>
      </x:c>
      <x:c r="BN292" s="19" t="n">
        <x:v>-9289391.26614878</x:v>
      </x:c>
      <x:c r="BO292" s="19" t="n">
        <x:v>-9291136.858582083</x:v>
      </x:c>
    </x:row>
    <x:row r="293" ht="42" customHeight="1">
      <x:c r="A293" s="3" t="str">
        <x:v>ALT.EVENT.A_FEE.CASH.2</x:v>
      </x:c>
      <x:c r="B293" s="3" t="str">
        <x:v>No future rounds · Event checkpoint: Series A fees cash / Upside</x:v>
      </x:c>
      <x:c r="C293" s="3" t="str">
        <x:v>EUR</x:v>
      </x:c>
      <x:c r="D293" s="3" t="str">
        <x:v>END</x:v>
      </x:c>
      <x:c r="E293" s="19" t="n">
        <x:f>BO293</x:f>
        <x:v>745711.483567083</x:v>
      </x:c>
      <x:c r="F293" s="3" t="str"/>
      <x:c r="G293" s="2"/>
      <x:c r="H293" s="19" t="n">
        <x:v>1025000</x:v>
      </x:c>
      <x:c r="I293" s="19" t="n">
        <x:v>1004604.1399999999</x:v>
      </x:c>
      <x:c r="J293" s="19" t="n">
        <x:v>958098.6999999998</x:v>
      </x:c>
      <x:c r="K293" s="19" t="n">
        <x:v>902797.1499999998</x:v>
      </x:c>
      <x:c r="L293" s="19" t="n">
        <x:v>800282.2899999998</x:v>
      </x:c>
      <x:c r="M293" s="19" t="n">
        <x:v>697476.4399999998</x:v>
      </x:c>
      <x:c r="N293" s="19" t="n">
        <x:v>576550.43</x:v>
      </x:c>
      <x:c r="O293" s="19" t="n">
        <x:v>468673.01928750006</x:v>
      </x:c>
      <x:c r="P293" s="19" t="n">
        <x:v>357174.27265702</x:v>
      </x:c>
      <x:c r="Q293" s="19" t="n">
        <x:v>213265.7510932519</x:v>
      </x:c>
      <x:c r="R293" s="19" t="n">
        <x:v>52541.64795928274</x:v>
      </x:c>
      <x:c r="S293" s="19" t="n">
        <x:v>-145357.82910152175</x:v>
      </x:c>
      <x:c r="T293" s="19" t="n">
        <x:v>-334663.08085460326</x:v>
      </x:c>
      <x:c r="U293" s="19" t="n">
        <x:v>-537125.4269152286</x:v>
      </x:c>
      <x:c r="V293" s="19" t="n">
        <x:v>-774915.8938792874</x:v>
      </x:c>
      <x:c r="W293" s="19" t="n">
        <x:v>-1001990.7008006781</x:v>
      </x:c>
      <x:c r="X293" s="19" t="n">
        <x:v>-1218427.827269969</x:v>
      </x:c>
      <x:c r="Y293" s="19" t="n">
        <x:v>-1428964.2649869428</x:v>
      </x:c>
      <x:c r="Z293" s="19" t="n">
        <x:v>-1633682.57286264</x:v>
      </x:c>
      <x:c r="AA293" s="19" t="n">
        <x:v>-1844953.805726048</x:v>
      </x:c>
      <x:c r="AB293" s="19" t="n">
        <x:v>-2061184.2639940176</x:v>
      </x:c>
      <x:c r="AC293" s="19" t="n">
        <x:v>-2258213.7634766386</x:v>
      </x:c>
      <x:c r="AD293" s="19" t="n">
        <x:v>-2451317.101626992</x:v>
      </x:c>
      <x:c r="AE293" s="19" t="n">
        <x:v>-2633037.153792868</x:v>
      </x:c>
      <x:c r="AF293" s="19" t="n">
        <x:v>-2815212.7375543904</x:v>
      </x:c>
      <x:c r="AG293" s="19" t="n">
        <x:v>-3002644.8393243663</x:v>
      </x:c>
      <x:c r="AH293" s="19" t="n">
        <x:v>-3205023.5869894936</x:v>
      </x:c>
      <x:c r="AI293" s="19" t="n">
        <x:v>-3403524.936100182</x:v>
      </x:c>
      <x:c r="AJ293" s="19" t="n">
        <x:v>-3583420.2353058234</x:v>
      </x:c>
      <x:c r="AK293" s="19" t="n">
        <x:v>-3740569.168184745</x:v>
      </x:c>
      <x:c r="AL293" s="19" t="n">
        <x:v>-3881885.515948071</x:v>
      </x:c>
      <x:c r="AM293" s="19" t="n">
        <x:v>-4019236.233263321</x:v>
      </x:c>
      <x:c r="AN293" s="19" t="n">
        <x:v>-4127875.0784929297</x:v>
      </x:c>
      <x:c r="AO293" s="19" t="n">
        <x:v>-4219799.507659095</x:v>
      </x:c>
      <x:c r="AP293" s="19" t="n">
        <x:v>-4309931.140473478</x:v>
      </x:c>
      <x:c r="AQ293" s="19" t="n">
        <x:v>-4366779.031999008</x:v>
      </x:c>
      <x:c r="AR293" s="19" t="n">
        <x:v>-4406170.298074663</x:v>
      </x:c>
      <x:c r="AS293" s="19" t="n">
        <x:v>-4445527.574303551</x:v>
      </x:c>
      <x:c r="AT293" s="19" t="n">
        <x:v>-4471913.569953051</x:v>
      </x:c>
      <x:c r="AU293" s="19" t="n">
        <x:v>-4485233.926094332</x:v>
      </x:c>
      <x:c r="AV293" s="19" t="n">
        <x:v>-4486612.439429363</x:v>
      </x:c>
      <x:c r="AW293" s="19" t="n">
        <x:v>-4440592.72480562</x:v>
      </x:c>
      <x:c r="AX293" s="19" t="n">
        <x:v>-4369820.0509503465</x:v>
      </x:c>
      <x:c r="AY293" s="19" t="n">
        <x:v>-4303796.256744502</x:v>
      </x:c>
      <x:c r="AZ293" s="19" t="n">
        <x:v>-4182642.412977615</x:v>
      </x:c>
      <x:c r="BA293" s="19" t="n">
        <x:v>-4035930.21437655</x:v>
      </x:c>
      <x:c r="BB293" s="19" t="n">
        <x:v>-3898483.5466523706</x:v>
      </x:c>
      <x:c r="BC293" s="19" t="n">
        <x:v>-3699531.6542339</x:v>
      </x:c>
      <x:c r="BD293" s="19" t="n">
        <x:v>-3474246.442581994</x:v>
      </x:c>
      <x:c r="BE293" s="19" t="n">
        <x:v>-3266700.205884848</x:v>
      </x:c>
      <x:c r="BF293" s="19" t="n">
        <x:v>-2991556.682583525</x:v>
      </x:c>
      <x:c r="BG293" s="19" t="n">
        <x:v>-2689204.1752424594</x:v>
      </x:c>
      <x:c r="BH293" s="19" t="n">
        <x:v>-2396460.5028141816</x:v>
      </x:c>
      <x:c r="BI293" s="19" t="n">
        <x:v>-2027098.5400501965</x:v>
      </x:c>
      <x:c r="BJ293" s="19" t="n">
        <x:v>-1624295.4182848197</x:v>
      </x:c>
      <x:c r="BK293" s="19" t="n">
        <x:v>-1244536.2648076743</x:v>
      </x:c>
      <x:c r="BL293" s="19" t="n">
        <x:v>-776792.8656555708</x:v>
      </x:c>
      <x:c r="BM293" s="19" t="n">
        <x:v>-280044.2554788431</x:v>
      </x:c>
      <x:c r="BN293" s="19" t="n">
        <x:v>184991.53408272495</x:v>
      </x:c>
      <x:c r="BO293" s="19" t="n">
        <x:v>745711.483567083</x:v>
      </x:c>
    </x:row>
    <x:row r="294" ht="42" customHeight="1">
      <x:c r="A294" s="3" t="str">
        <x:v>ALT.EVENT.A_FEE.CASH.3</x:v>
      </x:c>
      <x:c r="B294" s="3" t="str">
        <x:v>No future rounds · Event checkpoint: Series A fees cash / Downside</x:v>
      </x:c>
      <x:c r="C294" s="3" t="str">
        <x:v>EUR</x:v>
      </x:c>
      <x:c r="D294" s="3" t="str">
        <x:v>END</x:v>
      </x:c>
      <x:c r="E294" s="19" t="n">
        <x:f>BO294</x:f>
        <x:v>-14511107.649009325</x:v>
      </x:c>
      <x:c r="F294" s="3" t="str"/>
      <x:c r="G294" s="2"/>
      <x:c r="H294" s="19" t="n">
        <x:v>1025000</x:v>
      </x:c>
      <x:c r="I294" s="19" t="n">
        <x:v>1004604.1399999999</x:v>
      </x:c>
      <x:c r="J294" s="19" t="n">
        <x:v>958098.6999999998</x:v>
      </x:c>
      <x:c r="K294" s="19" t="n">
        <x:v>902797.1499999998</x:v>
      </x:c>
      <x:c r="L294" s="19" t="n">
        <x:v>800282.2899999998</x:v>
      </x:c>
      <x:c r="M294" s="19" t="n">
        <x:v>697476.4399999998</x:v>
      </x:c>
      <x:c r="N294" s="19" t="n">
        <x:v>576550.43</x:v>
      </x:c>
      <x:c r="O294" s="19" t="n">
        <x:v>468673.01928750006</x:v>
      </x:c>
      <x:c r="P294" s="19" t="n">
        <x:v>357174.27265702</x:v>
      </x:c>
      <x:c r="Q294" s="19" t="n">
        <x:v>213265.7510932519</x:v>
      </x:c>
      <x:c r="R294" s="19" t="n">
        <x:v>47502.346824056905</x:v>
      </x:c>
      <x:c r="S294" s="19" t="n">
        <x:v>-157407.11557340348</x:v>
      </x:c>
      <x:c r="T294" s="19" t="n">
        <x:v>-354571.1409816442</x:v>
      </x:c>
      <x:c r="U294" s="19" t="n">
        <x:v>-563207.9088526487</x:v>
      </x:c>
      <x:c r="V294" s="19" t="n">
        <x:v>-800738.1924969952</x:v>
      </x:c>
      <x:c r="W294" s="19" t="n">
        <x:v>-1032724.4432599635</x:v>
      </x:c>
      <x:c r="X294" s="19" t="n">
        <x:v>-1258393.059060063</x:v>
      </x:c>
      <x:c r="Y294" s="19" t="n">
        <x:v>-1484622.9245456317</x:v>
      </x:c>
      <x:c r="Z294" s="19" t="n">
        <x:v>-1710667.0748743035</x:v>
      </x:c>
      <x:c r="AA294" s="19" t="n">
        <x:v>-2005387.005179473</x:v>
      </x:c>
      <x:c r="AB294" s="19" t="n">
        <x:v>-2307556.319185808</x:v>
      </x:c>
      <x:c r="AC294" s="19" t="n">
        <x:v>-2596181.4694060762</x:v>
      </x:c>
      <x:c r="AD294" s="19" t="n">
        <x:v>-2884306.025540352</x:v>
      </x:c>
      <x:c r="AE294" s="19" t="n">
        <x:v>-3171586.565690629</x:v>
      </x:c>
      <x:c r="AF294" s="19" t="n">
        <x:v>-3465555.90106954</x:v>
      </x:c>
      <x:c r="AG294" s="19" t="n">
        <x:v>-3774023.0665279403</x:v>
      </x:c>
      <x:c r="AH294" s="19" t="n">
        <x:v>-4101007.984266434</x:v>
      </x:c>
      <x:c r="AI294" s="19" t="n">
        <x:v>-4436863.496881676</x:v>
      </x:c>
      <x:c r="AJ294" s="19" t="n">
        <x:v>-4759200.450113126</x:v>
      </x:c>
      <x:c r="AK294" s="19" t="n">
        <x:v>-5080650.306553838</x:v>
      </x:c>
      <x:c r="AL294" s="19" t="n">
        <x:v>-5400249.618613132</x:v>
      </x:c>
      <x:c r="AM294" s="19" t="n">
        <x:v>-5719036.484127048</x:v>
      </x:c>
      <x:c r="AN294" s="19" t="n">
        <x:v>-6034906.379173913</x:v>
      </x:c>
      <x:c r="AO294" s="19" t="n">
        <x:v>-6348918.205243703</x:v>
      </x:c>
      <x:c r="AP294" s="19" t="n">
        <x:v>-6662388.067141582</x:v>
      </x:c>
      <x:c r="AQ294" s="19" t="n">
        <x:v>-6972654.758884504</x:v>
      </x:c>
      <x:c r="AR294" s="19" t="n">
        <x:v>-7281077.511294212</x:v>
      </x:c>
      <x:c r="AS294" s="19" t="n">
        <x:v>-7593552.816084569</x:v>
      </x:c>
      <x:c r="AT294" s="19" t="n">
        <x:v>-7934786.0998825645</x:v>
      </x:c>
      <x:c r="AU294" s="19" t="n">
        <x:v>-8283804.752629338</x:v>
      </x:c>
      <x:c r="AV294" s="19" t="n">
        <x:v>-8619496.973091781</x:v>
      </x:c>
      <x:c r="AW294" s="19" t="n">
        <x:v>-8951960.820719305</x:v>
      </x:c>
      <x:c r="AX294" s="19" t="n">
        <x:v>-9281523.768280054</x:v>
      </x:c>
      <x:c r="AY294" s="19" t="n">
        <x:v>-9610597.959380405</x:v>
      </x:c>
      <x:c r="AZ294" s="19" t="n">
        <x:v>-9934395.16681548</x:v>
      </x:c>
      <x:c r="BA294" s="19" t="n">
        <x:v>-10255336.520377021</x:v>
      </x:c>
      <x:c r="BB294" s="19" t="n">
        <x:v>-10576216.994256943</x:v>
      </x:c>
      <x:c r="BC294" s="19" t="n">
        <x:v>-10891485.077744082</x:v>
      </x:c>
      <x:c r="BD294" s="19" t="n">
        <x:v>-11203944.448596966</x:v>
      </x:c>
      <x:c r="BE294" s="19" t="n">
        <x:v>-11521895.220142774</x:v>
      </x:c>
      <x:c r="BF294" s="19" t="n">
        <x:v>-11838992.029408615</x:v>
      </x:c>
      <x:c r="BG294" s="19" t="n">
        <x:v>-12155655.347424945</x:v>
      </x:c>
      <x:c r="BH294" s="19" t="n">
        <x:v>-12464872.524873238</x:v>
      </x:c>
      <x:c r="BI294" s="19" t="n">
        <x:v>-12768640.082404165</x:v>
      </x:c>
      <x:c r="BJ294" s="19" t="n">
        <x:v>-13066358.872047426</x:v>
      </x:c>
      <x:c r="BK294" s="19" t="n">
        <x:v>-13364543.549912123</x:v>
      </x:c>
      <x:c r="BL294" s="19" t="n">
        <x:v>-13652752.640575822</x:v>
      </x:c>
      <x:c r="BM294" s="19" t="n">
        <x:v>-13940000.366610128</x:v>
      </x:c>
      <x:c r="BN294" s="19" t="n">
        <x:v>-14230700.72056536</x:v>
      </x:c>
      <x:c r="BO294" s="19" t="n">
        <x:v>-14511107.649009325</x:v>
      </x:c>
    </x:row>
    <x:row r="295" ht="42" customHeight="1">
      <x:c r="A295" s="3" t="str">
        <x:v>ALT.EVENT.A_FEE.FUNDS</x:v>
      </x:c>
      <x:c r="B295" s="3" t="str">
        <x:v>No future rounds · Event checkpoint: Series A fees funds</x:v>
      </x:c>
      <x:c r="C295" s="3" t="str">
        <x:v>EUR</x:v>
      </x:c>
      <x:c r="D295" s="3" t="str">
        <x:v>END</x:v>
      </x:c>
      <x:c r="E295" s="19" t="n">
        <x:f>BO295</x:f>
        <x:v>-9820363.319429295</x:v>
      </x:c>
      <x:c r="F295" s="3" t="str">
        <x:v>D10 Liquidity_RegCap row 191; latest estimate</x:v>
      </x:c>
      <x:c r="G295" s="2"/>
      <x:c r="H295" s="20" t="n">
        <x:f>INDEX(H296:H298,'Cover'!$C$28,1)</x:f>
        <x:v>25000</x:v>
      </x:c>
      <x:c r="I295" s="20" t="n">
        <x:f>INDEX(I296:I298,'Cover'!$C$28,1)</x:f>
        <x:v>-19634.08999999999</x:v>
      </x:c>
      <x:c r="J295" s="20" t="n">
        <x:f>INDEX(J296:J298,'Cover'!$C$28,1)</x:f>
        <x:v>-61241.57999999999</x:v>
      </x:c>
      <x:c r="K295" s="20" t="n">
        <x:f>INDEX(K296:K298,'Cover'!$C$28,1)</x:f>
        <x:v>-146204.51999999996</x:v>
      </x:c>
      <x:c r="L295" s="20" t="n">
        <x:f>INDEX(L296:L298,'Cover'!$C$28,1)</x:f>
        <x:v>-240016.21999999997</x:v>
      </x:c>
      <x:c r="M295" s="20" t="n">
        <x:f>INDEX(M296:M298,'Cover'!$C$28,1)</x:f>
        <x:v>-356604.73</x:v>
      </x:c>
      <x:c r="N295" s="20" t="n">
        <x:f>INDEX(N296:N298,'Cover'!$C$28,1)</x:f>
        <x:v>-466657.8</x:v>
      </x:c>
      <x:c r="O295" s="20" t="n">
        <x:f>INDEX(O296:O298,'Cover'!$C$28,1)</x:f>
        <x:v>-577455.5215080366</x:v>
      </x:c>
      <x:c r="P295" s="20" t="n">
        <x:f>INDEX(P296:P298,'Cover'!$C$28,1)</x:f>
        <x:v>-705376.8342239084</x:v>
      </x:c>
      <x:c r="Q295" s="20" t="n">
        <x:f>INDEX(Q296:Q298,'Cover'!$C$28,1)</x:f>
        <x:v>-866984.110761957</x:v>
      </x:c>
      <x:c r="R295" s="20" t="n">
        <x:f>INDEX(R296:R298,'Cover'!$C$28,1)</x:f>
        <x:v>-1074843.185111445</x:v>
      </x:c>
      <x:c r="S295" s="20" t="n">
        <x:f>INDEX(S296:S298,'Cover'!$C$28,1)</x:f>
        <x:v>-1277085.0626461126</x:v>
      </x:c>
      <x:c r="T295" s="20" t="n">
        <x:f>INDEX(T296:T298,'Cover'!$C$28,1)</x:f>
        <x:v>-1483475.2839961576</x:v>
      </x:c>
      <x:c r="U295" s="20" t="n">
        <x:f>INDEX(U296:U298,'Cover'!$C$28,1)</x:f>
        <x:v>-1773099.1527004917</x:v>
      </x:c>
      <x:c r="V295" s="20" t="n">
        <x:f>INDEX(V296:V298,'Cover'!$C$28,1)</x:f>
        <x:v>-2027693.325328855</x:v>
      </x:c>
      <x:c r="W295" s="20" t="n">
        <x:f>INDEX(W296:W298,'Cover'!$C$28,1)</x:f>
        <x:v>-2280340.9037415786</x:v>
      </x:c>
      <x:c r="X295" s="20" t="n">
        <x:f>INDEX(X296:X298,'Cover'!$C$28,1)</x:f>
        <x:v>-2530952.471608839</x:v>
      </x:c>
      <x:c r="Y295" s="20" t="n">
        <x:f>INDEX(Y296:Y298,'Cover'!$C$28,1)</x:f>
        <x:v>-2779453.5005313447</x:v>
      </x:c>
      <x:c r="Z295" s="20" t="n">
        <x:f>INDEX(Z296:Z298,'Cover'!$C$28,1)</x:f>
        <x:v>-1950776.5133129812</x:v>
      </x:c>
      <x:c r="AA295" s="20" t="n">
        <x:f>INDEX(AA296:AA298,'Cover'!$C$28,1)</x:f>
        <x:v>-2211901.300060438</x:v>
      </x:c>
      <x:c r="AB295" s="20" t="n">
        <x:f>INDEX(AB296:AB298,'Cover'!$C$28,1)</x:f>
        <x:v>-2460292.641237486</x:v>
      </x:c>
      <x:c r="AC295" s="20" t="n">
        <x:f>INDEX(AC296:AC298,'Cover'!$C$28,1)</x:f>
        <x:v>-2706340.670951344</x:v>
      </x:c>
      <x:c r="AD295" s="20" t="n">
        <x:f>INDEX(AD296:AD298,'Cover'!$C$28,1)</x:f>
        <x:v>-2950260.7392417723</x:v>
      </x:c>
      <x:c r="AE295" s="20" t="n">
        <x:f>INDEX(AE296:AE298,'Cover'!$C$28,1)</x:f>
        <x:v>-3191883.7982842317</x:v>
      </x:c>
      <x:c r="AF295" s="20" t="n">
        <x:f>INDEX(AF296:AF298,'Cover'!$C$28,1)</x:f>
        <x:v>-3456384.1936524226</x:v>
      </x:c>
      <x:c r="AG295" s="20" t="n">
        <x:f>INDEX(AG296:AG298,'Cover'!$C$28,1)</x:f>
        <x:v>-3753335.8498022472</x:v>
      </x:c>
      <x:c r="AH295" s="20" t="n">
        <x:f>INDEX(AH296:AH298,'Cover'!$C$28,1)</x:f>
        <x:v>-4044374.365804186</x:v>
      </x:c>
      <x:c r="AI295" s="20" t="n">
        <x:f>INDEX(AI296:AI298,'Cover'!$C$28,1)</x:f>
        <x:v>-4329266.496185917</x:v>
      </x:c>
      <x:c r="AJ295" s="20" t="n">
        <x:f>INDEX(AJ296:AJ298,'Cover'!$C$28,1)</x:f>
        <x:v>-4607826.457544888</x:v>
      </x:c>
      <x:c r="AK295" s="20" t="n">
        <x:f>INDEX(AK296:AK298,'Cover'!$C$28,1)</x:f>
        <x:v>-4879918.228707023</x:v>
      </x:c>
      <x:c r="AL295" s="20" t="n">
        <x:f>INDEX(AL296:AL298,'Cover'!$C$28,1)</x:f>
        <x:v>-5145414.004889339</x:v>
      </x:c>
      <x:c r="AM295" s="20" t="n">
        <x:f>INDEX(AM296:AM298,'Cover'!$C$28,1)</x:f>
        <x:v>-5404196.19657655</x:v>
      </x:c>
      <x:c r="AN295" s="20" t="n">
        <x:f>INDEX(AN296:AN298,'Cover'!$C$28,1)</x:f>
        <x:v>-5656164.321598463</x:v>
      </x:c>
      <x:c r="AO295" s="20" t="n">
        <x:f>INDEX(AO296:AO298,'Cover'!$C$28,1)</x:f>
        <x:v>-5901231.375216828</x:v>
      </x:c>
      <x:c r="AP295" s="20" t="n">
        <x:f>INDEX(AP296:AP298,'Cover'!$C$28,1)</x:f>
        <x:v>-6139412.325382194</x:v>
      </x:c>
      <x:c r="AQ295" s="20" t="n">
        <x:f>INDEX(AQ296:AQ298,'Cover'!$C$28,1)</x:f>
        <x:v>-6370591.271527428</x:v>
      </x:c>
      <x:c r="AR295" s="20" t="n">
        <x:f>INDEX(AR296:AR298,'Cover'!$C$28,1)</x:f>
        <x:v>-6604156.156269576</x:v>
      </x:c>
      <x:c r="AS295" s="20" t="n">
        <x:f>INDEX(AS296:AS298,'Cover'!$C$28,1)</x:f>
        <x:v>-6858282.655133016</x:v>
      </x:c>
      <x:c r="AT295" s="20" t="n">
        <x:f>INDEX(AT296:AT298,'Cover'!$C$28,1)</x:f>
        <x:v>-7102673.45432676</x:v>
      </x:c>
      <x:c r="AU295" s="20" t="n">
        <x:f>INDEX(AU296:AU298,'Cover'!$C$28,1)</x:f>
        <x:v>-7337078.839830591</x:v>
      </x:c>
      <x:c r="AV295" s="20" t="n">
        <x:f>INDEX(AV296:AV298,'Cover'!$C$28,1)</x:f>
        <x:v>-7561409.94968926</x:v>
      </x:c>
      <x:c r="AW295" s="20" t="n">
        <x:f>INDEX(AW296:AW298,'Cover'!$C$28,1)</x:f>
        <x:v>-7775674.334251624</x:v>
      </x:c>
      <x:c r="AX295" s="20" t="n">
        <x:f>INDEX(AX296:AX298,'Cover'!$C$28,1)</x:f>
        <x:v>-7979811.219913863</x:v>
      </x:c>
      <x:c r="AY295" s="20" t="n">
        <x:f>INDEX(AY296:AY298,'Cover'!$C$28,1)</x:f>
        <x:v>-8173834.602047771</x:v>
      </x:c>
      <x:c r="AZ295" s="20" t="n">
        <x:f>INDEX(AZ296:AZ298,'Cover'!$C$28,1)</x:f>
        <x:v>-8357628.596617443</x:v>
      </x:c>
      <x:c r="BA295" s="20" t="n">
        <x:f>INDEX(BA296:BA298,'Cover'!$C$28,1)</x:f>
        <x:v>-8531084.332380783</x:v>
      </x:c>
      <x:c r="BB295" s="20" t="n">
        <x:f>INDEX(BB296:BB298,'Cover'!$C$28,1)</x:f>
        <x:v>-8694269.497802101</x:v>
      </x:c>
      <x:c r="BC295" s="20" t="n">
        <x:f>INDEX(BC296:BC298,'Cover'!$C$28,1)</x:f>
        <x:v>-8847201.083251437</x:v>
      </x:c>
      <x:c r="BD295" s="20" t="n">
        <x:f>INDEX(BD296:BD298,'Cover'!$C$28,1)</x:f>
        <x:v>-8999297.207618147</x:v>
      </x:c>
      <x:c r="BE295" s="20" t="n">
        <x:f>INDEX(BE296:BE298,'Cover'!$C$28,1)</x:f>
        <x:v>-9134658.123945007</x:v>
      </x:c>
      <x:c r="BF295" s="20" t="n">
        <x:f>INDEX(BF296:BF298,'Cover'!$C$28,1)</x:f>
        <x:v>-9257719.86958644</x:v>
      </x:c>
      <x:c r="BG295" s="20" t="n">
        <x:f>INDEX(BG296:BG298,'Cover'!$C$28,1)</x:f>
        <x:v>-9368655.962583657</x:v>
      </x:c>
      <x:c r="BH295" s="20" t="n">
        <x:f>INDEX(BH296:BH298,'Cover'!$C$28,1)</x:f>
        <x:v>-9467497.124017155</x:v>
      </x:c>
      <x:c r="BI295" s="20" t="n">
        <x:f>INDEX(BI296:BI298,'Cover'!$C$28,1)</x:f>
        <x:v>-9554204.74996313</x:v>
      </x:c>
      <x:c r="BJ295" s="20" t="n">
        <x:f>INDEX(BJ296:BJ298,'Cover'!$C$28,1)</x:f>
        <x:v>-9628801.402159404</x:v>
      </x:c>
      <x:c r="BK295" s="20" t="n">
        <x:f>INDEX(BK296:BK298,'Cover'!$C$28,1)</x:f>
        <x:v>-9691170.842223445</x:v>
      </x:c>
      <x:c r="BL295" s="20" t="n">
        <x:f>INDEX(BL296:BL298,'Cover'!$C$28,1)</x:f>
        <x:v>-9741473.998725638</x:v>
      </x:c>
      <x:c r="BM295" s="20" t="n">
        <x:f>INDEX(BM296:BM298,'Cover'!$C$28,1)</x:f>
        <x:v>-9779801.709266575</x:v>
      </x:c>
      <x:c r="BN295" s="20" t="n">
        <x:f>INDEX(BN296:BN298,'Cover'!$C$28,1)</x:f>
        <x:v>-9806116.174544282</x:v>
      </x:c>
      <x:c r="BO295" s="20" t="n">
        <x:f>INDEX(BO296:BO298,'Cover'!$C$28,1)</x:f>
        <x:v>-9820363.319429295</x:v>
      </x:c>
    </x:row>
    <x:row r="296" ht="42" customHeight="1">
      <x:c r="A296" s="3" t="str">
        <x:v>ALT.EVENT.A_FEE.FUNDS.1</x:v>
      </x:c>
      <x:c r="B296" s="3" t="str">
        <x:v>No future rounds · Event checkpoint: Series A fees funds / Base</x:v>
      </x:c>
      <x:c r="C296" s="3" t="str">
        <x:v>EUR</x:v>
      </x:c>
      <x:c r="D296" s="3" t="str">
        <x:v>END</x:v>
      </x:c>
      <x:c r="E296" s="19" t="n">
        <x:f>BO296</x:f>
        <x:v>-9820363.319429295</x:v>
      </x:c>
      <x:c r="F296" s="3" t="str"/>
      <x:c r="G296" s="2"/>
      <x:c r="H296" s="19" t="n">
        <x:v>25000</x:v>
      </x:c>
      <x:c r="I296" s="19" t="n">
        <x:v>-19634.08999999999</x:v>
      </x:c>
      <x:c r="J296" s="19" t="n">
        <x:v>-61241.57999999999</x:v>
      </x:c>
      <x:c r="K296" s="19" t="n">
        <x:v>-146204.51999999996</x:v>
      </x:c>
      <x:c r="L296" s="19" t="n">
        <x:v>-240016.21999999997</x:v>
      </x:c>
      <x:c r="M296" s="19" t="n">
        <x:v>-356604.73</x:v>
      </x:c>
      <x:c r="N296" s="19" t="n">
        <x:v>-466657.8</x:v>
      </x:c>
      <x:c r="O296" s="19" t="n">
        <x:v>-577455.5215080366</x:v>
      </x:c>
      <x:c r="P296" s="19" t="n">
        <x:v>-705376.8342239084</x:v>
      </x:c>
      <x:c r="Q296" s="19" t="n">
        <x:v>-866984.110761957</x:v>
      </x:c>
      <x:c r="R296" s="19" t="n">
        <x:v>-1074843.185111445</x:v>
      </x:c>
      <x:c r="S296" s="19" t="n">
        <x:v>-1277085.0626461126</x:v>
      </x:c>
      <x:c r="T296" s="19" t="n">
        <x:v>-1483475.2839961576</x:v>
      </x:c>
      <x:c r="U296" s="19" t="n">
        <x:v>-1773099.1527004917</x:v>
      </x:c>
      <x:c r="V296" s="19" t="n">
        <x:v>-2027693.325328855</x:v>
      </x:c>
      <x:c r="W296" s="19" t="n">
        <x:v>-2280340.9037415786</x:v>
      </x:c>
      <x:c r="X296" s="19" t="n">
        <x:v>-2530952.471608839</x:v>
      </x:c>
      <x:c r="Y296" s="19" t="n">
        <x:v>-2779453.5005313447</x:v>
      </x:c>
      <x:c r="Z296" s="19" t="n">
        <x:v>-1950776.5133129812</x:v>
      </x:c>
      <x:c r="AA296" s="19" t="n">
        <x:v>-2211901.300060438</x:v>
      </x:c>
      <x:c r="AB296" s="19" t="n">
        <x:v>-2460292.641237486</x:v>
      </x:c>
      <x:c r="AC296" s="19" t="n">
        <x:v>-2706340.670951344</x:v>
      </x:c>
      <x:c r="AD296" s="19" t="n">
        <x:v>-2950260.7392417723</x:v>
      </x:c>
      <x:c r="AE296" s="19" t="n">
        <x:v>-3191883.7982842317</x:v>
      </x:c>
      <x:c r="AF296" s="19" t="n">
        <x:v>-3456384.1936524226</x:v>
      </x:c>
      <x:c r="AG296" s="19" t="n">
        <x:v>-3753335.8498022472</x:v>
      </x:c>
      <x:c r="AH296" s="19" t="n">
        <x:v>-4044374.365804186</x:v>
      </x:c>
      <x:c r="AI296" s="19" t="n">
        <x:v>-4329266.496185917</x:v>
      </x:c>
      <x:c r="AJ296" s="19" t="n">
        <x:v>-4607826.457544888</x:v>
      </x:c>
      <x:c r="AK296" s="19" t="n">
        <x:v>-4879918.228707023</x:v>
      </x:c>
      <x:c r="AL296" s="19" t="n">
        <x:v>-5145414.004889339</x:v>
      </x:c>
      <x:c r="AM296" s="19" t="n">
        <x:v>-5404196.19657655</x:v>
      </x:c>
      <x:c r="AN296" s="19" t="n">
        <x:v>-5656164.321598463</x:v>
      </x:c>
      <x:c r="AO296" s="19" t="n">
        <x:v>-5901231.375216828</x:v>
      </x:c>
      <x:c r="AP296" s="19" t="n">
        <x:v>-6139412.325382194</x:v>
      </x:c>
      <x:c r="AQ296" s="19" t="n">
        <x:v>-6370591.271527428</x:v>
      </x:c>
      <x:c r="AR296" s="19" t="n">
        <x:v>-6604156.156269576</x:v>
      </x:c>
      <x:c r="AS296" s="19" t="n">
        <x:v>-6858282.655133016</x:v>
      </x:c>
      <x:c r="AT296" s="19" t="n">
        <x:v>-7102673.45432676</x:v>
      </x:c>
      <x:c r="AU296" s="19" t="n">
        <x:v>-7337078.839830591</x:v>
      </x:c>
      <x:c r="AV296" s="19" t="n">
        <x:v>-7561409.94968926</x:v>
      </x:c>
      <x:c r="AW296" s="19" t="n">
        <x:v>-7775674.334251624</x:v>
      </x:c>
      <x:c r="AX296" s="19" t="n">
        <x:v>-7979811.219913863</x:v>
      </x:c>
      <x:c r="AY296" s="19" t="n">
        <x:v>-8173834.602047771</x:v>
      </x:c>
      <x:c r="AZ296" s="19" t="n">
        <x:v>-8357628.596617443</x:v>
      </x:c>
      <x:c r="BA296" s="19" t="n">
        <x:v>-8531084.332380783</x:v>
      </x:c>
      <x:c r="BB296" s="19" t="n">
        <x:v>-8694269.497802101</x:v>
      </x:c>
      <x:c r="BC296" s="19" t="n">
        <x:v>-8847201.083251437</x:v>
      </x:c>
      <x:c r="BD296" s="19" t="n">
        <x:v>-8999297.207618147</x:v>
      </x:c>
      <x:c r="BE296" s="19" t="n">
        <x:v>-9134658.123945007</x:v>
      </x:c>
      <x:c r="BF296" s="19" t="n">
        <x:v>-9257719.86958644</x:v>
      </x:c>
      <x:c r="BG296" s="19" t="n">
        <x:v>-9368655.962583657</x:v>
      </x:c>
      <x:c r="BH296" s="19" t="n">
        <x:v>-9467497.124017155</x:v>
      </x:c>
      <x:c r="BI296" s="19" t="n">
        <x:v>-9554204.74996313</x:v>
      </x:c>
      <x:c r="BJ296" s="19" t="n">
        <x:v>-9628801.402159404</x:v>
      </x:c>
      <x:c r="BK296" s="19" t="n">
        <x:v>-9691170.842223445</x:v>
      </x:c>
      <x:c r="BL296" s="19" t="n">
        <x:v>-9741473.998725638</x:v>
      </x:c>
      <x:c r="BM296" s="19" t="n">
        <x:v>-9779801.709266575</x:v>
      </x:c>
      <x:c r="BN296" s="19" t="n">
        <x:v>-9806116.174544282</x:v>
      </x:c>
      <x:c r="BO296" s="19" t="n">
        <x:v>-9820363.319429295</x:v>
      </x:c>
    </x:row>
    <x:row r="297" ht="42" customHeight="1">
      <x:c r="A297" s="3" t="str">
        <x:v>ALT.EVENT.A_FEE.FUNDS.2</x:v>
      </x:c>
      <x:c r="B297" s="3" t="str">
        <x:v>No future rounds · Event checkpoint: Series A fees funds / Upside</x:v>
      </x:c>
      <x:c r="C297" s="3" t="str">
        <x:v>EUR</x:v>
      </x:c>
      <x:c r="D297" s="3" t="str">
        <x:v>END</x:v>
      </x:c>
      <x:c r="E297" s="19" t="n">
        <x:f>BO297</x:f>
        <x:v>-4465987.48949771</x:v>
      </x:c>
      <x:c r="F297" s="3" t="str"/>
      <x:c r="G297" s="2"/>
      <x:c r="H297" s="19" t="n">
        <x:v>25000</x:v>
      </x:c>
      <x:c r="I297" s="19" t="n">
        <x:v>-19634.08999999999</x:v>
      </x:c>
      <x:c r="J297" s="19" t="n">
        <x:v>-61241.57999999999</x:v>
      </x:c>
      <x:c r="K297" s="19" t="n">
        <x:v>-146204.51999999996</x:v>
      </x:c>
      <x:c r="L297" s="19" t="n">
        <x:v>-240016.21999999997</x:v>
      </x:c>
      <x:c r="M297" s="19" t="n">
        <x:v>-356604.73</x:v>
      </x:c>
      <x:c r="N297" s="19" t="n">
        <x:v>-466657.8</x:v>
      </x:c>
      <x:c r="O297" s="19" t="n">
        <x:v>-577455.5215080366</x:v>
      </x:c>
      <x:c r="P297" s="19" t="n">
        <x:v>-705376.8342239084</x:v>
      </x:c>
      <x:c r="Q297" s="19" t="n">
        <x:v>-866984.110761957</x:v>
      </x:c>
      <x:c r="R297" s="19" t="n">
        <x:v>-1074118.4003221714</x:v>
      </x:c>
      <x:c r="S297" s="19" t="n">
        <x:v>-1274844.1321174616</x:v>
      </x:c>
      <x:c r="T297" s="19" t="n">
        <x:v>-1478886.524752129</x:v>
      </x:c>
      <x:c r="U297" s="19" t="n">
        <x:v>-1745548.9275275469</x:v>
      </x:c>
      <x:c r="V297" s="19" t="n">
        <x:v>-1989286.839408604</x:v>
      </x:c>
      <x:c r="W297" s="19" t="n">
        <x:v>-2227975.4690479394</x:v>
      </x:c>
      <x:c r="X297" s="19" t="n">
        <x:v>-2461306.6382939806</x:v>
      </x:c>
      <x:c r="Y297" s="19" t="n">
        <x:v>-2689008.2195043517</x:v>
      </x:c>
      <x:c r="Z297" s="19" t="n">
        <x:v>-1835826.5684510719</x:v>
      </x:c>
      <x:c r="AA297" s="19" t="n">
        <x:v>-2068570.862748345</x:v>
      </x:c>
      <x:c r="AB297" s="19" t="n">
        <x:v>-2284532.3146887277</x:v>
      </x:c>
      <x:c r="AC297" s="19" t="n">
        <x:v>-2493948.8762799166</x:v>
      </x:c>
      <x:c r="AD297" s="19" t="n">
        <x:v>-2697193.9436526205</x:v>
      </x:c>
      <x:c r="AE297" s="19" t="n">
        <x:v>-2893778.784022359</x:v>
      </x:c>
      <x:c r="AF297" s="19" t="n">
        <x:v>-3108749.1983568245</x:v>
      </x:c>
      <x:c r="AG297" s="19" t="n">
        <x:v>-3349493.9087425126</x:v>
      </x:c>
      <x:c r="AH297" s="19" t="n">
        <x:v>-3576939.1955667003</x:v>
      </x:c>
      <x:c r="AI297" s="19" t="n">
        <x:v>-3790382.965955854</x:v>
      </x:c>
      <x:c r="AJ297" s="19" t="n">
        <x:v>-3989204.8737621484</x:v>
      </x:c>
      <x:c r="AK297" s="19" t="n">
        <x:v>-4172911.9851660207</x:v>
      </x:c>
      <x:c r="AL297" s="19" t="n">
        <x:v>-4341027.5361463195</x:v>
      </x:c>
      <x:c r="AM297" s="19" t="n">
        <x:v>-4493099.904984684</x:v>
      </x:c>
      <x:c r="AN297" s="19" t="n">
        <x:v>-4628724.477831799</x:v>
      </x:c>
      <x:c r="AO297" s="19" t="n">
        <x:v>-4747534.432179452</x:v>
      </x:c>
      <x:c r="AP297" s="19" t="n">
        <x:v>-4849418.774748361</x:v>
      </x:c>
      <x:c r="AQ297" s="19" t="n">
        <x:v>-4933933.980600569</x:v>
      </x:c>
      <x:c r="AR297" s="19" t="n">
        <x:v>-5010232.943391984</x:v>
      </x:c>
      <x:c r="AS297" s="19" t="n">
        <x:v>-5095102.38223879</x:v>
      </x:c>
      <x:c r="AT297" s="19" t="n">
        <x:v>-5157598.064602308</x:v>
      </x:c>
      <x:c r="AU297" s="19" t="n">
        <x:v>-5197091.100109127</x:v>
      </x:c>
      <x:c r="AV297" s="19" t="n">
        <x:v>-5213128.115455298</x:v>
      </x:c>
      <x:c r="AW297" s="19" t="n">
        <x:v>-5205395.510582137</x:v>
      </x:c>
      <x:c r="AX297" s="19" t="n">
        <x:v>-5173510.723671772</x:v>
      </x:c>
      <x:c r="AY297" s="19" t="n">
        <x:v>-5117174.231051282</x:v>
      </x:c>
      <x:c r="AZ297" s="19" t="n">
        <x:v>-5035973.202137731</x:v>
      </x:c>
      <x:c r="BA297" s="19" t="n">
        <x:v>-5010232.943391984</x:v>
      </x:c>
      <x:c r="BB297" s="19" t="n">
        <x:v>-5010232.943391984</x:v>
      </x:c>
      <x:c r="BC297" s="19" t="n">
        <x:v>-5010232.943391984</x:v>
      </x:c>
      <x:c r="BD297" s="19" t="n">
        <x:v>-4465987.48949771</x:v>
      </x:c>
      <x:c r="BE297" s="19" t="n">
        <x:v>-4465987.48949771</x:v>
      </x:c>
      <x:c r="BF297" s="19" t="n">
        <x:v>-4465987.48949771</x:v>
      </x:c>
      <x:c r="BG297" s="19" t="n">
        <x:v>-4465987.48949771</x:v>
      </x:c>
      <x:c r="BH297" s="19" t="n">
        <x:v>-4465987.48949771</x:v>
      </x:c>
      <x:c r="BI297" s="19" t="n">
        <x:v>-4465987.48949771</x:v>
      </x:c>
      <x:c r="BJ297" s="19" t="n">
        <x:v>-4465987.48949771</x:v>
      </x:c>
      <x:c r="BK297" s="19" t="n">
        <x:v>-4465987.48949771</x:v>
      </x:c>
      <x:c r="BL297" s="19" t="n">
        <x:v>-4465987.48949771</x:v>
      </x:c>
      <x:c r="BM297" s="19" t="n">
        <x:v>-4465987.48949771</x:v>
      </x:c>
      <x:c r="BN297" s="19" t="n">
        <x:v>-4465987.48949771</x:v>
      </x:c>
      <x:c r="BO297" s="19" t="n">
        <x:v>-4465987.48949771</x:v>
      </x:c>
    </x:row>
    <x:row r="298" ht="42" customHeight="1">
      <x:c r="A298" s="3" t="str">
        <x:v>ALT.EVENT.A_FEE.FUNDS.3</x:v>
      </x:c>
      <x:c r="B298" s="3" t="str">
        <x:v>No future rounds · Event checkpoint: Series A fees funds / Downside</x:v>
      </x:c>
      <x:c r="C298" s="3" t="str">
        <x:v>EUR</x:v>
      </x:c>
      <x:c r="D298" s="3" t="str">
        <x:v>END</x:v>
      </x:c>
      <x:c r="E298" s="19" t="n">
        <x:f>BO298</x:f>
        <x:v>-14787676.219871605</x:v>
      </x:c>
      <x:c r="F298" s="3" t="str"/>
      <x:c r="G298" s="2"/>
      <x:c r="H298" s="19" t="n">
        <x:v>25000</x:v>
      </x:c>
      <x:c r="I298" s="19" t="n">
        <x:v>-19634.08999999999</x:v>
      </x:c>
      <x:c r="J298" s="19" t="n">
        <x:v>-61241.57999999999</x:v>
      </x:c>
      <x:c r="K298" s="19" t="n">
        <x:v>-146204.51999999996</x:v>
      </x:c>
      <x:c r="L298" s="19" t="n">
        <x:v>-240016.21999999997</x:v>
      </x:c>
      <x:c r="M298" s="19" t="n">
        <x:v>-356604.73</x:v>
      </x:c>
      <x:c r="N298" s="19" t="n">
        <x:v>-466657.8</x:v>
      </x:c>
      <x:c r="O298" s="19" t="n">
        <x:v>-577455.5215080366</x:v>
      </x:c>
      <x:c r="P298" s="19" t="n">
        <x:v>-705376.8342239084</x:v>
      </x:c>
      <x:c r="Q298" s="19" t="n">
        <x:v>-866984.110761957</x:v>
      </x:c>
      <x:c r="R298" s="19" t="n">
        <x:v>-1075229.519007377</x:v>
      </x:c>
      <x:c r="S298" s="19" t="n">
        <x:v>-1278301.240303635</x:v>
      </x:c>
      <x:c r="T298" s="19" t="n">
        <x:v>-1485979.170416024</x:v>
      </x:c>
      <x:c r="U298" s="19" t="n">
        <x:v>-1727521.4692329385</x:v>
      </x:c>
      <x:c r="V298" s="19" t="n">
        <x:v>-1960598.9108986973</x:v>
      </x:c>
      <x:c r="W298" s="19" t="n">
        <x:v>-2193394.7187194703</x:v>
      </x:c>
      <x:c r="X298" s="19" t="n">
        <x:v>-2425910.4242275874</x:v>
      </x:c>
      <x:c r="Y298" s="19" t="n">
        <x:v>-2658148.1366199683</x:v>
      </x:c>
      <x:c r="Z298" s="19" t="n">
        <x:v>-1815110.5404832307</x:v>
      </x:c>
      <x:c r="AA298" s="19" t="n">
        <x:v>-2177848.905959431</x:v>
      </x:c>
      <x:c r="AB298" s="19" t="n">
        <x:v>-2469507.791455513</x:v>
      </x:c>
      <x:c r="AC298" s="19" t="n">
        <x:v>-2760459.3591676382</x:v>
      </x:c>
      <x:c r="AD298" s="19" t="n">
        <x:v>-3050803.977749725</x:v>
      </x:c>
      <x:c r="AE298" s="19" t="n">
        <x:v>-3340526.0056453976</x:v>
      </x:c>
      <x:c r="AF298" s="19" t="n">
        <x:v>-3654844.1823775633</x:v>
      </x:c>
      <x:c r="AG298" s="19" t="n">
        <x:v>-3987474.1634002374</x:v>
      </x:c>
      <x:c r="AH298" s="19" t="n">
        <x:v>-4318212.866310265</x:v>
      </x:c>
      <x:c r="AI298" s="19" t="n">
        <x:v>-4647051.877683972</x:v>
      </x:c>
      <x:c r="AJ298" s="19" t="n">
        <x:v>-4973961.085185236</x:v>
      </x:c>
      <x:c r="AK298" s="19" t="n">
        <x:v>-5298921.012772441</x:v>
      </x:c>
      <x:c r="AL298" s="19" t="n">
        <x:v>-5621913.969016208</x:v>
      </x:c>
      <x:c r="AM298" s="19" t="n">
        <x:v>-5942924.541772505</x:v>
      </x:c>
      <x:c r="AN298" s="19" t="n">
        <x:v>-6261950.47666912</x:v>
      </x:c>
      <x:c r="AO298" s="19" t="n">
        <x:v>-6578981.437505143</x:v>
      </x:c>
      <x:c r="AP298" s="19" t="n">
        <x:v>-6894031.577557495</x:v>
      </x:c>
      <x:c r="AQ298" s="19" t="n">
        <x:v>-7207087.167444315</x:v>
      </x:c>
      <x:c r="AR298" s="19" t="n">
        <x:v>-7527594.095165003</x:v>
      </x:c>
      <x:c r="AS298" s="19" t="n">
        <x:v>-7875203.568640435</x:v>
      </x:c>
      <x:c r="AT298" s="19" t="n">
        <x:v>-8219855.895113377</x:v>
      </x:c>
      <x:c r="AU298" s="19" t="n">
        <x:v>-8561403.29741462</x:v>
      </x:c>
      <x:c r="AV298" s="19" t="n">
        <x:v>-8899842.851455944</x:v>
      </x:c>
      <x:c r="AW298" s="19" t="n">
        <x:v>-9235247.744013155</x:v>
      </x:c>
      <x:c r="AX298" s="19" t="n">
        <x:v>-9567622.208352417</x:v>
      </x:c>
      <x:c r="AY298" s="19" t="n">
        <x:v>-9897041.10906266</x:v>
      </x:c>
      <x:c r="AZ298" s="19" t="n">
        <x:v>-10223444.602700872</x:v>
      </x:c>
      <x:c r="BA298" s="19" t="n">
        <x:v>-10546771.690868562</x:v>
      </x:c>
      <x:c r="BB298" s="19" t="n">
        <x:v>-10867106.837382456</x:v>
      </x:c>
      <x:c r="BC298" s="19" t="n">
        <x:v>-11184526.242875874</x:v>
      </x:c>
      <x:c r="BD298" s="19" t="n">
        <x:v>-11508489.41278034</x:v>
      </x:c>
      <x:c r="BE298" s="19" t="n">
        <x:v>-11824255.309564067</x:v>
      </x:c>
      <x:c r="BF298" s="19" t="n">
        <x:v>-12136332.376484144</x:v>
      </x:c>
      <x:c r="BG298" s="19" t="n">
        <x:v>-12444891.112164086</x:v>
      </x:c>
      <x:c r="BH298" s="19" t="n">
        <x:v>-12749962.034467138</x:v>
      </x:c>
      <x:c r="BI298" s="19" t="n">
        <x:v>-13051505.701041887</x:v>
      </x:c>
      <x:c r="BJ298" s="19" t="n">
        <x:v>-13349549.91208943</x:v>
      </x:c>
      <x:c r="BK298" s="19" t="n">
        <x:v>-13643983.22787901</x:v>
      </x:c>
      <x:c r="BL298" s="19" t="n">
        <x:v>-13934972.08737401</x:v>
      </x:c>
      <x:c r="BM298" s="19" t="n">
        <x:v>-14222612.334812349</x:v>
      </x:c>
      <x:c r="BN298" s="19" t="n">
        <x:v>-14506861.803012386</x:v>
      </x:c>
      <x:c r="BO298" s="19" t="n">
        <x:v>-14787676.219871605</x:v>
      </x:c>
    </x:row>
    <x:row r="299" ht="42" customHeight="1">
      <x:c r="A299" s="3" t="str">
        <x:v>KPI.MRR</x:v>
      </x:c>
      <x:c r="B299" s="3" t="str">
        <x:v>Recurring monthly revenue</x:v>
      </x:c>
      <x:c r="C299" s="3" t="str">
        <x:v>EUR_per_month</x:v>
      </x:c>
      <x:c r="D299" s="3" t="str">
        <x:v>END</x:v>
      </x:c>
      <x:c r="E299" s="19" t="n">
        <x:f>BO299</x:f>
        <x:v>267406.28062445216</x:v>
      </x:c>
      <x:c r="F299" s="3" t="str">
        <x:v>D10 KPIs row 20; latest estimate</x:v>
      </x:c>
      <x:c r="G299" s="2"/>
      <x:c r="H299" s="20" t="n">
        <x:f>INDEX(H300:H302,'Cover'!$C$28,1)</x:f>
        <x:v>0</x:v>
      </x:c>
      <x:c r="I299" s="20" t="n">
        <x:f>INDEX(I300:I302,'Cover'!$C$28,1)</x:f>
        <x:v>0</x:v>
      </x:c>
      <x:c r="J299" s="20" t="n">
        <x:f>INDEX(J300:J302,'Cover'!$C$28,1)</x:f>
        <x:v>0</x:v>
      </x:c>
      <x:c r="K299" s="20" t="n">
        <x:f>INDEX(K300:K302,'Cover'!$C$28,1)</x:f>
        <x:v>0</x:v>
      </x:c>
      <x:c r="L299" s="20" t="n">
        <x:f>INDEX(L300:L302,'Cover'!$C$28,1)</x:f>
        <x:v>0</x:v>
      </x:c>
      <x:c r="M299" s="20" t="n">
        <x:f>INDEX(M300:M302,'Cover'!$C$28,1)</x:f>
        <x:v>0</x:v>
      </x:c>
      <x:c r="N299" s="20" t="n">
        <x:f>INDEX(N300:N302,'Cover'!$C$28,1)</x:f>
        <x:v>0</x:v>
      </x:c>
      <x:c r="O299" s="20" t="n">
        <x:f>INDEX(O300:O302,'Cover'!$C$28,1)</x:f>
        <x:v>0</x:v>
      </x:c>
      <x:c r="P299" s="20" t="n">
        <x:f>INDEX(P300:P302,'Cover'!$C$28,1)</x:f>
        <x:v>0</x:v>
      </x:c>
      <x:c r="Q299" s="20" t="n">
        <x:f>INDEX(Q300:Q302,'Cover'!$C$28,1)</x:f>
        <x:v>1070.0495742857142</x:v>
      </x:c>
      <x:c r="R299" s="20" t="n">
        <x:f>INDEX(R300:R302,'Cover'!$C$28,1)</x:f>
        <x:v>1963.150451806689</x:v>
      </x:c>
      <x:c r="S299" s="20" t="n">
        <x:f>INDEX(S300:S302,'Cover'!$C$28,1)</x:f>
        <x:v>2847.685996263986</x:v>
      </x:c>
      <x:c r="T299" s="20" t="n">
        <x:f>INDEX(T300:T302,'Cover'!$C$28,1)</x:f>
        <x:v>4257.056639622262</x:v>
      </x:c>
      <x:c r="U299" s="20" t="n">
        <x:f>INDEX(U300:U302,'Cover'!$C$28,1)</x:f>
        <x:v>5719.747450516242</x:v>
      </x:c>
      <x:c r="V299" s="20" t="n">
        <x:f>INDEX(V300:V302,'Cover'!$C$28,1)</x:f>
        <x:v>7196.346795838463</x:v>
      </x:c>
      <x:c r="W299" s="20" t="n">
        <x:f>INDEX(W300:W302,'Cover'!$C$28,1)</x:f>
        <x:v>8681.04849985172</x:v>
      </x:c>
      <x:c r="X299" s="20" t="n">
        <x:f>INDEX(X300:X302,'Cover'!$C$28,1)</x:f>
        <x:v>10170.35443089376</x:v>
      </x:c>
      <x:c r="Y299" s="20" t="n">
        <x:f>INDEX(Y300:Y302,'Cover'!$C$28,1)</x:f>
        <x:v>11662.705361075017</x:v>
      </x:c>
      <x:c r="Z299" s="20" t="n">
        <x:f>INDEX(Z300:Z302,'Cover'!$C$28,1)</x:f>
        <x:v>13157.025169326362</x:v>
      </x:c>
      <x:c r="AA299" s="20" t="n">
        <x:f>INDEX(AA300:AA302,'Cover'!$C$28,1)</x:f>
        <x:v>14653.477916078848</x:v>
      </x:c>
      <x:c r="AB299" s="20" t="n">
        <x:f>INDEX(AB300:AB302,'Cover'!$C$28,1)</x:f>
        <x:v>16152.141471461056</x:v>
      </x:c>
      <x:c r="AC299" s="20" t="n">
        <x:f>INDEX(AC300:AC302,'Cover'!$C$28,1)</x:f>
        <x:v>17484.02652180088</x:v>
      </x:c>
      <x:c r="AD299" s="20" t="n">
        <x:f>INDEX(AD300:AD302,'Cover'!$C$28,1)</x:f>
        <x:v>18836.74697305876</x:v>
      </x:c>
      <x:c r="AE299" s="20" t="n">
        <x:f>INDEX(AE300:AE302,'Cover'!$C$28,1)</x:f>
        <x:v>20186.842316646547</x:v>
      </x:c>
      <x:c r="AF299" s="20" t="n">
        <x:f>INDEX(AF300:AF302,'Cover'!$C$28,1)</x:f>
        <x:v>24949.984753182478</x:v>
      </x:c>
      <x:c r="AG299" s="20" t="n">
        <x:f>INDEX(AG300:AG302,'Cover'!$C$28,1)</x:f>
        <x:v>29700.387105411493</x:v>
      </x:c>
      <x:c r="AH299" s="20" t="n">
        <x:f>INDEX(AH300:AH302,'Cover'!$C$28,1)</x:f>
        <x:v>34471.644829789206</x:v>
      </x:c>
      <x:c r="AI299" s="20" t="n">
        <x:f>INDEX(AI300:AI302,'Cover'!$C$28,1)</x:f>
        <x:v>39251.56023015789</x:v>
      </x:c>
      <x:c r="AJ299" s="20" t="n">
        <x:f>INDEX(AJ300:AJ302,'Cover'!$C$28,1)</x:f>
        <x:v>44036.16579358889</x:v>
      </x:c>
      <x:c r="AK299" s="20" t="n">
        <x:f>INDEX(AK300:AK302,'Cover'!$C$28,1)</x:f>
        <x:v>48824.72698053293</x:v>
      </x:c>
      <x:c r="AL299" s="20" t="n">
        <x:f>INDEX(AL300:AL302,'Cover'!$C$28,1)</x:f>
        <x:v>53617.45833363314</x:v>
      </x:c>
      <x:c r="AM299" s="20" t="n">
        <x:f>INDEX(AM300:AM302,'Cover'!$C$28,1)</x:f>
        <x:v>58414.98880727241</x:v>
      </x:c>
      <x:c r="AN299" s="20" t="n">
        <x:f>INDEX(AN300:AN302,'Cover'!$C$28,1)</x:f>
        <x:v>63218.13846194371</x:v>
      </x:c>
      <x:c r="AO299" s="20" t="n">
        <x:f>INDEX(AO300:AO302,'Cover'!$C$28,1)</x:f>
        <x:v>67968.29975631324</x:v>
      </x:c>
      <x:c r="AP299" s="20" t="n">
        <x:f>INDEX(AP300:AP302,'Cover'!$C$28,1)</x:f>
        <x:v>72731.73084965712</x:v>
      </x:c>
      <x:c r="AQ299" s="20" t="n">
        <x:f>INDEX(AQ300:AQ302,'Cover'!$C$28,1)</x:f>
        <x:v>77500.9114522835</x:v>
      </x:c>
      <x:c r="AR299" s="20" t="n">
        <x:f>INDEX(AR300:AR302,'Cover'!$C$28,1)</x:f>
        <x:v>84923.8603275343</x:v>
      </x:c>
      <x:c r="AS299" s="20" t="n">
        <x:f>INDEX(AS300:AS302,'Cover'!$C$28,1)</x:f>
        <x:v>92293.9126722756</x:v>
      </x:c>
      <x:c r="AT299" s="20" t="n">
        <x:f>INDEX(AT300:AT302,'Cover'!$C$28,1)</x:f>
        <x:v>99625.91058757831</x:v>
      </x:c>
      <x:c r="AU299" s="20" t="n">
        <x:f>INDEX(AU300:AU302,'Cover'!$C$28,1)</x:f>
        <x:v>106917.28052598135</x:v>
      </x:c>
      <x:c r="AV299" s="20" t="n">
        <x:f>INDEX(AV300:AV302,'Cover'!$C$28,1)</x:f>
        <x:v>114168.65234475085</x:v>
      </x:c>
      <x:c r="AW299" s="20" t="n">
        <x:f>INDEX(AW300:AW302,'Cover'!$C$28,1)</x:f>
        <x:v>121381.93677671839</x:v>
      </x:c>
      <x:c r="AX299" s="20" t="n">
        <x:f>INDEX(AX300:AX302,'Cover'!$C$28,1)</x:f>
        <x:v>128559.32936256749</x:v>
      </x:c>
      <x:c r="AY299" s="20" t="n">
        <x:f>INDEX(AY300:AY302,'Cover'!$C$28,1)</x:f>
        <x:v>135703.1312904232</x:v>
      </x:c>
      <x:c r="AZ299" s="20" t="n">
        <x:f>INDEX(AZ300:AZ302,'Cover'!$C$28,1)</x:f>
        <x:v>142815.62317698638</x:v>
      </x:c>
      <x:c r="BA299" s="20" t="n">
        <x:f>INDEX(BA300:BA302,'Cover'!$C$28,1)</x:f>
        <x:v>149878.19101275926</x:v>
      </x:c>
      <x:c r="BB299" s="20" t="n">
        <x:f>INDEX(BB300:BB302,'Cover'!$C$28,1)</x:f>
        <x:v>156915.97420800116</x:v>
      </x:c>
      <x:c r="BC299" s="20" t="n">
        <x:f>INDEX(BC300:BC302,'Cover'!$C$28,1)</x:f>
        <x:v>163928.21578633258</x:v>
      </x:c>
      <x:c r="BD299" s="20" t="n">
        <x:f>INDEX(BD300:BD302,'Cover'!$C$28,1)</x:f>
        <x:v>172936.94501496985</x:v>
      </x:c>
      <x:c r="BE299" s="20" t="n">
        <x:f>INDEX(BE300:BE302,'Cover'!$C$28,1)</x:f>
        <x:v>181866.8443105244</x:v>
      </x:c>
      <x:c r="BF299" s="20" t="n">
        <x:f>INDEX(BF300:BF302,'Cover'!$C$28,1)</x:f>
        <x:v>190718.00855981206</x:v>
      </x:c>
      <x:c r="BG299" s="20" t="n">
        <x:f>INDEX(BG300:BG302,'Cover'!$C$28,1)</x:f>
        <x:v>199495.27578338142</x:v>
      </x:c>
      <x:c r="BH299" s="20" t="n">
        <x:f>INDEX(BH300:BH302,'Cover'!$C$28,1)</x:f>
        <x:v>208202.2212003832</x:v>
      </x:c>
      <x:c r="BI299" s="20" t="n">
        <x:f>INDEX(BI300:BI302,'Cover'!$C$28,1)</x:f>
        <x:v>216842.0694904981</x:v>
      </x:c>
      <x:c r="BJ299" s="20" t="n">
        <x:f>INDEX(BJ300:BJ302,'Cover'!$C$28,1)</x:f>
        <x:v>225417.77253684384</x:v>
      </x:c>
      <x:c r="BK299" s="20" t="n">
        <x:f>INDEX(BK300:BK302,'Cover'!$C$28,1)</x:f>
        <x:v>233932.1330712285</x:v>
      </x:c>
      <x:c r="BL299" s="20" t="n">
        <x:f>INDEX(BL300:BL302,'Cover'!$C$28,1)</x:f>
        <x:v>242387.80078573874</x:v>
      </x:c>
      <x:c r="BM299" s="20" t="n">
        <x:f>INDEX(BM300:BM302,'Cover'!$C$28,1)</x:f>
        <x:v>250780.06729039596</x:v>
      </x:c>
      <x:c r="BN299" s="20" t="n">
        <x:f>INDEX(BN300:BN302,'Cover'!$C$28,1)</x:f>
        <x:v>259119.1765472799</x:v>
      </x:c>
      <x:c r="BO299" s="20" t="n">
        <x:f>INDEX(BO300:BO302,'Cover'!$C$28,1)</x:f>
        <x:v>267406.28062445216</x:v>
      </x:c>
    </x:row>
    <x:row r="300" ht="42" customHeight="1">
      <x:c r="A300" s="3" t="str">
        <x:v>KPI.MRR.1</x:v>
      </x:c>
      <x:c r="B300" s="3" t="str">
        <x:v>Recurring monthly revenue / Base</x:v>
      </x:c>
      <x:c r="C300" s="3" t="str">
        <x:v>EUR_per_month</x:v>
      </x:c>
      <x:c r="D300" s="3" t="str">
        <x:v>END</x:v>
      </x:c>
      <x:c r="E300" s="19" t="n">
        <x:f>BO300</x:f>
        <x:v>267406.28062445216</x:v>
      </x:c>
      <x:c r="F300" s="3" t="str"/>
      <x:c r="G300" s="2"/>
      <x:c r="H300" s="19" t="n">
        <x:v>0</x:v>
      </x:c>
      <x:c r="I300" s="19" t="n">
        <x:v>0</x:v>
      </x:c>
      <x:c r="J300" s="19" t="n">
        <x:v>0</x:v>
      </x:c>
      <x:c r="K300" s="19" t="n">
        <x:v>0</x:v>
      </x:c>
      <x:c r="L300" s="19" t="n">
        <x:v>0</x:v>
      </x:c>
      <x:c r="M300" s="19" t="n">
        <x:v>0</x:v>
      </x:c>
      <x:c r="N300" s="19" t="n">
        <x:v>0</x:v>
      </x:c>
      <x:c r="O300" s="19" t="n">
        <x:v>0</x:v>
      </x:c>
      <x:c r="P300" s="19" t="n">
        <x:v>0</x:v>
      </x:c>
      <x:c r="Q300" s="19" t="n">
        <x:v>1070.0495742857142</x:v>
      </x:c>
      <x:c r="R300" s="19" t="n">
        <x:v>1963.150451806689</x:v>
      </x:c>
      <x:c r="S300" s="19" t="n">
        <x:v>2847.685996263986</x:v>
      </x:c>
      <x:c r="T300" s="19" t="n">
        <x:v>4257.056639622262</x:v>
      </x:c>
      <x:c r="U300" s="19" t="n">
        <x:v>5719.747450516242</x:v>
      </x:c>
      <x:c r="V300" s="19" t="n">
        <x:v>7196.346795838463</x:v>
      </x:c>
      <x:c r="W300" s="19" t="n">
        <x:v>8681.04849985172</x:v>
      </x:c>
      <x:c r="X300" s="19" t="n">
        <x:v>10170.35443089376</x:v>
      </x:c>
      <x:c r="Y300" s="19" t="n">
        <x:v>11662.705361075017</x:v>
      </x:c>
      <x:c r="Z300" s="19" t="n">
        <x:v>13157.025169326362</x:v>
      </x:c>
      <x:c r="AA300" s="19" t="n">
        <x:v>14653.477916078848</x:v>
      </x:c>
      <x:c r="AB300" s="19" t="n">
        <x:v>16152.141471461056</x:v>
      </x:c>
      <x:c r="AC300" s="19" t="n">
        <x:v>17484.02652180088</x:v>
      </x:c>
      <x:c r="AD300" s="19" t="n">
        <x:v>18836.74697305876</x:v>
      </x:c>
      <x:c r="AE300" s="19" t="n">
        <x:v>20186.842316646547</x:v>
      </x:c>
      <x:c r="AF300" s="19" t="n">
        <x:v>24949.984753182478</x:v>
      </x:c>
      <x:c r="AG300" s="19" t="n">
        <x:v>29700.387105411493</x:v>
      </x:c>
      <x:c r="AH300" s="19" t="n">
        <x:v>34471.644829789206</x:v>
      </x:c>
      <x:c r="AI300" s="19" t="n">
        <x:v>39251.56023015789</x:v>
      </x:c>
      <x:c r="AJ300" s="19" t="n">
        <x:v>44036.16579358889</x:v>
      </x:c>
      <x:c r="AK300" s="19" t="n">
        <x:v>48824.72698053293</x:v>
      </x:c>
      <x:c r="AL300" s="19" t="n">
        <x:v>53617.45833363314</x:v>
      </x:c>
      <x:c r="AM300" s="19" t="n">
        <x:v>58414.98880727241</x:v>
      </x:c>
      <x:c r="AN300" s="19" t="n">
        <x:v>63218.13846194371</x:v>
      </x:c>
      <x:c r="AO300" s="19" t="n">
        <x:v>67968.29975631324</x:v>
      </x:c>
      <x:c r="AP300" s="19" t="n">
        <x:v>72731.73084965712</x:v>
      </x:c>
      <x:c r="AQ300" s="19" t="n">
        <x:v>77500.9114522835</x:v>
      </x:c>
      <x:c r="AR300" s="19" t="n">
        <x:v>84923.8603275343</x:v>
      </x:c>
      <x:c r="AS300" s="19" t="n">
        <x:v>92293.9126722756</x:v>
      </x:c>
      <x:c r="AT300" s="19" t="n">
        <x:v>99625.91058757831</x:v>
      </x:c>
      <x:c r="AU300" s="19" t="n">
        <x:v>106917.28052598135</x:v>
      </x:c>
      <x:c r="AV300" s="19" t="n">
        <x:v>114168.65234475085</x:v>
      </x:c>
      <x:c r="AW300" s="19" t="n">
        <x:v>121381.93677671839</x:v>
      </x:c>
      <x:c r="AX300" s="19" t="n">
        <x:v>128559.32936256749</x:v>
      </x:c>
      <x:c r="AY300" s="19" t="n">
        <x:v>135703.1312904232</x:v>
      </x:c>
      <x:c r="AZ300" s="19" t="n">
        <x:v>142815.62317698638</x:v>
      </x:c>
      <x:c r="BA300" s="19" t="n">
        <x:v>149878.19101275926</x:v>
      </x:c>
      <x:c r="BB300" s="19" t="n">
        <x:v>156915.97420800116</x:v>
      </x:c>
      <x:c r="BC300" s="19" t="n">
        <x:v>163928.21578633258</x:v>
      </x:c>
      <x:c r="BD300" s="19" t="n">
        <x:v>172936.94501496985</x:v>
      </x:c>
      <x:c r="BE300" s="19" t="n">
        <x:v>181866.8443105244</x:v>
      </x:c>
      <x:c r="BF300" s="19" t="n">
        <x:v>190718.00855981206</x:v>
      </x:c>
      <x:c r="BG300" s="19" t="n">
        <x:v>199495.27578338142</x:v>
      </x:c>
      <x:c r="BH300" s="19" t="n">
        <x:v>208202.2212003832</x:v>
      </x:c>
      <x:c r="BI300" s="19" t="n">
        <x:v>216842.0694904981</x:v>
      </x:c>
      <x:c r="BJ300" s="19" t="n">
        <x:v>225417.77253684384</x:v>
      </x:c>
      <x:c r="BK300" s="19" t="n">
        <x:v>233932.1330712285</x:v>
      </x:c>
      <x:c r="BL300" s="19" t="n">
        <x:v>242387.80078573874</x:v>
      </x:c>
      <x:c r="BM300" s="19" t="n">
        <x:v>250780.06729039596</x:v>
      </x:c>
      <x:c r="BN300" s="19" t="n">
        <x:v>259119.1765472799</x:v>
      </x:c>
      <x:c r="BO300" s="19" t="n">
        <x:v>267406.28062445216</x:v>
      </x:c>
    </x:row>
    <x:row r="301" ht="42" customHeight="1">
      <x:c r="A301" s="3" t="str">
        <x:v>KPI.MRR.2</x:v>
      </x:c>
      <x:c r="B301" s="3" t="str">
        <x:v>Recurring monthly revenue / Upside</x:v>
      </x:c>
      <x:c r="C301" s="3" t="str">
        <x:v>EUR_per_month</x:v>
      </x:c>
      <x:c r="D301" s="3" t="str">
        <x:v>END</x:v>
      </x:c>
      <x:c r="E301" s="19" t="n">
        <x:f>BO301</x:f>
        <x:v>564341.9371391437</x:v>
      </x:c>
      <x:c r="F301" s="3" t="str"/>
      <x:c r="G301" s="2"/>
      <x:c r="H301" s="19" t="n">
        <x:v>0</x:v>
      </x:c>
      <x:c r="I301" s="19" t="n">
        <x:v>0</x:v>
      </x:c>
      <x:c r="J301" s="19" t="n">
        <x:v>0</x:v>
      </x:c>
      <x:c r="K301" s="19" t="n">
        <x:v>0</x:v>
      </x:c>
      <x:c r="L301" s="19" t="n">
        <x:v>0</x:v>
      </x:c>
      <x:c r="M301" s="19" t="n">
        <x:v>0</x:v>
      </x:c>
      <x:c r="N301" s="19" t="n">
        <x:v>0</x:v>
      </x:c>
      <x:c r="O301" s="19" t="n">
        <x:v>0</x:v>
      </x:c>
      <x:c r="P301" s="19" t="n">
        <x:v>0</x:v>
      </x:c>
      <x:c r="Q301" s="19" t="n">
        <x:v>2311.911038602941</x:v>
      </x:c>
      <x:c r="R301" s="19" t="n">
        <x:v>4292.450140002756</x:v>
      </x:c>
      <x:c r="S301" s="19" t="n">
        <x:v>6291.172359134848</x:v>
      </x:c>
      <x:c r="T301" s="19" t="n">
        <x:v>9456.197744379097</x:v>
      </x:c>
      <x:c r="U301" s="19" t="n">
        <x:v>12836.300698127774</x:v>
      </x:c>
      <x:c r="V301" s="19" t="n">
        <x:v>16319.203342611001</x:v>
      </x:c>
      <x:c r="W301" s="19" t="n">
        <x:v>19890.18268501064</x:v>
      </x:c>
      <x:c r="X301" s="19" t="n">
        <x:v>23536.733458931605</x:v>
      </x:c>
      <x:c r="Y301" s="19" t="n">
        <x:v>27251.358888100738</x:v>
      </x:c>
      <x:c r="Z301" s="19" t="n">
        <x:v>31027.835225450468</x:v>
      </x:c>
      <x:c r="AA301" s="19" t="n">
        <x:v>34863.14653822343</x:v>
      </x:c>
      <x:c r="AB301" s="19" t="n">
        <x:v>38754.44592051109</x:v>
      </x:c>
      <x:c r="AC301" s="19" t="n">
        <x:v>42362.171904369956</x:v>
      </x:c>
      <x:c r="AD301" s="19" t="n">
        <x:v>46056.500181894895</x:v>
      </x:c>
      <x:c r="AE301" s="19" t="n">
        <x:v>49789.39703155248</x:v>
      </x:c>
      <x:c r="AF301" s="19" t="n">
        <x:v>59279.48937208767</x:v>
      </x:c>
      <x:c r="AG301" s="19" t="n">
        <x:v>68837.98543451153</x:v>
      </x:c>
      <x:c r="AH301" s="19" t="n">
        <x:v>78552.22715437265</x:v>
      </x:c>
      <x:c r="AI301" s="19" t="n">
        <x:v>88391.96854634387</x:v>
      </x:c>
      <x:c r="AJ301" s="19" t="n">
        <x:v>98342.35729305378</x:v>
      </x:c>
      <x:c r="AK301" s="19" t="n">
        <x:v>108397.07040655205</x:v>
      </x:c>
      <x:c r="AL301" s="19" t="n">
        <x:v>118552.07769086913</x:v>
      </x:c>
      <x:c r="AM301" s="19" t="n">
        <x:v>128805.07396487103</x:v>
      </x:c>
      <x:c r="AN301" s="19" t="n">
        <x:v>139154.66314069345</x:v>
      </x:c>
      <x:c r="AO301" s="19" t="n">
        <x:v>149464.26344470197</x:v>
      </x:c>
      <x:c r="AP301" s="19" t="n">
        <x:v>159881.41528206738</x:v>
      </x:c>
      <x:c r="AQ301" s="19" t="n">
        <x:v>170386.82546387138</x:v>
      </x:c>
      <x:c r="AR301" s="19" t="n">
        <x:v>185088.97102249844</x:v>
      </x:c>
      <x:c r="AS301" s="19" t="n">
        <x:v>199810.32693007437</x:v>
      </x:c>
      <x:c r="AT301" s="19" t="n">
        <x:v>214587.87275824836</x:v>
      </x:c>
      <x:c r="AU301" s="19" t="n">
        <x:v>229412.4796533061</x:v>
      </x:c>
      <x:c r="AV301" s="19" t="n">
        <x:v>244281.33576702903</x:v>
      </x:c>
      <x:c r="AW301" s="19" t="n">
        <x:v>259195.23460263992</x:v>
      </x:c>
      <x:c r="AX301" s="19" t="n">
        <x:v>274155.8906912663</x:v>
      </x:c>
      <x:c r="AY301" s="19" t="n">
        <x:v>289165.7665350551</x:v>
      </x:c>
      <x:c r="AZ301" s="19" t="n">
        <x:v>304227.64461703895</x:v>
      </x:c>
      <x:c r="BA301" s="19" t="n">
        <x:v>319290.1861399613</x:v>
      </x:c>
      <x:c r="BB301" s="19" t="n">
        <x:v>334415.8671178406</x:v>
      </x:c>
      <x:c r="BC301" s="19" t="n">
        <x:v>349600.4542479913</x:v>
      </x:c>
      <x:c r="BD301" s="19" t="n">
        <x:v>367576.1709997554</x:v>
      </x:c>
      <x:c r="BE301" s="19" t="n">
        <x:v>385523.08394941286</x:v>
      </x:c>
      <x:c r="BF301" s="19" t="n">
        <x:v>403438.66460203385</x:v>
      </x:c>
      <x:c r="BG301" s="19" t="n">
        <x:v>421331.9256173302</x:v>
      </x:c>
      <x:c r="BH301" s="19" t="n">
        <x:v>439209.7848643663</x:v>
      </x:c>
      <x:c r="BI301" s="19" t="n">
        <x:v>457078.40605788387</x:v>
      </x:c>
      <x:c r="BJ301" s="19" t="n">
        <x:v>474943.54118971707</x:v>
      </x:c>
      <x:c r="BK301" s="19" t="n">
        <x:v>492810.748434987</x:v>
      </x:c>
      <x:c r="BL301" s="19" t="n">
        <x:v>510685.35933900595</x:v>
      </x:c>
      <x:c r="BM301" s="19" t="n">
        <x:v>528551.0064065497</x:v>
      </x:c>
      <x:c r="BN301" s="19" t="n">
        <x:v>546435.9994926826</x:v>
      </x:c>
      <x:c r="BO301" s="19" t="n">
        <x:v>564341.9371391437</x:v>
      </x:c>
    </x:row>
    <x:row r="302" ht="42" customHeight="1">
      <x:c r="A302" s="3" t="str">
        <x:v>KPI.MRR.3</x:v>
      </x:c>
      <x:c r="B302" s="3" t="str">
        <x:v>Recurring monthly revenue / Downside</x:v>
      </x:c>
      <x:c r="C302" s="3" t="str">
        <x:v>EUR_per_month</x:v>
      </x:c>
      <x:c r="D302" s="3" t="str">
        <x:v>END</x:v>
      </x:c>
      <x:c r="E302" s="19" t="n">
        <x:f>BO302</x:f>
        <x:v>87408.11318087991</x:v>
      </x:c>
      <x:c r="F302" s="3" t="str"/>
      <x:c r="G302" s="2"/>
      <x:c r="H302" s="19" t="n">
        <x:v>0</x:v>
      </x:c>
      <x:c r="I302" s="19" t="n">
        <x:v>0</x:v>
      </x:c>
      <x:c r="J302" s="19" t="n">
        <x:v>0</x:v>
      </x:c>
      <x:c r="K302" s="19" t="n">
        <x:v>0</x:v>
      </x:c>
      <x:c r="L302" s="19" t="n">
        <x:v>0</x:v>
      </x:c>
      <x:c r="M302" s="19" t="n">
        <x:v>0</x:v>
      </x:c>
      <x:c r="N302" s="19" t="n">
        <x:v>0</x:v>
      </x:c>
      <x:c r="O302" s="19" t="n">
        <x:v>0</x:v>
      </x:c>
      <x:c r="P302" s="19" t="n">
        <x:v>0</x:v>
      </x:c>
      <x:c r="Q302" s="19" t="n">
        <x:v>332.53622678571423</x:v>
      </x:c>
      <x:c r="R302" s="19" t="n">
        <x:v>604.7014837079465</x:v>
      </x:c>
      <x:c r="S302" s="19" t="n">
        <x:v>870.5533146410241</x:v>
      </x:c>
      <x:c r="T302" s="19" t="n">
        <x:v>1296.3950994980332</x:v>
      </x:c>
      <x:c r="U302" s="19" t="n">
        <x:v>1713.239979816305</x:v>
      </x:c>
      <x:c r="V302" s="19" t="n">
        <x:v>2120.353971731018</x:v>
      </x:c>
      <x:c r="W302" s="19" t="n">
        <x:v>2518.0971120305876</x:v>
      </x:c>
      <x:c r="X302" s="19" t="n">
        <x:v>2906.7273391486465</x:v>
      </x:c>
      <x:c r="Y302" s="19" t="n">
        <x:v>3286.7472708754476</x:v>
      </x:c>
      <x:c r="Z302" s="19" t="n">
        <x:v>3658.739736182387</x:v>
      </x:c>
      <x:c r="AA302" s="19" t="n">
        <x:v>4063.461322592405</x:v>
      </x:c>
      <x:c r="AB302" s="19" t="n">
        <x:v>4464.564208244914</x:v>
      </x:c>
      <x:c r="AC302" s="19" t="n">
        <x:v>4802.270885319051</x:v>
      </x:c>
      <x:c r="AD302" s="19" t="n">
        <x:v>5143.883171824871</x:v>
      </x:c>
      <x:c r="AE302" s="19" t="n">
        <x:v>5481.053256691438</x:v>
      </x:c>
      <x:c r="AF302" s="19" t="n">
        <x:v>7072.168176050704</x:v>
      </x:c>
      <x:c r="AG302" s="19" t="n">
        <x:v>8652.729464200283</x:v>
      </x:c>
      <x:c r="AH302" s="19" t="n">
        <x:v>10228.609833501632</x:v>
      </x:c>
      <x:c r="AI302" s="19" t="n">
        <x:v>11797.874596915066</x:v>
      </x:c>
      <x:c r="AJ302" s="19" t="n">
        <x:v>13360.160587839979</x:v>
      </x:c>
      <x:c r="AK302" s="19" t="n">
        <x:v>14916.03824458803</x:v>
      </x:c>
      <x:c r="AL302" s="19" t="n">
        <x:v>16466.295772259127</x:v>
      </x:c>
      <x:c r="AM302" s="19" t="n">
        <x:v>18004.40607902888</x:v>
      </x:c>
      <x:c r="AN302" s="19" t="n">
        <x:v>19537.291137865817</x:v>
      </x:c>
      <x:c r="AO302" s="19" t="n">
        <x:v>21050.337460133094</x:v>
      </x:c>
      <x:c r="AP302" s="19" t="n">
        <x:v>22561.017912697735</x:v>
      </x:c>
      <x:c r="AQ302" s="19" t="n">
        <x:v>24067.825860721838</x:v>
      </x:c>
      <x:c r="AR302" s="19" t="n">
        <x:v>26582.88362380289</x:v>
      </x:c>
      <x:c r="AS302" s="19" t="n">
        <x:v>29069.666129669844</x:v>
      </x:c>
      <x:c r="AT302" s="19" t="n">
        <x:v>31531.339783567782</x:v>
      </x:c>
      <x:c r="AU302" s="19" t="n">
        <x:v>33968.21136864903</x:v>
      </x:c>
      <x:c r="AV302" s="19" t="n">
        <x:v>36381.13404789519</x:v>
      </x:c>
      <x:c r="AW302" s="19" t="n">
        <x:v>38771.27085697284</x:v>
      </x:c>
      <x:c r="AX302" s="19" t="n">
        <x:v>41139.808624046134</x:v>
      </x:c>
      <x:c r="AY302" s="19" t="n">
        <x:v>43486.05564875042</x:v>
      </x:c>
      <x:c r="AZ302" s="19" t="n">
        <x:v>45812.59693451991</x:v>
      </x:c>
      <x:c r="BA302" s="19" t="n">
        <x:v>48116.575454783975</x:v>
      </x:c>
      <x:c r="BB302" s="19" t="n">
        <x:v>50403.165356007885</x:v>
      </x:c>
      <x:c r="BC302" s="19" t="n">
        <x:v>52672.739446034044</x:v>
      </x:c>
      <x:c r="BD302" s="19" t="n">
        <x:v>55750.65491304887</x:v>
      </x:c>
      <x:c r="BE302" s="19" t="n">
        <x:v>58791.7896076437</x:v>
      </x:c>
      <x:c r="BF302" s="19" t="n">
        <x:v>61796.732460820975</x:v>
      </x:c>
      <x:c r="BG302" s="19" t="n">
        <x:v>64767.017176795925</x:v>
      </x:c>
      <x:c r="BH302" s="19" t="n">
        <x:v>67703.90732557673</x:v>
      </x:c>
      <x:c r="BI302" s="19" t="n">
        <x:v>70608.55234579777</x:v>
      </x:c>
      <x:c r="BJ302" s="19" t="n">
        <x:v>73481.99623080791</x:v>
      </x:c>
      <x:c r="BK302" s="19" t="n">
        <x:v>76324.77061437098</x:v>
      </x:c>
      <x:c r="BL302" s="19" t="n">
        <x:v>79138.191832172</x:v>
      </x:c>
      <x:c r="BM302" s="19" t="n">
        <x:v>81922.19687082869</x:v>
      </x:c>
      <x:c r="BN302" s="19" t="n">
        <x:v>84678.62781033083</x:v>
      </x:c>
      <x:c r="BO302" s="19" t="n">
        <x:v>87408.11318087991</x:v>
      </x:c>
    </x:row>
    <x:row r="303" ht="42" customHeight="1">
      <x:c r="A303" s="3" t="str">
        <x:v>KPI.BURN_MULTIPLE</x:v>
      </x:c>
      <x:c r="B303" s="3" t="str">
        <x:v>Burn multiple</x:v>
      </x:c>
      <x:c r="C303" s="3" t="str">
        <x:v>multiplier</x:v>
      </x:c>
      <x:c r="D303" s="3" t="str">
        <x:v>RATIO</x:v>
      </x:c>
      <x:c r="E303" s="19" t="n">
        <x:f>0</x:f>
        <x:v>0</x:v>
      </x:c>
      <x:c r="F303" s="3" t="str">
        <x:v>D10 KPIs row 41; latest estimate</x:v>
      </x:c>
      <x:c r="G303" s="2"/>
      <x:c r="H303" s="20" t="n">
        <x:f>INDEX(H304:H306,'Cover'!$C$28,1)</x:f>
        <x:v>0</x:v>
      </x:c>
      <x:c r="I303" s="20" t="n">
        <x:f>INDEX(I304:I306,'Cover'!$C$28,1)</x:f>
        <x:v>0</x:v>
      </x:c>
      <x:c r="J303" s="20" t="n">
        <x:f>INDEX(J304:J306,'Cover'!$C$28,1)</x:f>
        <x:v>0</x:v>
      </x:c>
      <x:c r="K303" s="20" t="n">
        <x:f>INDEX(K304:K306,'Cover'!$C$28,1)</x:f>
        <x:v>0</x:v>
      </x:c>
      <x:c r="L303" s="20" t="n">
        <x:f>INDEX(L304:L306,'Cover'!$C$28,1)</x:f>
        <x:v>0</x:v>
      </x:c>
      <x:c r="M303" s="20" t="n">
        <x:f>INDEX(M304:M306,'Cover'!$C$28,1)</x:f>
        <x:v>0</x:v>
      </x:c>
      <x:c r="N303" s="20" t="n">
        <x:f>INDEX(N304:N306,'Cover'!$C$28,1)</x:f>
        <x:v>0</x:v>
      </x:c>
      <x:c r="O303" s="20" t="n">
        <x:f>INDEX(O304:O306,'Cover'!$C$28,1)</x:f>
        <x:v>0</x:v>
      </x:c>
      <x:c r="P303" s="20" t="n">
        <x:f>INDEX(P304:P306,'Cover'!$C$28,1)</x:f>
        <x:v>0</x:v>
      </x:c>
      <x:c r="Q303" s="20" t="n">
        <x:f>INDEX(Q304:Q306,'Cover'!$C$28,1)</x:f>
        <x:v>12.210119724058229</x:v>
      </x:c>
      <x:c r="R303" s="20" t="n">
        <x:f>INDEX(R304:R306,'Cover'!$C$28,1)</x:f>
        <x:v>18.49541269543983</x:v>
      </x:c>
      <x:c r="S303" s="20" t="n">
        <x:f>INDEX(S304:S306,'Cover'!$C$28,1)</x:f>
        <x:v>18.216585611172793</x:v>
      </x:c>
      <x:c r="T303" s="20" t="n">
        <x:f>INDEX(T304:T306,'Cover'!$C$28,1)</x:f>
        <x:v>13.426252399228536</x:v>
      </x:c>
      <x:c r="U303" s="20" t="n">
        <x:f>INDEX(U304:U306,'Cover'!$C$28,1)</x:f>
        <x:v>14.353075083045914</x:v>
      </x:c>
      <x:c r="V303" s="20" t="n">
        <x:f>INDEX(V304:V306,'Cover'!$C$28,1)</x:f>
        <x:v>13.99051296616469</x:v>
      </x:c>
      <x:c r="W303" s="20" t="n">
        <x:f>INDEX(W304:W306,'Cover'!$C$28,1)</x:f>
        <x:v>13.495708464650802</x:v>
      </x:c>
      <x:c r="X303" s="20" t="n">
        <x:f>INDEX(X304:X306,'Cover'!$C$28,1)</x:f>
        <x:v>13.378649350768747</x:v>
      </x:c>
      <x:c r="Y303" s="20" t="n">
        <x:f>INDEX(Y304:Y306,'Cover'!$C$28,1)</x:f>
        <x:v>13.252717409298985</x:v>
      </x:c>
      <x:c r="Z303" s="20" t="n">
        <x:f>INDEX(Z304:Z306,'Cover'!$C$28,1)</x:f>
        <x:v>14.268432639472532</x:v>
      </x:c>
      <x:c r="AA303" s="20" t="n">
        <x:f>INDEX(AA304:AA306,'Cover'!$C$28,1)</x:f>
        <x:v>13.005676951860943</x:v>
      </x:c>
      <x:c r="AB303" s="20" t="n">
        <x:f>INDEX(AB304:AB306,'Cover'!$C$28,1)</x:f>
        <x:v>13.186242037249425</x:v>
      </x:c>
      <x:c r="AC303" s="20" t="n">
        <x:f>INDEX(AC304:AC306,'Cover'!$C$28,1)</x:f>
        <x:v>14.7767553414865</x:v>
      </x:c>
      <x:c r="AD303" s="20" t="n">
        <x:f>INDEX(AD304:AD306,'Cover'!$C$28,1)</x:f>
        <x:v>14.31863383269094</x:v>
      </x:c>
      <x:c r="AE303" s="20" t="n">
        <x:f>INDEX(AE304:AE306,'Cover'!$C$28,1)</x:f>
        <x:v>14.67297385255523</x:v>
      </x:c>
      <x:c r="AF303" s="20" t="n">
        <x:f>INDEX(AF304:AF306,'Cover'!$C$28,1)</x:f>
        <x:v>4.321872891837839</x:v>
      </x:c>
      <x:c r="AG303" s="20" t="n">
        <x:f>INDEX(AG304:AG306,'Cover'!$C$28,1)</x:f>
        <x:v>4.894179752970308</x:v>
      </x:c>
      <x:c r="AH303" s="20" t="n">
        <x:f>INDEX(AH304:AH306,'Cover'!$C$28,1)</x:f>
        <x:v>4.958628320701731</x:v>
      </x:c>
      <x:c r="AI303" s="20" t="n">
        <x:f>INDEX(AI304:AI306,'Cover'!$C$28,1)</x:f>
        <x:v>4.686726642104073</x:v>
      </x:c>
      <x:c r="AJ303" s="20" t="n">
        <x:f>INDEX(AJ304:AJ306,'Cover'!$C$28,1)</x:f>
        <x:v>4.548616757208125</x:v>
      </x:c>
      <x:c r="AK303" s="20" t="n">
        <x:f>INDEX(AK304:AK306,'Cover'!$C$28,1)</x:f>
        <x:v>4.437947109572443</x:v>
      </x:c>
      <x:c r="AL303" s="20" t="n">
        <x:f>INDEX(AL304:AL306,'Cover'!$C$28,1)</x:f>
        <x:v>4.403171241022471</x:v>
      </x:c>
      <x:c r="AM303" s="20" t="n">
        <x:f>INDEX(AM304:AM306,'Cover'!$C$28,1)</x:f>
        <x:v>4.212220196404689</x:v>
      </x:c>
      <x:c r="AN303" s="20" t="n">
        <x:f>INDEX(AN304:AN306,'Cover'!$C$28,1)</x:f>
        <x:v>4.097443164653917</x:v>
      </x:c>
      <x:c r="AO303" s="20" t="n">
        <x:f>INDEX(AO304:AO306,'Cover'!$C$28,1)</x:f>
        <x:v>4.1267790180041475</x:v>
      </x:c>
      <x:c r="AP303" s="20" t="n">
        <x:f>INDEX(AP304:AP306,'Cover'!$C$28,1)</x:f>
        <x:v>3.9021386393585984</x:v>
      </x:c>
      <x:c r="AQ303" s="20" t="n">
        <x:f>INDEX(AQ304:AQ306,'Cover'!$C$28,1)</x:f>
        <x:v>3.78432154358474</x:v>
      </x:c>
      <x:c r="AR303" s="20" t="n">
        <x:f>INDEX(AR304:AR306,'Cover'!$C$28,1)</x:f>
        <x:v>2.464529800739485</x:v>
      </x:c>
      <x:c r="AS303" s="20" t="n">
        <x:f>INDEX(AS304:AS306,'Cover'!$C$28,1)</x:f>
        <x:v>2.6534122676491294</x:v>
      </x:c>
      <x:c r="AT303" s="20" t="n">
        <x:f>INDEX(AT304:AT306,'Cover'!$C$28,1)</x:f>
        <x:v>2.678921399843252</x:v>
      </x:c>
      <x:c r="AU303" s="20" t="n">
        <x:f>INDEX(AU304:AU306,'Cover'!$C$28,1)</x:f>
        <x:v>2.539083032124515</x:v>
      </x:c>
      <x:c r="AV303" s="20" t="n">
        <x:f>INDEX(AV304:AV306,'Cover'!$C$28,1)</x:f>
        <x:v>2.361085104816816</x:v>
      </x:c>
      <x:c r="AW303" s="20" t="n">
        <x:f>INDEX(AW304:AW306,'Cover'!$C$28,1)</x:f>
        <x:v>2.2599657034468965</x:v>
      </x:c>
      <x:c r="AX303" s="20" t="n">
        <x:f>INDEX(AX304:AX306,'Cover'!$C$28,1)</x:f>
        <x:v>2.2763875614878724</x:v>
      </x:c>
      <x:c r="AY303" s="20" t="n">
        <x:f>INDEX(AY304:AY306,'Cover'!$C$28,1)</x:f>
        <x:v>2.051473951766874</x:v>
      </x:c>
      <x:c r="AZ303" s="20" t="n">
        <x:f>INDEX(AZ304:AZ306,'Cover'!$C$28,1)</x:f>
        <x:v>1.944359801551285</x:v>
      </x:c>
      <x:c r="BA303" s="20" t="n">
        <x:f>INDEX(BA304:BA306,'Cover'!$C$28,1)</x:f>
        <x:v>1.9825128080155219</x:v>
      </x:c>
      <x:c r="BB303" s="20" t="n">
        <x:f>INDEX(BB304:BB306,'Cover'!$C$28,1)</x:f>
        <x:v>1.7282988562440413</x:v>
      </x:c>
      <x:c r="BC303" s="20" t="n">
        <x:f>INDEX(BC304:BC306,'Cover'!$C$28,1)</x:f>
        <x:v>1.6159139532591114</x:v>
      </x:c>
      <x:c r="BD303" s="20" t="n">
        <x:f>INDEX(BD304:BD306,'Cover'!$C$28,1)</x:f>
        <x:v>1.3400276003036804</x:v>
      </x:c>
      <x:c r="BE303" s="20" t="n">
        <x:f>INDEX(BE304:BE306,'Cover'!$C$28,1)</x:f>
        <x:v>1.0684221707137906</x:v>
      </x:c>
      <x:c r="BF303" s="20" t="n">
        <x:f>INDEX(BF304:BF306,'Cover'!$C$28,1)</x:f>
        <x:v>1.076426517600575</x:v>
      </x:c>
      <x:c r="BG303" s="20" t="n">
        <x:f>INDEX(BG304:BG306,'Cover'!$C$28,1)</x:f>
        <x:v>0.9931523891767827</x:v>
      </x:c>
      <x:c r="BH303" s="20" t="n">
        <x:f>INDEX(BH304:BH306,'Cover'!$C$28,1)</x:f>
        <x:v>0.7483980549952772</x:v>
      </x:c>
      <x:c r="BI303" s="20" t="n">
        <x:f>INDEX(BI304:BI306,'Cover'!$C$28,1)</x:f>
        <x:v>0.6408474204169892</x:v>
      </x:c>
      <x:c r="BJ303" s="20" t="n">
        <x:f>INDEX(BJ304:BJ306,'Cover'!$C$28,1)</x:f>
        <x:v>0.7007893384157772</x:v>
      </x:c>
      <x:c r="BK303" s="20" t="n">
        <x:f>INDEX(BK304:BK306,'Cover'!$C$28,1)</x:f>
        <x:v>0.41624966373537464</x:v>
      </x:c>
      <x:c r="BL303" s="20" t="n">
        <x:f>INDEX(BL304:BL306,'Cover'!$C$28,1)</x:f>
        <x:v>0.29438030446913943</x:v>
      </x:c>
      <x:c r="BM303" s="20" t="n">
        <x:f>INDEX(BM304:BM306,'Cover'!$C$28,1)</x:f>
        <x:v>0.36860385515957683</x:v>
      </x:c>
      <x:c r="BN303" s="20" t="n">
        <x:f>INDEX(BN304:BN306,'Cover'!$C$28,1)</x:f>
        <x:v>0.055364615180853664</x:v>
      </x:c>
      <x:c r="BO303" s="20" t="n">
        <x:f>INDEX(BO304:BO306,'Cover'!$C$28,1)</x:f>
        <x:v>-0.0615778900328592</x:v>
      </x:c>
    </x:row>
    <x:row r="304" ht="42" customHeight="1">
      <x:c r="A304" s="3" t="str">
        <x:v>KPI.BURN_MULTIPLE.1</x:v>
      </x:c>
      <x:c r="B304" s="3" t="str">
        <x:v>Burn multiple / Base</x:v>
      </x:c>
      <x:c r="C304" s="3" t="str">
        <x:v>multiplier</x:v>
      </x:c>
      <x:c r="D304" s="3" t="str">
        <x:v>RATIO</x:v>
      </x:c>
      <x:c r="E304" s="19" t="n">
        <x:f>0</x:f>
        <x:v>0</x:v>
      </x:c>
      <x:c r="F304" s="3" t="str"/>
      <x:c r="G304" s="2"/>
      <x:c r="H304" s="19" t="n">
        <x:v>0</x:v>
      </x:c>
      <x:c r="I304" s="19" t="n">
        <x:v>0</x:v>
      </x:c>
      <x:c r="J304" s="19" t="n">
        <x:v>0</x:v>
      </x:c>
      <x:c r="K304" s="19" t="n">
        <x:v>0</x:v>
      </x:c>
      <x:c r="L304" s="19" t="n">
        <x:v>0</x:v>
      </x:c>
      <x:c r="M304" s="19" t="n">
        <x:v>0</x:v>
      </x:c>
      <x:c r="N304" s="19" t="n">
        <x:v>0</x:v>
      </x:c>
      <x:c r="O304" s="19" t="n">
        <x:v>0</x:v>
      </x:c>
      <x:c r="P304" s="19" t="n">
        <x:v>0</x:v>
      </x:c>
      <x:c r="Q304" s="19" t="n">
        <x:v>12.210119724058229</x:v>
      </x:c>
      <x:c r="R304" s="19" t="n">
        <x:v>18.49541269543983</x:v>
      </x:c>
      <x:c r="S304" s="19" t="n">
        <x:v>18.216585611172793</x:v>
      </x:c>
      <x:c r="T304" s="19" t="n">
        <x:v>13.426252399228536</x:v>
      </x:c>
      <x:c r="U304" s="19" t="n">
        <x:v>14.353075083045914</x:v>
      </x:c>
      <x:c r="V304" s="19" t="n">
        <x:v>13.99051296616469</x:v>
      </x:c>
      <x:c r="W304" s="19" t="n">
        <x:v>13.495708464650802</x:v>
      </x:c>
      <x:c r="X304" s="19" t="n">
        <x:v>13.378649350768747</x:v>
      </x:c>
      <x:c r="Y304" s="19" t="n">
        <x:v>13.252717409298985</x:v>
      </x:c>
      <x:c r="Z304" s="19" t="n">
        <x:v>14.268432639472532</x:v>
      </x:c>
      <x:c r="AA304" s="19" t="n">
        <x:v>13.005676951860943</x:v>
      </x:c>
      <x:c r="AB304" s="19" t="n">
        <x:v>13.186242037249425</x:v>
      </x:c>
      <x:c r="AC304" s="19" t="n">
        <x:v>14.7767553414865</x:v>
      </x:c>
      <x:c r="AD304" s="19" t="n">
        <x:v>14.31863383269094</x:v>
      </x:c>
      <x:c r="AE304" s="19" t="n">
        <x:v>14.67297385255523</x:v>
      </x:c>
      <x:c r="AF304" s="19" t="n">
        <x:v>4.321872891837839</x:v>
      </x:c>
      <x:c r="AG304" s="19" t="n">
        <x:v>4.894179752970308</x:v>
      </x:c>
      <x:c r="AH304" s="19" t="n">
        <x:v>4.958628320701731</x:v>
      </x:c>
      <x:c r="AI304" s="19" t="n">
        <x:v>4.686726642104073</x:v>
      </x:c>
      <x:c r="AJ304" s="19" t="n">
        <x:v>4.548616757208125</x:v>
      </x:c>
      <x:c r="AK304" s="19" t="n">
        <x:v>4.437947109572443</x:v>
      </x:c>
      <x:c r="AL304" s="19" t="n">
        <x:v>4.403171241022471</x:v>
      </x:c>
      <x:c r="AM304" s="19" t="n">
        <x:v>4.212220196404689</x:v>
      </x:c>
      <x:c r="AN304" s="19" t="n">
        <x:v>4.097443164653917</x:v>
      </x:c>
      <x:c r="AO304" s="19" t="n">
        <x:v>4.1267790180041475</x:v>
      </x:c>
      <x:c r="AP304" s="19" t="n">
        <x:v>3.9021386393585984</x:v>
      </x:c>
      <x:c r="AQ304" s="19" t="n">
        <x:v>3.78432154358474</x:v>
      </x:c>
      <x:c r="AR304" s="19" t="n">
        <x:v>2.464529800739485</x:v>
      </x:c>
      <x:c r="AS304" s="19" t="n">
        <x:v>2.6534122676491294</x:v>
      </x:c>
      <x:c r="AT304" s="19" t="n">
        <x:v>2.678921399843252</x:v>
      </x:c>
      <x:c r="AU304" s="19" t="n">
        <x:v>2.539083032124515</x:v>
      </x:c>
      <x:c r="AV304" s="19" t="n">
        <x:v>2.361085104816816</x:v>
      </x:c>
      <x:c r="AW304" s="19" t="n">
        <x:v>2.2599657034468965</x:v>
      </x:c>
      <x:c r="AX304" s="19" t="n">
        <x:v>2.2763875614878724</x:v>
      </x:c>
      <x:c r="AY304" s="19" t="n">
        <x:v>2.051473951766874</x:v>
      </x:c>
      <x:c r="AZ304" s="19" t="n">
        <x:v>1.944359801551285</x:v>
      </x:c>
      <x:c r="BA304" s="19" t="n">
        <x:v>1.9825128080155219</x:v>
      </x:c>
      <x:c r="BB304" s="19" t="n">
        <x:v>1.7282988562440413</x:v>
      </x:c>
      <x:c r="BC304" s="19" t="n">
        <x:v>1.6159139532591114</x:v>
      </x:c>
      <x:c r="BD304" s="19" t="n">
        <x:v>1.3400276003036804</x:v>
      </x:c>
      <x:c r="BE304" s="19" t="n">
        <x:v>1.0684221707137906</x:v>
      </x:c>
      <x:c r="BF304" s="19" t="n">
        <x:v>1.076426517600575</x:v>
      </x:c>
      <x:c r="BG304" s="19" t="n">
        <x:v>0.9931523891767827</x:v>
      </x:c>
      <x:c r="BH304" s="19" t="n">
        <x:v>0.7483980549952772</x:v>
      </x:c>
      <x:c r="BI304" s="19" t="n">
        <x:v>0.6408474204169892</x:v>
      </x:c>
      <x:c r="BJ304" s="19" t="n">
        <x:v>0.7007893384157772</x:v>
      </x:c>
      <x:c r="BK304" s="19" t="n">
        <x:v>0.41624966373537464</x:v>
      </x:c>
      <x:c r="BL304" s="19" t="n">
        <x:v>0.29438030446913943</x:v>
      </x:c>
      <x:c r="BM304" s="19" t="n">
        <x:v>0.36860385515957683</x:v>
      </x:c>
      <x:c r="BN304" s="19" t="n">
        <x:v>0.055364615180853664</x:v>
      </x:c>
      <x:c r="BO304" s="19" t="n">
        <x:v>-0.0615778900328592</x:v>
      </x:c>
    </x:row>
    <x:row r="305" ht="42" customHeight="1">
      <x:c r="A305" s="3" t="str">
        <x:v>KPI.BURN_MULTIPLE.2</x:v>
      </x:c>
      <x:c r="B305" s="3" t="str">
        <x:v>Burn multiple / Upside</x:v>
      </x:c>
      <x:c r="C305" s="3" t="str">
        <x:v>multiplier</x:v>
      </x:c>
      <x:c r="D305" s="3" t="str">
        <x:v>RATIO</x:v>
      </x:c>
      <x:c r="E305" s="19" t="n">
        <x:f>0</x:f>
        <x:v>0</x:v>
      </x:c>
      <x:c r="F305" s="3" t="str"/>
      <x:c r="G305" s="2"/>
      <x:c r="H305" s="19" t="n">
        <x:v>0</x:v>
      </x:c>
      <x:c r="I305" s="19" t="n">
        <x:v>0</x:v>
      </x:c>
      <x:c r="J305" s="19" t="n">
        <x:v>0</x:v>
      </x:c>
      <x:c r="K305" s="19" t="n">
        <x:v>0</x:v>
      </x:c>
      <x:c r="L305" s="19" t="n">
        <x:v>0</x:v>
      </x:c>
      <x:c r="M305" s="19" t="n">
        <x:v>0</x:v>
      </x:c>
      <x:c r="N305" s="19" t="n">
        <x:v>0</x:v>
      </x:c>
      <x:c r="O305" s="19" t="n">
        <x:v>0</x:v>
      </x:c>
      <x:c r="P305" s="19" t="n">
        <x:v>0</x:v>
      </x:c>
      <x:c r="Q305" s="19" t="n">
        <x:v>5.537372431813905</x:v>
      </x:c>
      <x:c r="R305" s="19" t="n">
        <x:v>8.153162449864725</x:v>
      </x:c>
      <x:c r="S305" s="19" t="n">
        <x:v>7.852221526805004</x:v>
      </x:c>
      <x:c r="T305" s="19" t="n">
        <x:v>5.314813903632232</x:v>
      </x:c>
      <x:c r="U305" s="19" t="n">
        <x:v>5.780487014736911</x:v>
      </x:c>
      <x:c r="V305" s="19" t="n">
        <x:v>5.431768084704398</x:v>
      </x:c>
      <x:c r="W305" s="19" t="n">
        <x:v>5.056174293794233</x:v>
      </x:c>
      <x:c r="X305" s="19" t="n">
        <x:v>4.822732590269622</x:v>
      </x:c>
      <x:c r="Y305" s="19" t="n">
        <x:v>4.6097455467875506</x:v>
      </x:c>
      <x:c r="Z305" s="19" t="n">
        <x:v>4.891850659928337</x:v>
      </x:c>
      <x:c r="AA305" s="19" t="n">
        <x:v>4.208968606411683</x:v>
      </x:c>
      <x:c r="AB305" s="19" t="n">
        <x:v>4.135986905229749</x:v>
      </x:c>
      <x:c r="AC305" s="19" t="n">
        <x:v>4.375970127219487</x:v>
      </x:c>
      <x:c r="AD305" s="19" t="n">
        <x:v>4.0219566257812485</x:v>
      </x:c>
      <x:c r="AE305" s="19" t="n">
        <x:v>3.9955462729680105</x:v>
      </x:c>
      <x:c r="AF305" s="19" t="n">
        <x:v>1.597903421701669</x:v>
      </x:c>
      <x:c r="AG305" s="19" t="n">
        <x:v>1.7447291514447678</x:v>
      </x:c>
      <x:c r="AH305" s="19" t="n">
        <x:v>1.685640205740825</x:v>
      </x:c>
      <x:c r="AI305" s="19" t="n">
        <x:v>1.508645406083088</x:v>
      </x:c>
      <x:c r="AJ305" s="19" t="n">
        <x:v>1.3032361148617617</x:v>
      </x:c>
      <x:c r="AK305" s="19" t="n">
        <x:v>1.160106049715648</x:v>
      </x:c>
      <x:c r="AL305" s="19" t="n">
        <x:v>1.1175417856699639</x:v>
      </x:c>
      <x:c r="AM305" s="19" t="n">
        <x:v>0.8748832568907909</x:v>
      </x:c>
      <x:c r="AN305" s="19" t="n">
        <x:v>0.7332193923208892</x:v>
      </x:c>
      <x:c r="AO305" s="19" t="n">
        <x:v>0.7224921645844175</x:v>
      </x:c>
      <x:c r="AP305" s="19" t="n">
        <x:v>0.44966908058653643</x:v>
      </x:c>
      <x:c r="AQ305" s="19" t="n">
        <x:v>0.307975375013354</x:v>
      </x:c>
      <x:c r="AR305" s="19" t="n">
        <x:v>0.22300300213363777</x:v>
      </x:c>
      <x:c r="AS305" s="19" t="n">
        <x:v>0.14956372505136795</x:v>
      </x:c>
      <x:c r="AT305" s="19" t="n">
        <x:v>0.07550169520701572</x:v>
      </x:c>
      <x:c r="AU305" s="19" t="n">
        <x:v>0.008227594627214068</x:v>
      </x:c>
      <x:c r="AV305" s="19" t="n">
        <x:v>-0.25743264855154563</x:v>
      </x:c>
      <x:c r="AW305" s="19" t="n">
        <x:v>-0.3952863258064551</x:v>
      </x:c>
      <x:c r="AX305" s="19" t="n">
        <x:v>-0.3680914357039056</x:v>
      </x:c>
      <x:c r="AY305" s="19" t="n">
        <x:v>-0.6734195467309302</x:v>
      </x:c>
      <x:c r="AZ305" s="19" t="n">
        <x:v>-0.8133409096205106</x:v>
      </x:c>
      <x:c r="BA305" s="19" t="n">
        <x:v>-0.7630602764648827</x:v>
      </x:c>
      <x:c r="BB305" s="19" t="n">
        <x:v>-1.0996813662892264</x:v>
      </x:c>
      <x:c r="BC305" s="19" t="n">
        <x:v>-1.2413024087260731</x:v>
      </x:c>
      <x:c r="BD305" s="19" t="n">
        <x:v>-0.9652152114370558</x:v>
      </x:c>
      <x:c r="BE305" s="19" t="n">
        <x:v>-1.3232905610550252</x:v>
      </x:c>
      <x:c r="BF305" s="19" t="n">
        <x:v>-1.4122568992724505</x:v>
      </x:c>
      <x:c r="BG305" s="19" t="n">
        <x:v>-1.3987459414646604</x:v>
      </x:c>
      <x:c r="BH305" s="19" t="n">
        <x:v>-1.758803930846263</x:v>
      </x:c>
      <x:c r="BI305" s="19" t="n">
        <x:v>-1.9039622645493681</x:v>
      </x:c>
      <x:c r="BJ305" s="19" t="n">
        <x:v>-1.7992064500973546</x:v>
      </x:c>
      <x:c r="BK305" s="19" t="n">
        <x:v>-2.1977155447623185</x:v>
      </x:c>
      <x:c r="BL305" s="19" t="n">
        <x:v>-2.348646396506818</x:v>
      </x:c>
      <x:c r="BM305" s="19" t="n">
        <x:v>-2.2186987397661686</x:v>
      </x:c>
      <x:c r="BN305" s="19" t="n">
        <x:v>-2.649926119634391</x:v>
      </x:c>
      <x:c r="BO305" s="19" t="n">
        <x:v>-2.797264288552145</x:v>
      </x:c>
    </x:row>
    <x:row r="306" ht="42" customHeight="1">
      <x:c r="A306" s="3" t="str">
        <x:v>KPI.BURN_MULTIPLE.3</x:v>
      </x:c>
      <x:c r="B306" s="3" t="str">
        <x:v>Burn multiple / Downside</x:v>
      </x:c>
      <x:c r="C306" s="3" t="str">
        <x:v>multiplier</x:v>
      </x:c>
      <x:c r="D306" s="3" t="str">
        <x:v>RATIO</x:v>
      </x:c>
      <x:c r="E306" s="19" t="n">
        <x:f>0</x:f>
        <x:v>0</x:v>
      </x:c>
      <x:c r="F306" s="3" t="str"/>
      <x:c r="G306" s="2"/>
      <x:c r="H306" s="19" t="n">
        <x:v>0</x:v>
      </x:c>
      <x:c r="I306" s="19" t="n">
        <x:v>0</x:v>
      </x:c>
      <x:c r="J306" s="19" t="n">
        <x:v>0</x:v>
      </x:c>
      <x:c r="K306" s="19" t="n">
        <x:v>0</x:v>
      </x:c>
      <x:c r="L306" s="19" t="n">
        <x:v>0</x:v>
      </x:c>
      <x:c r="M306" s="19" t="n">
        <x:v>0</x:v>
      </x:c>
      <x:c r="N306" s="19" t="n">
        <x:v>0</x:v>
      </x:c>
      <x:c r="O306" s="19" t="n">
        <x:v>0</x:v>
      </x:c>
      <x:c r="P306" s="19" t="n">
        <x:v>0</x:v>
      </x:c>
      <x:c r="Q306" s="19" t="n">
        <x:v>39.76064304042019</x:v>
      </x:c>
      <x:c r="R306" s="19" t="n">
        <x:v>61.476702301954795</x:v>
      </x:c>
      <x:c r="S306" s="19" t="n">
        <x:v>61.502538900672356</x:v>
      </x:c>
      <x:c r="T306" s="19" t="n">
        <x:v>40.714960380679024</x:v>
      </x:c>
      <x:c r="U306" s="19" t="n">
        <x:v>46.82720431322262</x:v>
      </x:c>
      <x:c r="V306" s="19" t="n">
        <x:v>47.48130544354075</x:v>
      </x:c>
      <x:c r="W306" s="19" t="n">
        <x:v>47.33707559550222</x:v>
      </x:c>
      <x:c r="X306" s="19" t="n">
        <x:v>48.62797997879253</x:v>
      </x:c>
      <x:c r="Y306" s="19" t="n">
        <x:v>49.75120497784065</x:v>
      </x:c>
      <x:c r="Z306" s="19" t="n">
        <x:v>68.37789853552312</x:v>
      </x:c>
      <x:c r="AA306" s="19" t="n">
        <x:v>57.62239105201936</x:v>
      </x:c>
      <x:c r="AB306" s="19" t="n">
        <x:v>59.219360496241514</x:v>
      </x:c>
      <x:c r="AC306" s="19" t="n">
        <x:v>70.30074659427295</x:v>
      </x:c>
      <x:c r="AD306" s="19" t="n">
        <x:v>69.37798811242715</x:v>
      </x:c>
      <x:c r="AE306" s="19" t="n">
        <x:v>72.03307562323594</x:v>
      </x:c>
      <x:c r="AF306" s="19" t="n">
        <x:v>15.912434561216472</x:v>
      </x:c>
      <x:c r="AG306" s="19" t="n">
        <x:v>17.172084982125728</x:v>
      </x:c>
      <x:c r="AH306" s="19" t="n">
        <x:v>17.713702422485884</x:v>
      </x:c>
      <x:c r="AI306" s="19" t="n">
        <x:v>17.09273238664603</x:v>
      </x:c>
      <x:c r="AJ306" s="19" t="n">
        <x:v>17.143229118189662</x:v>
      </x:c>
      <x:c r="AK306" s="19" t="n">
        <x:v>17.136240003515706</x:v>
      </x:c>
      <x:c r="AL306" s="19" t="n">
        <x:v>17.17618908746081</x:v>
      </x:c>
      <x:c r="AM306" s="19" t="n">
        <x:v>17.175439132387016</x:v>
      </x:c>
      <x:c r="AN306" s="19" t="n">
        <x:v>17.15451714383</x:v>
      </x:c>
      <x:c r="AO306" s="19" t="n">
        <x:v>17.371318268523098</x:v>
      </x:c>
      <x:c r="AP306" s="19" t="n">
        <x:v>17.243575794058316</x:v>
      </x:c>
      <x:c r="AQ306" s="19" t="n">
        <x:v>17.207523509154147</x:v>
      </x:c>
      <x:c r="AR306" s="19" t="n">
        <x:v>10.473143003149309</x:v>
      </x:c>
      <x:c r="AS306" s="19" t="n">
        <x:v>11.569159544997145</x:v>
      </x:c>
      <x:c r="AT306" s="19" t="n">
        <x:v>11.965325599771983</x:v>
      </x:c>
      <x:c r="AU306" s="19" t="n">
        <x:v>11.646493540247613</x:v>
      </x:c>
      <x:c r="AV306" s="19" t="n">
        <x:v>11.665294792929839</x:v>
      </x:c>
      <x:c r="AW306" s="19" t="n">
        <x:v>11.690082720604199</x:v>
      </x:c>
      <x:c r="AX306" s="19" t="n">
        <x:v>11.794236011878553</x:v>
      </x:c>
      <x:c r="AY306" s="19" t="n">
        <x:v>11.733744727664371</x:v>
      </x:c>
      <x:c r="AZ306" s="19" t="n">
        <x:v>11.745628083130844</x:v>
      </x:c>
      <x:c r="BA306" s="19" t="n">
        <x:v>11.873276367866922</x:v>
      </x:c>
      <x:c r="BB306" s="19" t="n">
        <x:v>11.773982391884596</x:v>
      </x:c>
      <x:c r="BC306" s="19" t="n">
        <x:v>11.77395477074682</x:v>
      </x:c>
      <x:c r="BD306" s="19" t="n">
        <x:v>8.85548166686248</x:v>
      </x:c>
      <x:c r="BE306" s="19" t="n">
        <x:v>8.705823206060492</x:v>
      </x:c>
      <x:c r="BF306" s="19" t="n">
        <x:v>9.05748702047194</x:v>
      </x:c>
      <x:c r="BG306" s="19" t="n">
        <x:v>8.798788628116595</x:v>
      </x:c>
      <x:c r="BH306" s="19" t="n">
        <x:v>8.75554055865623</x:v>
      </x:c>
      <x:c r="BI306" s="19" t="n">
        <x:v>8.775831704123531</x:v>
      </x:c>
      <x:c r="BJ306" s="19" t="n">
        <x:v>8.895831670886597</x:v>
      </x:c>
      <x:c r="BK306" s="19" t="n">
        <x:v>8.797938022053197</x:v>
      </x:c>
      <x:c r="BL306" s="19" t="n">
        <x:v>8.784246555817338</x:v>
      </x:c>
      <x:c r="BM306" s="19" t="n">
        <x:v>8.902566537423144</x:v>
      </x:c>
      <x:c r="BN306" s="19" t="n">
        <x:v>8.781835139398432</x:v>
      </x:c>
      <x:c r="BO306" s="19" t="n">
        <x:v>8.791110727576543</x:v>
      </x:c>
    </x:row>
    <x:row r="307" ht="42" customHeight="1">
      <x:c r="A307" s="3" t="str">
        <x:v>KPI.BURN_MULTIPLE.VALID</x:v>
      </x:c>
      <x:c r="B307" s="3" t="str">
        <x:v>KPI: burn multiple valid</x:v>
      </x:c>
      <x:c r="C307" s="3" t="str">
        <x:v>flag</x:v>
      </x:c>
      <x:c r="D307" s="3" t="str">
        <x:v>MIN</x:v>
      </x:c>
      <x:c r="E307" s="6" t="n">
        <x:f>MIN(H307:BO307)</x:f>
        <x:v>0</x:v>
      </x:c>
      <x:c r="F307" s="3" t="str">
        <x:v>D10 KPIs row 64; latest estimate</x:v>
      </x:c>
      <x:c r="G307" s="2"/>
      <x:c r="H307" s="22" t="n">
        <x:f>INDEX(H308:H310,'Cover'!$C$28,1)</x:f>
        <x:v>0</x:v>
      </x:c>
      <x:c r="I307" s="22" t="n">
        <x:f>INDEX(I308:I310,'Cover'!$C$28,1)</x:f>
        <x:v>0</x:v>
      </x:c>
      <x:c r="J307" s="22" t="n">
        <x:f>INDEX(J308:J310,'Cover'!$C$28,1)</x:f>
        <x:v>0</x:v>
      </x:c>
      <x:c r="K307" s="22" t="n">
        <x:f>INDEX(K308:K310,'Cover'!$C$28,1)</x:f>
        <x:v>0</x:v>
      </x:c>
      <x:c r="L307" s="22" t="n">
        <x:f>INDEX(L308:L310,'Cover'!$C$28,1)</x:f>
        <x:v>0</x:v>
      </x:c>
      <x:c r="M307" s="22" t="n">
        <x:f>INDEX(M308:M310,'Cover'!$C$28,1)</x:f>
        <x:v>0</x:v>
      </x:c>
      <x:c r="N307" s="22" t="n">
        <x:f>INDEX(N308:N310,'Cover'!$C$28,1)</x:f>
        <x:v>0</x:v>
      </x:c>
      <x:c r="O307" s="22" t="n">
        <x:f>INDEX(O308:O310,'Cover'!$C$28,1)</x:f>
        <x:v>0</x:v>
      </x:c>
      <x:c r="P307" s="22" t="n">
        <x:f>INDEX(P308:P310,'Cover'!$C$28,1)</x:f>
        <x:v>0</x:v>
      </x:c>
      <x:c r="Q307" s="22" t="n">
        <x:f>INDEX(Q308:Q310,'Cover'!$C$28,1)</x:f>
        <x:v>1</x:v>
      </x:c>
      <x:c r="R307" s="22" t="n">
        <x:f>INDEX(R308:R310,'Cover'!$C$28,1)</x:f>
        <x:v>1</x:v>
      </x:c>
      <x:c r="S307" s="22" t="n">
        <x:f>INDEX(S308:S310,'Cover'!$C$28,1)</x:f>
        <x:v>1</x:v>
      </x:c>
      <x:c r="T307" s="22" t="n">
        <x:f>INDEX(T308:T310,'Cover'!$C$28,1)</x:f>
        <x:v>1</x:v>
      </x:c>
      <x:c r="U307" s="22" t="n">
        <x:f>INDEX(U308:U310,'Cover'!$C$28,1)</x:f>
        <x:v>1</x:v>
      </x:c>
      <x:c r="V307" s="22" t="n">
        <x:f>INDEX(V308:V310,'Cover'!$C$28,1)</x:f>
        <x:v>1</x:v>
      </x:c>
      <x:c r="W307" s="22" t="n">
        <x:f>INDEX(W308:W310,'Cover'!$C$28,1)</x:f>
        <x:v>1</x:v>
      </x:c>
      <x:c r="X307" s="22" t="n">
        <x:f>INDEX(X308:X310,'Cover'!$C$28,1)</x:f>
        <x:v>1</x:v>
      </x:c>
      <x:c r="Y307" s="22" t="n">
        <x:f>INDEX(Y308:Y310,'Cover'!$C$28,1)</x:f>
        <x:v>1</x:v>
      </x:c>
      <x:c r="Z307" s="22" t="n">
        <x:f>INDEX(Z308:Z310,'Cover'!$C$28,1)</x:f>
        <x:v>1</x:v>
      </x:c>
      <x:c r="AA307" s="22" t="n">
        <x:f>INDEX(AA308:AA310,'Cover'!$C$28,1)</x:f>
        <x:v>1</x:v>
      </x:c>
      <x:c r="AB307" s="22" t="n">
        <x:f>INDEX(AB308:AB310,'Cover'!$C$28,1)</x:f>
        <x:v>1</x:v>
      </x:c>
      <x:c r="AC307" s="22" t="n">
        <x:f>INDEX(AC308:AC310,'Cover'!$C$28,1)</x:f>
        <x:v>1</x:v>
      </x:c>
      <x:c r="AD307" s="22" t="n">
        <x:f>INDEX(AD308:AD310,'Cover'!$C$28,1)</x:f>
        <x:v>1</x:v>
      </x:c>
      <x:c r="AE307" s="22" t="n">
        <x:f>INDEX(AE308:AE310,'Cover'!$C$28,1)</x:f>
        <x:v>1</x:v>
      </x:c>
      <x:c r="AF307" s="22" t="n">
        <x:f>INDEX(AF308:AF310,'Cover'!$C$28,1)</x:f>
        <x:v>1</x:v>
      </x:c>
      <x:c r="AG307" s="22" t="n">
        <x:f>INDEX(AG308:AG310,'Cover'!$C$28,1)</x:f>
        <x:v>1</x:v>
      </x:c>
      <x:c r="AH307" s="22" t="n">
        <x:f>INDEX(AH308:AH310,'Cover'!$C$28,1)</x:f>
        <x:v>1</x:v>
      </x:c>
      <x:c r="AI307" s="22" t="n">
        <x:f>INDEX(AI308:AI310,'Cover'!$C$28,1)</x:f>
        <x:v>1</x:v>
      </x:c>
      <x:c r="AJ307" s="22" t="n">
        <x:f>INDEX(AJ308:AJ310,'Cover'!$C$28,1)</x:f>
        <x:v>1</x:v>
      </x:c>
      <x:c r="AK307" s="22" t="n">
        <x:f>INDEX(AK308:AK310,'Cover'!$C$28,1)</x:f>
        <x:v>1</x:v>
      </x:c>
      <x:c r="AL307" s="22" t="n">
        <x:f>INDEX(AL308:AL310,'Cover'!$C$28,1)</x:f>
        <x:v>1</x:v>
      </x:c>
      <x:c r="AM307" s="22" t="n">
        <x:f>INDEX(AM308:AM310,'Cover'!$C$28,1)</x:f>
        <x:v>1</x:v>
      </x:c>
      <x:c r="AN307" s="22" t="n">
        <x:f>INDEX(AN308:AN310,'Cover'!$C$28,1)</x:f>
        <x:v>1</x:v>
      </x:c>
      <x:c r="AO307" s="22" t="n">
        <x:f>INDEX(AO308:AO310,'Cover'!$C$28,1)</x:f>
        <x:v>1</x:v>
      </x:c>
      <x:c r="AP307" s="22" t="n">
        <x:f>INDEX(AP308:AP310,'Cover'!$C$28,1)</x:f>
        <x:v>1</x:v>
      </x:c>
      <x:c r="AQ307" s="22" t="n">
        <x:f>INDEX(AQ308:AQ310,'Cover'!$C$28,1)</x:f>
        <x:v>1</x:v>
      </x:c>
      <x:c r="AR307" s="22" t="n">
        <x:f>INDEX(AR308:AR310,'Cover'!$C$28,1)</x:f>
        <x:v>1</x:v>
      </x:c>
      <x:c r="AS307" s="22" t="n">
        <x:f>INDEX(AS308:AS310,'Cover'!$C$28,1)</x:f>
        <x:v>1</x:v>
      </x:c>
      <x:c r="AT307" s="22" t="n">
        <x:f>INDEX(AT308:AT310,'Cover'!$C$28,1)</x:f>
        <x:v>1</x:v>
      </x:c>
      <x:c r="AU307" s="22" t="n">
        <x:f>INDEX(AU308:AU310,'Cover'!$C$28,1)</x:f>
        <x:v>1</x:v>
      </x:c>
      <x:c r="AV307" s="22" t="n">
        <x:f>INDEX(AV308:AV310,'Cover'!$C$28,1)</x:f>
        <x:v>1</x:v>
      </x:c>
      <x:c r="AW307" s="22" t="n">
        <x:f>INDEX(AW308:AW310,'Cover'!$C$28,1)</x:f>
        <x:v>1</x:v>
      </x:c>
      <x:c r="AX307" s="22" t="n">
        <x:f>INDEX(AX308:AX310,'Cover'!$C$28,1)</x:f>
        <x:v>1</x:v>
      </x:c>
      <x:c r="AY307" s="22" t="n">
        <x:f>INDEX(AY308:AY310,'Cover'!$C$28,1)</x:f>
        <x:v>1</x:v>
      </x:c>
      <x:c r="AZ307" s="22" t="n">
        <x:f>INDEX(AZ308:AZ310,'Cover'!$C$28,1)</x:f>
        <x:v>1</x:v>
      </x:c>
      <x:c r="BA307" s="22" t="n">
        <x:f>INDEX(BA308:BA310,'Cover'!$C$28,1)</x:f>
        <x:v>1</x:v>
      </x:c>
      <x:c r="BB307" s="22" t="n">
        <x:f>INDEX(BB308:BB310,'Cover'!$C$28,1)</x:f>
        <x:v>1</x:v>
      </x:c>
      <x:c r="BC307" s="22" t="n">
        <x:f>INDEX(BC308:BC310,'Cover'!$C$28,1)</x:f>
        <x:v>1</x:v>
      </x:c>
      <x:c r="BD307" s="22" t="n">
        <x:f>INDEX(BD308:BD310,'Cover'!$C$28,1)</x:f>
        <x:v>1</x:v>
      </x:c>
      <x:c r="BE307" s="22" t="n">
        <x:f>INDEX(BE308:BE310,'Cover'!$C$28,1)</x:f>
        <x:v>1</x:v>
      </x:c>
      <x:c r="BF307" s="22" t="n">
        <x:f>INDEX(BF308:BF310,'Cover'!$C$28,1)</x:f>
        <x:v>1</x:v>
      </x:c>
      <x:c r="BG307" s="22" t="n">
        <x:f>INDEX(BG308:BG310,'Cover'!$C$28,1)</x:f>
        <x:v>1</x:v>
      </x:c>
      <x:c r="BH307" s="22" t="n">
        <x:f>INDEX(BH308:BH310,'Cover'!$C$28,1)</x:f>
        <x:v>1</x:v>
      </x:c>
      <x:c r="BI307" s="22" t="n">
        <x:f>INDEX(BI308:BI310,'Cover'!$C$28,1)</x:f>
        <x:v>1</x:v>
      </x:c>
      <x:c r="BJ307" s="22" t="n">
        <x:f>INDEX(BJ308:BJ310,'Cover'!$C$28,1)</x:f>
        <x:v>1</x:v>
      </x:c>
      <x:c r="BK307" s="22" t="n">
        <x:f>INDEX(BK308:BK310,'Cover'!$C$28,1)</x:f>
        <x:v>1</x:v>
      </x:c>
      <x:c r="BL307" s="22" t="n">
        <x:f>INDEX(BL308:BL310,'Cover'!$C$28,1)</x:f>
        <x:v>1</x:v>
      </x:c>
      <x:c r="BM307" s="22" t="n">
        <x:f>INDEX(BM308:BM310,'Cover'!$C$28,1)</x:f>
        <x:v>1</x:v>
      </x:c>
      <x:c r="BN307" s="22" t="n">
        <x:f>INDEX(BN308:BN310,'Cover'!$C$28,1)</x:f>
        <x:v>1</x:v>
      </x:c>
      <x:c r="BO307" s="22" t="n">
        <x:f>INDEX(BO308:BO310,'Cover'!$C$28,1)</x:f>
        <x:v>1</x:v>
      </x:c>
    </x:row>
    <x:row r="308" ht="42" customHeight="1">
      <x:c r="A308" s="3" t="str">
        <x:v>KPI.BURN_MULTIPLE.VALID.1</x:v>
      </x:c>
      <x:c r="B308" s="3" t="str">
        <x:v>KPI: burn multiple valid / Base</x:v>
      </x:c>
      <x:c r="C308" s="3" t="str">
        <x:v>flag</x:v>
      </x:c>
      <x:c r="D308" s="3" t="str">
        <x:v>MIN</x:v>
      </x:c>
      <x:c r="E308" s="6" t="n">
        <x:f>MIN(H308:BO308)</x:f>
        <x:v>0</x:v>
      </x:c>
      <x:c r="F308" s="3" t="str"/>
      <x:c r="G308" s="2"/>
      <x:c r="H308" s="6" t="n">
        <x:v>0</x:v>
      </x:c>
      <x:c r="I308" s="6" t="n">
        <x:v>0</x:v>
      </x:c>
      <x:c r="J308" s="6" t="n">
        <x:v>0</x:v>
      </x:c>
      <x:c r="K308" s="6" t="n">
        <x:v>0</x:v>
      </x:c>
      <x:c r="L308" s="6" t="n">
        <x:v>0</x:v>
      </x:c>
      <x:c r="M308" s="6" t="n">
        <x:v>0</x:v>
      </x:c>
      <x:c r="N308" s="6" t="n">
        <x:v>0</x:v>
      </x:c>
      <x:c r="O308" s="6" t="n">
        <x:v>0</x:v>
      </x:c>
      <x:c r="P308" s="6" t="n">
        <x:v>0</x:v>
      </x:c>
      <x:c r="Q308" s="6" t="n">
        <x:v>1</x:v>
      </x:c>
      <x:c r="R308" s="6" t="n">
        <x:v>1</x:v>
      </x:c>
      <x:c r="S308" s="6" t="n">
        <x:v>1</x:v>
      </x:c>
      <x:c r="T308" s="6" t="n">
        <x:v>1</x:v>
      </x:c>
      <x:c r="U308" s="6" t="n">
        <x:v>1</x:v>
      </x:c>
      <x:c r="V308" s="6" t="n">
        <x:v>1</x:v>
      </x:c>
      <x:c r="W308" s="6" t="n">
        <x:v>1</x:v>
      </x:c>
      <x:c r="X308" s="6" t="n">
        <x:v>1</x:v>
      </x:c>
      <x:c r="Y308" s="6" t="n">
        <x:v>1</x:v>
      </x:c>
      <x:c r="Z308" s="6" t="n">
        <x:v>1</x:v>
      </x:c>
      <x:c r="AA308" s="6" t="n">
        <x:v>1</x:v>
      </x:c>
      <x:c r="AB308" s="6" t="n">
        <x:v>1</x:v>
      </x:c>
      <x:c r="AC308" s="6" t="n">
        <x:v>1</x:v>
      </x:c>
      <x:c r="AD308" s="6" t="n">
        <x:v>1</x:v>
      </x:c>
      <x:c r="AE308" s="6" t="n">
        <x:v>1</x:v>
      </x:c>
      <x:c r="AF308" s="6" t="n">
        <x:v>1</x:v>
      </x:c>
      <x:c r="AG308" s="6" t="n">
        <x:v>1</x:v>
      </x:c>
      <x:c r="AH308" s="6" t="n">
        <x:v>1</x:v>
      </x:c>
      <x:c r="AI308" s="6" t="n">
        <x:v>1</x:v>
      </x:c>
      <x:c r="AJ308" s="6" t="n">
        <x:v>1</x:v>
      </x:c>
      <x:c r="AK308" s="6" t="n">
        <x:v>1</x:v>
      </x:c>
      <x:c r="AL308" s="6" t="n">
        <x:v>1</x:v>
      </x:c>
      <x:c r="AM308" s="6" t="n">
        <x:v>1</x:v>
      </x:c>
      <x:c r="AN308" s="6" t="n">
        <x:v>1</x:v>
      </x:c>
      <x:c r="AO308" s="6" t="n">
        <x:v>1</x:v>
      </x:c>
      <x:c r="AP308" s="6" t="n">
        <x:v>1</x:v>
      </x:c>
      <x:c r="AQ308" s="6" t="n">
        <x:v>1</x:v>
      </x:c>
      <x:c r="AR308" s="6" t="n">
        <x:v>1</x:v>
      </x:c>
      <x:c r="AS308" s="6" t="n">
        <x:v>1</x:v>
      </x:c>
      <x:c r="AT308" s="6" t="n">
        <x:v>1</x:v>
      </x:c>
      <x:c r="AU308" s="6" t="n">
        <x:v>1</x:v>
      </x:c>
      <x:c r="AV308" s="6" t="n">
        <x:v>1</x:v>
      </x:c>
      <x:c r="AW308" s="6" t="n">
        <x:v>1</x:v>
      </x:c>
      <x:c r="AX308" s="6" t="n">
        <x:v>1</x:v>
      </x:c>
      <x:c r="AY308" s="6" t="n">
        <x:v>1</x:v>
      </x:c>
      <x:c r="AZ308" s="6" t="n">
        <x:v>1</x:v>
      </x:c>
      <x:c r="BA308" s="6" t="n">
        <x:v>1</x:v>
      </x:c>
      <x:c r="BB308" s="6" t="n">
        <x:v>1</x:v>
      </x:c>
      <x:c r="BC308" s="6" t="n">
        <x:v>1</x:v>
      </x:c>
      <x:c r="BD308" s="6" t="n">
        <x:v>1</x:v>
      </x:c>
      <x:c r="BE308" s="6" t="n">
        <x:v>1</x:v>
      </x:c>
      <x:c r="BF308" s="6" t="n">
        <x:v>1</x:v>
      </x:c>
      <x:c r="BG308" s="6" t="n">
        <x:v>1</x:v>
      </x:c>
      <x:c r="BH308" s="6" t="n">
        <x:v>1</x:v>
      </x:c>
      <x:c r="BI308" s="6" t="n">
        <x:v>1</x:v>
      </x:c>
      <x:c r="BJ308" s="6" t="n">
        <x:v>1</x:v>
      </x:c>
      <x:c r="BK308" s="6" t="n">
        <x:v>1</x:v>
      </x:c>
      <x:c r="BL308" s="6" t="n">
        <x:v>1</x:v>
      </x:c>
      <x:c r="BM308" s="6" t="n">
        <x:v>1</x:v>
      </x:c>
      <x:c r="BN308" s="6" t="n">
        <x:v>1</x:v>
      </x:c>
      <x:c r="BO308" s="6" t="n">
        <x:v>1</x:v>
      </x:c>
    </x:row>
    <x:row r="309" ht="42" customHeight="1">
      <x:c r="A309" s="3" t="str">
        <x:v>KPI.BURN_MULTIPLE.VALID.2</x:v>
      </x:c>
      <x:c r="B309" s="3" t="str">
        <x:v>KPI: burn multiple valid / Upside</x:v>
      </x:c>
      <x:c r="C309" s="3" t="str">
        <x:v>flag</x:v>
      </x:c>
      <x:c r="D309" s="3" t="str">
        <x:v>MIN</x:v>
      </x:c>
      <x:c r="E309" s="6" t="n">
        <x:f>MIN(H309:BO309)</x:f>
        <x:v>0</x:v>
      </x:c>
      <x:c r="F309" s="3" t="str"/>
      <x:c r="G309" s="2"/>
      <x:c r="H309" s="6" t="n">
        <x:v>0</x:v>
      </x:c>
      <x:c r="I309" s="6" t="n">
        <x:v>0</x:v>
      </x:c>
      <x:c r="J309" s="6" t="n">
        <x:v>0</x:v>
      </x:c>
      <x:c r="K309" s="6" t="n">
        <x:v>0</x:v>
      </x:c>
      <x:c r="L309" s="6" t="n">
        <x:v>0</x:v>
      </x:c>
      <x:c r="M309" s="6" t="n">
        <x:v>0</x:v>
      </x:c>
      <x:c r="N309" s="6" t="n">
        <x:v>0</x:v>
      </x:c>
      <x:c r="O309" s="6" t="n">
        <x:v>0</x:v>
      </x:c>
      <x:c r="P309" s="6" t="n">
        <x:v>0</x:v>
      </x:c>
      <x:c r="Q309" s="6" t="n">
        <x:v>1</x:v>
      </x:c>
      <x:c r="R309" s="6" t="n">
        <x:v>1</x:v>
      </x:c>
      <x:c r="S309" s="6" t="n">
        <x:v>1</x:v>
      </x:c>
      <x:c r="T309" s="6" t="n">
        <x:v>1</x:v>
      </x:c>
      <x:c r="U309" s="6" t="n">
        <x:v>1</x:v>
      </x:c>
      <x:c r="V309" s="6" t="n">
        <x:v>1</x:v>
      </x:c>
      <x:c r="W309" s="6" t="n">
        <x:v>1</x:v>
      </x:c>
      <x:c r="X309" s="6" t="n">
        <x:v>1</x:v>
      </x:c>
      <x:c r="Y309" s="6" t="n">
        <x:v>1</x:v>
      </x:c>
      <x:c r="Z309" s="6" t="n">
        <x:v>1</x:v>
      </x:c>
      <x:c r="AA309" s="6" t="n">
        <x:v>1</x:v>
      </x:c>
      <x:c r="AB309" s="6" t="n">
        <x:v>1</x:v>
      </x:c>
      <x:c r="AC309" s="6" t="n">
        <x:v>1</x:v>
      </x:c>
      <x:c r="AD309" s="6" t="n">
        <x:v>1</x:v>
      </x:c>
      <x:c r="AE309" s="6" t="n">
        <x:v>1</x:v>
      </x:c>
      <x:c r="AF309" s="6" t="n">
        <x:v>1</x:v>
      </x:c>
      <x:c r="AG309" s="6" t="n">
        <x:v>1</x:v>
      </x:c>
      <x:c r="AH309" s="6" t="n">
        <x:v>1</x:v>
      </x:c>
      <x:c r="AI309" s="6" t="n">
        <x:v>1</x:v>
      </x:c>
      <x:c r="AJ309" s="6" t="n">
        <x:v>1</x:v>
      </x:c>
      <x:c r="AK309" s="6" t="n">
        <x:v>1</x:v>
      </x:c>
      <x:c r="AL309" s="6" t="n">
        <x:v>1</x:v>
      </x:c>
      <x:c r="AM309" s="6" t="n">
        <x:v>1</x:v>
      </x:c>
      <x:c r="AN309" s="6" t="n">
        <x:v>1</x:v>
      </x:c>
      <x:c r="AO309" s="6" t="n">
        <x:v>1</x:v>
      </x:c>
      <x:c r="AP309" s="6" t="n">
        <x:v>1</x:v>
      </x:c>
      <x:c r="AQ309" s="6" t="n">
        <x:v>1</x:v>
      </x:c>
      <x:c r="AR309" s="6" t="n">
        <x:v>1</x:v>
      </x:c>
      <x:c r="AS309" s="6" t="n">
        <x:v>1</x:v>
      </x:c>
      <x:c r="AT309" s="6" t="n">
        <x:v>1</x:v>
      </x:c>
      <x:c r="AU309" s="6" t="n">
        <x:v>1</x:v>
      </x:c>
      <x:c r="AV309" s="6" t="n">
        <x:v>1</x:v>
      </x:c>
      <x:c r="AW309" s="6" t="n">
        <x:v>1</x:v>
      </x:c>
      <x:c r="AX309" s="6" t="n">
        <x:v>1</x:v>
      </x:c>
      <x:c r="AY309" s="6" t="n">
        <x:v>1</x:v>
      </x:c>
      <x:c r="AZ309" s="6" t="n">
        <x:v>1</x:v>
      </x:c>
      <x:c r="BA309" s="6" t="n">
        <x:v>1</x:v>
      </x:c>
      <x:c r="BB309" s="6" t="n">
        <x:v>1</x:v>
      </x:c>
      <x:c r="BC309" s="6" t="n">
        <x:v>1</x:v>
      </x:c>
      <x:c r="BD309" s="6" t="n">
        <x:v>1</x:v>
      </x:c>
      <x:c r="BE309" s="6" t="n">
        <x:v>1</x:v>
      </x:c>
      <x:c r="BF309" s="6" t="n">
        <x:v>1</x:v>
      </x:c>
      <x:c r="BG309" s="6" t="n">
        <x:v>1</x:v>
      </x:c>
      <x:c r="BH309" s="6" t="n">
        <x:v>1</x:v>
      </x:c>
      <x:c r="BI309" s="6" t="n">
        <x:v>1</x:v>
      </x:c>
      <x:c r="BJ309" s="6" t="n">
        <x:v>1</x:v>
      </x:c>
      <x:c r="BK309" s="6" t="n">
        <x:v>1</x:v>
      </x:c>
      <x:c r="BL309" s="6" t="n">
        <x:v>1</x:v>
      </x:c>
      <x:c r="BM309" s="6" t="n">
        <x:v>1</x:v>
      </x:c>
      <x:c r="BN309" s="6" t="n">
        <x:v>1</x:v>
      </x:c>
      <x:c r="BO309" s="6" t="n">
        <x:v>1</x:v>
      </x:c>
    </x:row>
    <x:row r="310" ht="42" customHeight="1">
      <x:c r="A310" s="3" t="str">
        <x:v>KPI.BURN_MULTIPLE.VALID.3</x:v>
      </x:c>
      <x:c r="B310" s="3" t="str">
        <x:v>KPI: burn multiple valid / Downside</x:v>
      </x:c>
      <x:c r="C310" s="3" t="str">
        <x:v>flag</x:v>
      </x:c>
      <x:c r="D310" s="3" t="str">
        <x:v>MIN</x:v>
      </x:c>
      <x:c r="E310" s="6" t="n">
        <x:f>MIN(H310:BO310)</x:f>
        <x:v>0</x:v>
      </x:c>
      <x:c r="F310" s="3" t="str"/>
      <x:c r="G310" s="2"/>
      <x:c r="H310" s="6" t="n">
        <x:v>0</x:v>
      </x:c>
      <x:c r="I310" s="6" t="n">
        <x:v>0</x:v>
      </x:c>
      <x:c r="J310" s="6" t="n">
        <x:v>0</x:v>
      </x:c>
      <x:c r="K310" s="6" t="n">
        <x:v>0</x:v>
      </x:c>
      <x:c r="L310" s="6" t="n">
        <x:v>0</x:v>
      </x:c>
      <x:c r="M310" s="6" t="n">
        <x:v>0</x:v>
      </x:c>
      <x:c r="N310" s="6" t="n">
        <x:v>0</x:v>
      </x:c>
      <x:c r="O310" s="6" t="n">
        <x:v>0</x:v>
      </x:c>
      <x:c r="P310" s="6" t="n">
        <x:v>0</x:v>
      </x:c>
      <x:c r="Q310" s="6" t="n">
        <x:v>1</x:v>
      </x:c>
      <x:c r="R310" s="6" t="n">
        <x:v>1</x:v>
      </x:c>
      <x:c r="S310" s="6" t="n">
        <x:v>1</x:v>
      </x:c>
      <x:c r="T310" s="6" t="n">
        <x:v>1</x:v>
      </x:c>
      <x:c r="U310" s="6" t="n">
        <x:v>1</x:v>
      </x:c>
      <x:c r="V310" s="6" t="n">
        <x:v>1</x:v>
      </x:c>
      <x:c r="W310" s="6" t="n">
        <x:v>1</x:v>
      </x:c>
      <x:c r="X310" s="6" t="n">
        <x:v>1</x:v>
      </x:c>
      <x:c r="Y310" s="6" t="n">
        <x:v>1</x:v>
      </x:c>
      <x:c r="Z310" s="6" t="n">
        <x:v>1</x:v>
      </x:c>
      <x:c r="AA310" s="6" t="n">
        <x:v>1</x:v>
      </x:c>
      <x:c r="AB310" s="6" t="n">
        <x:v>1</x:v>
      </x:c>
      <x:c r="AC310" s="6" t="n">
        <x:v>1</x:v>
      </x:c>
      <x:c r="AD310" s="6" t="n">
        <x:v>1</x:v>
      </x:c>
      <x:c r="AE310" s="6" t="n">
        <x:v>1</x:v>
      </x:c>
      <x:c r="AF310" s="6" t="n">
        <x:v>1</x:v>
      </x:c>
      <x:c r="AG310" s="6" t="n">
        <x:v>1</x:v>
      </x:c>
      <x:c r="AH310" s="6" t="n">
        <x:v>1</x:v>
      </x:c>
      <x:c r="AI310" s="6" t="n">
        <x:v>1</x:v>
      </x:c>
      <x:c r="AJ310" s="6" t="n">
        <x:v>1</x:v>
      </x:c>
      <x:c r="AK310" s="6" t="n">
        <x:v>1</x:v>
      </x:c>
      <x:c r="AL310" s="6" t="n">
        <x:v>1</x:v>
      </x:c>
      <x:c r="AM310" s="6" t="n">
        <x:v>1</x:v>
      </x:c>
      <x:c r="AN310" s="6" t="n">
        <x:v>1</x:v>
      </x:c>
      <x:c r="AO310" s="6" t="n">
        <x:v>1</x:v>
      </x:c>
      <x:c r="AP310" s="6" t="n">
        <x:v>1</x:v>
      </x:c>
      <x:c r="AQ310" s="6" t="n">
        <x:v>1</x:v>
      </x:c>
      <x:c r="AR310" s="6" t="n">
        <x:v>1</x:v>
      </x:c>
      <x:c r="AS310" s="6" t="n">
        <x:v>1</x:v>
      </x:c>
      <x:c r="AT310" s="6" t="n">
        <x:v>1</x:v>
      </x:c>
      <x:c r="AU310" s="6" t="n">
        <x:v>1</x:v>
      </x:c>
      <x:c r="AV310" s="6" t="n">
        <x:v>1</x:v>
      </x:c>
      <x:c r="AW310" s="6" t="n">
        <x:v>1</x:v>
      </x:c>
      <x:c r="AX310" s="6" t="n">
        <x:v>1</x:v>
      </x:c>
      <x:c r="AY310" s="6" t="n">
        <x:v>1</x:v>
      </x:c>
      <x:c r="AZ310" s="6" t="n">
        <x:v>1</x:v>
      </x:c>
      <x:c r="BA310" s="6" t="n">
        <x:v>1</x:v>
      </x:c>
      <x:c r="BB310" s="6" t="n">
        <x:v>1</x:v>
      </x:c>
      <x:c r="BC310" s="6" t="n">
        <x:v>1</x:v>
      </x:c>
      <x:c r="BD310" s="6" t="n">
        <x:v>1</x:v>
      </x:c>
      <x:c r="BE310" s="6" t="n">
        <x:v>1</x:v>
      </x:c>
      <x:c r="BF310" s="6" t="n">
        <x:v>1</x:v>
      </x:c>
      <x:c r="BG310" s="6" t="n">
        <x:v>1</x:v>
      </x:c>
      <x:c r="BH310" s="6" t="n">
        <x:v>1</x:v>
      </x:c>
      <x:c r="BI310" s="6" t="n">
        <x:v>1</x:v>
      </x:c>
      <x:c r="BJ310" s="6" t="n">
        <x:v>1</x:v>
      </x:c>
      <x:c r="BK310" s="6" t="n">
        <x:v>1</x:v>
      </x:c>
      <x:c r="BL310" s="6" t="n">
        <x:v>1</x:v>
      </x:c>
      <x:c r="BM310" s="6" t="n">
        <x:v>1</x:v>
      </x:c>
      <x:c r="BN310" s="6" t="n">
        <x:v>1</x:v>
      </x:c>
      <x:c r="BO310" s="6" t="n">
        <x:v>1</x:v>
      </x:c>
    </x:row>
    <x:row r="311" ht="42" customHeight="1">
      <x:c r="A311" s="3" t="str">
        <x:v>PPL.FTE</x:v>
      </x:c>
      <x:c r="B311" s="3" t="str">
        <x:v>Full-time equivalents</x:v>
      </x:c>
      <x:c r="C311" s="3" t="str">
        <x:v>FTE</x:v>
      </x:c>
      <x:c r="D311" s="3" t="str">
        <x:v>END</x:v>
      </x:c>
      <x:c r="E311" s="19" t="n">
        <x:f>BO311</x:f>
        <x:v>16</x:v>
      </x:c>
      <x:c r="F311" s="3" t="str">
        <x:v>D10 People row 12; latest estimate</x:v>
      </x:c>
      <x:c r="G311" s="2"/>
      <x:c r="H311" s="20" t="n">
        <x:f>INDEX(H312:H314,'Cover'!$C$28,1)</x:f>
        <x:v>3</x:v>
      </x:c>
      <x:c r="I311" s="20" t="n">
        <x:f>INDEX(I312:I314,'Cover'!$C$28,1)</x:f>
        <x:v>3</x:v>
      </x:c>
      <x:c r="J311" s="20" t="n">
        <x:f>INDEX(J312:J314,'Cover'!$C$28,1)</x:f>
        <x:v>5</x:v>
      </x:c>
      <x:c r="K311" s="20" t="n">
        <x:f>INDEX(K312:K314,'Cover'!$C$28,1)</x:f>
        <x:v>7</x:v>
      </x:c>
      <x:c r="L311" s="20" t="n">
        <x:f>INDEX(L312:L314,'Cover'!$C$28,1)</x:f>
        <x:v>8</x:v>
      </x:c>
      <x:c r="M311" s="20" t="n">
        <x:f>INDEX(M312:M314,'Cover'!$C$28,1)</x:f>
        <x:v>9</x:v>
      </x:c>
      <x:c r="N311" s="20" t="n">
        <x:f>INDEX(N312:N314,'Cover'!$C$28,1)</x:f>
        <x:v>9</x:v>
      </x:c>
      <x:c r="O311" s="20" t="n">
        <x:f>INDEX(O312:O314,'Cover'!$C$28,1)</x:f>
        <x:v>10</x:v>
      </x:c>
      <x:c r="P311" s="20" t="n">
        <x:f>INDEX(P312:P314,'Cover'!$C$28,1)</x:f>
        <x:v>12</x:v>
      </x:c>
      <x:c r="Q311" s="20" t="n">
        <x:f>INDEX(Q312:Q314,'Cover'!$C$28,1)</x:f>
        <x:v>13</x:v>
      </x:c>
      <x:c r="R311" s="20" t="n">
        <x:f>INDEX(R312:R314,'Cover'!$C$28,1)</x:f>
        <x:v>13</x:v>
      </x:c>
      <x:c r="S311" s="20" t="n">
        <x:f>INDEX(S312:S314,'Cover'!$C$28,1)</x:f>
        <x:v>13</x:v>
      </x:c>
      <x:c r="T311" s="20" t="n">
        <x:f>INDEX(T312:T314,'Cover'!$C$28,1)</x:f>
        <x:v>14</x:v>
      </x:c>
      <x:c r="U311" s="20" t="n">
        <x:f>INDEX(U312:U314,'Cover'!$C$28,1)</x:f>
        <x:v>14</x:v>
      </x:c>
      <x:c r="V311" s="20" t="n">
        <x:f>INDEX(V312:V314,'Cover'!$C$28,1)</x:f>
        <x:v>14</x:v>
      </x:c>
      <x:c r="W311" s="20" t="n">
        <x:f>INDEX(W312:W314,'Cover'!$C$28,1)</x:f>
        <x:v>14</x:v>
      </x:c>
      <x:c r="X311" s="20" t="n">
        <x:f>INDEX(X312:X314,'Cover'!$C$28,1)</x:f>
        <x:v>14</x:v>
      </x:c>
      <x:c r="Y311" s="20" t="n">
        <x:f>INDEX(Y312:Y314,'Cover'!$C$28,1)</x:f>
        <x:v>14</x:v>
      </x:c>
      <x:c r="Z311" s="20" t="n">
        <x:f>INDEX(Z312:Z314,'Cover'!$C$28,1)</x:f>
        <x:v>15</x:v>
      </x:c>
      <x:c r="AA311" s="20" t="n">
        <x:f>INDEX(AA312:AA314,'Cover'!$C$28,1)</x:f>
        <x:v>15</x:v>
      </x:c>
      <x:c r="AB311" s="20" t="n">
        <x:f>INDEX(AB312:AB314,'Cover'!$C$28,1)</x:f>
        <x:v>15</x:v>
      </x:c>
      <x:c r="AC311" s="20" t="n">
        <x:f>INDEX(AC312:AC314,'Cover'!$C$28,1)</x:f>
        <x:v>15</x:v>
      </x:c>
      <x:c r="AD311" s="20" t="n">
        <x:f>INDEX(AD312:AD314,'Cover'!$C$28,1)</x:f>
        <x:v>15</x:v>
      </x:c>
      <x:c r="AE311" s="20" t="n">
        <x:f>INDEX(AE312:AE314,'Cover'!$C$28,1)</x:f>
        <x:v>16</x:v>
      </x:c>
      <x:c r="AF311" s="20" t="n">
        <x:f>INDEX(AF312:AF314,'Cover'!$C$28,1)</x:f>
        <x:v>16</x:v>
      </x:c>
      <x:c r="AG311" s="20" t="n">
        <x:f>INDEX(AG312:AG314,'Cover'!$C$28,1)</x:f>
        <x:v>16</x:v>
      </x:c>
      <x:c r="AH311" s="20" t="n">
        <x:f>INDEX(AH312:AH314,'Cover'!$C$28,1)</x:f>
        <x:v>16</x:v>
      </x:c>
      <x:c r="AI311" s="20" t="n">
        <x:f>INDEX(AI312:AI314,'Cover'!$C$28,1)</x:f>
        <x:v>16</x:v>
      </x:c>
      <x:c r="AJ311" s="20" t="n">
        <x:f>INDEX(AJ312:AJ314,'Cover'!$C$28,1)</x:f>
        <x:v>16</x:v>
      </x:c>
      <x:c r="AK311" s="20" t="n">
        <x:f>INDEX(AK312:AK314,'Cover'!$C$28,1)</x:f>
        <x:v>16</x:v>
      </x:c>
      <x:c r="AL311" s="20" t="n">
        <x:f>INDEX(AL312:AL314,'Cover'!$C$28,1)</x:f>
        <x:v>16</x:v>
      </x:c>
      <x:c r="AM311" s="20" t="n">
        <x:f>INDEX(AM312:AM314,'Cover'!$C$28,1)</x:f>
        <x:v>16</x:v>
      </x:c>
      <x:c r="AN311" s="20" t="n">
        <x:f>INDEX(AN312:AN314,'Cover'!$C$28,1)</x:f>
        <x:v>16</x:v>
      </x:c>
      <x:c r="AO311" s="20" t="n">
        <x:f>INDEX(AO312:AO314,'Cover'!$C$28,1)</x:f>
        <x:v>16</x:v>
      </x:c>
      <x:c r="AP311" s="20" t="n">
        <x:f>INDEX(AP312:AP314,'Cover'!$C$28,1)</x:f>
        <x:v>16</x:v>
      </x:c>
      <x:c r="AQ311" s="20" t="n">
        <x:f>INDEX(AQ312:AQ314,'Cover'!$C$28,1)</x:f>
        <x:v>16</x:v>
      </x:c>
      <x:c r="AR311" s="20" t="n">
        <x:f>INDEX(AR312:AR314,'Cover'!$C$28,1)</x:f>
        <x:v>16</x:v>
      </x:c>
      <x:c r="AS311" s="20" t="n">
        <x:f>INDEX(AS312:AS314,'Cover'!$C$28,1)</x:f>
        <x:v>16</x:v>
      </x:c>
      <x:c r="AT311" s="20" t="n">
        <x:f>INDEX(AT312:AT314,'Cover'!$C$28,1)</x:f>
        <x:v>16</x:v>
      </x:c>
      <x:c r="AU311" s="20" t="n">
        <x:f>INDEX(AU312:AU314,'Cover'!$C$28,1)</x:f>
        <x:v>16</x:v>
      </x:c>
      <x:c r="AV311" s="20" t="n">
        <x:f>INDEX(AV312:AV314,'Cover'!$C$28,1)</x:f>
        <x:v>16</x:v>
      </x:c>
      <x:c r="AW311" s="20" t="n">
        <x:f>INDEX(AW312:AW314,'Cover'!$C$28,1)</x:f>
        <x:v>16</x:v>
      </x:c>
      <x:c r="AX311" s="20" t="n">
        <x:f>INDEX(AX312:AX314,'Cover'!$C$28,1)</x:f>
        <x:v>16</x:v>
      </x:c>
      <x:c r="AY311" s="20" t="n">
        <x:f>INDEX(AY312:AY314,'Cover'!$C$28,1)</x:f>
        <x:v>16</x:v>
      </x:c>
      <x:c r="AZ311" s="20" t="n">
        <x:f>INDEX(AZ312:AZ314,'Cover'!$C$28,1)</x:f>
        <x:v>16</x:v>
      </x:c>
      <x:c r="BA311" s="20" t="n">
        <x:f>INDEX(BA312:BA314,'Cover'!$C$28,1)</x:f>
        <x:v>16</x:v>
      </x:c>
      <x:c r="BB311" s="20" t="n">
        <x:f>INDEX(BB312:BB314,'Cover'!$C$28,1)</x:f>
        <x:v>16</x:v>
      </x:c>
      <x:c r="BC311" s="20" t="n">
        <x:f>INDEX(BC312:BC314,'Cover'!$C$28,1)</x:f>
        <x:v>16</x:v>
      </x:c>
      <x:c r="BD311" s="20" t="n">
        <x:f>INDEX(BD312:BD314,'Cover'!$C$28,1)</x:f>
        <x:v>16</x:v>
      </x:c>
      <x:c r="BE311" s="20" t="n">
        <x:f>INDEX(BE312:BE314,'Cover'!$C$28,1)</x:f>
        <x:v>16</x:v>
      </x:c>
      <x:c r="BF311" s="20" t="n">
        <x:f>INDEX(BF312:BF314,'Cover'!$C$28,1)</x:f>
        <x:v>16</x:v>
      </x:c>
      <x:c r="BG311" s="20" t="n">
        <x:f>INDEX(BG312:BG314,'Cover'!$C$28,1)</x:f>
        <x:v>16</x:v>
      </x:c>
      <x:c r="BH311" s="20" t="n">
        <x:f>INDEX(BH312:BH314,'Cover'!$C$28,1)</x:f>
        <x:v>16</x:v>
      </x:c>
      <x:c r="BI311" s="20" t="n">
        <x:f>INDEX(BI312:BI314,'Cover'!$C$28,1)</x:f>
        <x:v>16</x:v>
      </x:c>
      <x:c r="BJ311" s="20" t="n">
        <x:f>INDEX(BJ312:BJ314,'Cover'!$C$28,1)</x:f>
        <x:v>16</x:v>
      </x:c>
      <x:c r="BK311" s="20" t="n">
        <x:f>INDEX(BK312:BK314,'Cover'!$C$28,1)</x:f>
        <x:v>16</x:v>
      </x:c>
      <x:c r="BL311" s="20" t="n">
        <x:f>INDEX(BL312:BL314,'Cover'!$C$28,1)</x:f>
        <x:v>16</x:v>
      </x:c>
      <x:c r="BM311" s="20" t="n">
        <x:f>INDEX(BM312:BM314,'Cover'!$C$28,1)</x:f>
        <x:v>16</x:v>
      </x:c>
      <x:c r="BN311" s="20" t="n">
        <x:f>INDEX(BN312:BN314,'Cover'!$C$28,1)</x:f>
        <x:v>16</x:v>
      </x:c>
      <x:c r="BO311" s="20" t="n">
        <x:f>INDEX(BO312:BO314,'Cover'!$C$28,1)</x:f>
        <x:v>16</x:v>
      </x:c>
    </x:row>
    <x:row r="312" ht="42" customHeight="1">
      <x:c r="A312" s="3" t="str">
        <x:v>PPL.FTE.1</x:v>
      </x:c>
      <x:c r="B312" s="3" t="str">
        <x:v>Full-time equivalents / Base</x:v>
      </x:c>
      <x:c r="C312" s="3" t="str">
        <x:v>FTE</x:v>
      </x:c>
      <x:c r="D312" s="3" t="str">
        <x:v>END</x:v>
      </x:c>
      <x:c r="E312" s="19" t="n">
        <x:f>BO312</x:f>
        <x:v>16</x:v>
      </x:c>
      <x:c r="F312" s="3" t="str"/>
      <x:c r="G312" s="2"/>
      <x:c r="H312" s="19" t="n">
        <x:v>3</x:v>
      </x:c>
      <x:c r="I312" s="19" t="n">
        <x:v>3</x:v>
      </x:c>
      <x:c r="J312" s="19" t="n">
        <x:v>5</x:v>
      </x:c>
      <x:c r="K312" s="19" t="n">
        <x:v>7</x:v>
      </x:c>
      <x:c r="L312" s="19" t="n">
        <x:v>8</x:v>
      </x:c>
      <x:c r="M312" s="19" t="n">
        <x:v>9</x:v>
      </x:c>
      <x:c r="N312" s="19" t="n">
        <x:v>9</x:v>
      </x:c>
      <x:c r="O312" s="19" t="n">
        <x:v>10</x:v>
      </x:c>
      <x:c r="P312" s="19" t="n">
        <x:v>12</x:v>
      </x:c>
      <x:c r="Q312" s="19" t="n">
        <x:v>13</x:v>
      </x:c>
      <x:c r="R312" s="19" t="n">
        <x:v>13</x:v>
      </x:c>
      <x:c r="S312" s="19" t="n">
        <x:v>13</x:v>
      </x:c>
      <x:c r="T312" s="19" t="n">
        <x:v>14</x:v>
      </x:c>
      <x:c r="U312" s="19" t="n">
        <x:v>14</x:v>
      </x:c>
      <x:c r="V312" s="19" t="n">
        <x:v>14</x:v>
      </x:c>
      <x:c r="W312" s="19" t="n">
        <x:v>14</x:v>
      </x:c>
      <x:c r="X312" s="19" t="n">
        <x:v>14</x:v>
      </x:c>
      <x:c r="Y312" s="19" t="n">
        <x:v>14</x:v>
      </x:c>
      <x:c r="Z312" s="19" t="n">
        <x:v>15</x:v>
      </x:c>
      <x:c r="AA312" s="19" t="n">
        <x:v>15</x:v>
      </x:c>
      <x:c r="AB312" s="19" t="n">
        <x:v>15</x:v>
      </x:c>
      <x:c r="AC312" s="19" t="n">
        <x:v>15</x:v>
      </x:c>
      <x:c r="AD312" s="19" t="n">
        <x:v>15</x:v>
      </x:c>
      <x:c r="AE312" s="19" t="n">
        <x:v>16</x:v>
      </x:c>
      <x:c r="AF312" s="19" t="n">
        <x:v>16</x:v>
      </x:c>
      <x:c r="AG312" s="19" t="n">
        <x:v>16</x:v>
      </x:c>
      <x:c r="AH312" s="19" t="n">
        <x:v>16</x:v>
      </x:c>
      <x:c r="AI312" s="19" t="n">
        <x:v>16</x:v>
      </x:c>
      <x:c r="AJ312" s="19" t="n">
        <x:v>16</x:v>
      </x:c>
      <x:c r="AK312" s="19" t="n">
        <x:v>16</x:v>
      </x:c>
      <x:c r="AL312" s="19" t="n">
        <x:v>16</x:v>
      </x:c>
      <x:c r="AM312" s="19" t="n">
        <x:v>16</x:v>
      </x:c>
      <x:c r="AN312" s="19" t="n">
        <x:v>16</x:v>
      </x:c>
      <x:c r="AO312" s="19" t="n">
        <x:v>16</x:v>
      </x:c>
      <x:c r="AP312" s="19" t="n">
        <x:v>16</x:v>
      </x:c>
      <x:c r="AQ312" s="19" t="n">
        <x:v>16</x:v>
      </x:c>
      <x:c r="AR312" s="19" t="n">
        <x:v>16</x:v>
      </x:c>
      <x:c r="AS312" s="19" t="n">
        <x:v>16</x:v>
      </x:c>
      <x:c r="AT312" s="19" t="n">
        <x:v>16</x:v>
      </x:c>
      <x:c r="AU312" s="19" t="n">
        <x:v>16</x:v>
      </x:c>
      <x:c r="AV312" s="19" t="n">
        <x:v>16</x:v>
      </x:c>
      <x:c r="AW312" s="19" t="n">
        <x:v>16</x:v>
      </x:c>
      <x:c r="AX312" s="19" t="n">
        <x:v>16</x:v>
      </x:c>
      <x:c r="AY312" s="19" t="n">
        <x:v>16</x:v>
      </x:c>
      <x:c r="AZ312" s="19" t="n">
        <x:v>16</x:v>
      </x:c>
      <x:c r="BA312" s="19" t="n">
        <x:v>16</x:v>
      </x:c>
      <x:c r="BB312" s="19" t="n">
        <x:v>16</x:v>
      </x:c>
      <x:c r="BC312" s="19" t="n">
        <x:v>16</x:v>
      </x:c>
      <x:c r="BD312" s="19" t="n">
        <x:v>16</x:v>
      </x:c>
      <x:c r="BE312" s="19" t="n">
        <x:v>16</x:v>
      </x:c>
      <x:c r="BF312" s="19" t="n">
        <x:v>16</x:v>
      </x:c>
      <x:c r="BG312" s="19" t="n">
        <x:v>16</x:v>
      </x:c>
      <x:c r="BH312" s="19" t="n">
        <x:v>16</x:v>
      </x:c>
      <x:c r="BI312" s="19" t="n">
        <x:v>16</x:v>
      </x:c>
      <x:c r="BJ312" s="19" t="n">
        <x:v>16</x:v>
      </x:c>
      <x:c r="BK312" s="19" t="n">
        <x:v>16</x:v>
      </x:c>
      <x:c r="BL312" s="19" t="n">
        <x:v>16</x:v>
      </x:c>
      <x:c r="BM312" s="19" t="n">
        <x:v>16</x:v>
      </x:c>
      <x:c r="BN312" s="19" t="n">
        <x:v>16</x:v>
      </x:c>
      <x:c r="BO312" s="19" t="n">
        <x:v>16</x:v>
      </x:c>
    </x:row>
    <x:row r="313" ht="42" customHeight="1">
      <x:c r="A313" s="3" t="str">
        <x:v>PPL.FTE.2</x:v>
      </x:c>
      <x:c r="B313" s="3" t="str">
        <x:v>Full-time equivalents / Upside</x:v>
      </x:c>
      <x:c r="C313" s="3" t="str">
        <x:v>FTE</x:v>
      </x:c>
      <x:c r="D313" s="3" t="str">
        <x:v>END</x:v>
      </x:c>
      <x:c r="E313" s="19" t="n">
        <x:f>BO313</x:f>
        <x:v>16</x:v>
      </x:c>
      <x:c r="F313" s="3" t="str"/>
      <x:c r="G313" s="2"/>
      <x:c r="H313" s="19" t="n">
        <x:v>3</x:v>
      </x:c>
      <x:c r="I313" s="19" t="n">
        <x:v>3</x:v>
      </x:c>
      <x:c r="J313" s="19" t="n">
        <x:v>5</x:v>
      </x:c>
      <x:c r="K313" s="19" t="n">
        <x:v>7</x:v>
      </x:c>
      <x:c r="L313" s="19" t="n">
        <x:v>8</x:v>
      </x:c>
      <x:c r="M313" s="19" t="n">
        <x:v>9</x:v>
      </x:c>
      <x:c r="N313" s="19" t="n">
        <x:v>9</x:v>
      </x:c>
      <x:c r="O313" s="19" t="n">
        <x:v>10</x:v>
      </x:c>
      <x:c r="P313" s="19" t="n">
        <x:v>12</x:v>
      </x:c>
      <x:c r="Q313" s="19" t="n">
        <x:v>13</x:v>
      </x:c>
      <x:c r="R313" s="19" t="n">
        <x:v>13</x:v>
      </x:c>
      <x:c r="S313" s="19" t="n">
        <x:v>13</x:v>
      </x:c>
      <x:c r="T313" s="19" t="n">
        <x:v>14</x:v>
      </x:c>
      <x:c r="U313" s="19" t="n">
        <x:v>14</x:v>
      </x:c>
      <x:c r="V313" s="19" t="n">
        <x:v>14</x:v>
      </x:c>
      <x:c r="W313" s="19" t="n">
        <x:v>14</x:v>
      </x:c>
      <x:c r="X313" s="19" t="n">
        <x:v>14</x:v>
      </x:c>
      <x:c r="Y313" s="19" t="n">
        <x:v>14</x:v>
      </x:c>
      <x:c r="Z313" s="19" t="n">
        <x:v>15</x:v>
      </x:c>
      <x:c r="AA313" s="19" t="n">
        <x:v>15</x:v>
      </x:c>
      <x:c r="AB313" s="19" t="n">
        <x:v>15</x:v>
      </x:c>
      <x:c r="AC313" s="19" t="n">
        <x:v>15</x:v>
      </x:c>
      <x:c r="AD313" s="19" t="n">
        <x:v>15</x:v>
      </x:c>
      <x:c r="AE313" s="19" t="n">
        <x:v>16</x:v>
      </x:c>
      <x:c r="AF313" s="19" t="n">
        <x:v>16</x:v>
      </x:c>
      <x:c r="AG313" s="19" t="n">
        <x:v>16</x:v>
      </x:c>
      <x:c r="AH313" s="19" t="n">
        <x:v>16</x:v>
      </x:c>
      <x:c r="AI313" s="19" t="n">
        <x:v>16</x:v>
      </x:c>
      <x:c r="AJ313" s="19" t="n">
        <x:v>16</x:v>
      </x:c>
      <x:c r="AK313" s="19" t="n">
        <x:v>16</x:v>
      </x:c>
      <x:c r="AL313" s="19" t="n">
        <x:v>16</x:v>
      </x:c>
      <x:c r="AM313" s="19" t="n">
        <x:v>16</x:v>
      </x:c>
      <x:c r="AN313" s="19" t="n">
        <x:v>16</x:v>
      </x:c>
      <x:c r="AO313" s="19" t="n">
        <x:v>16</x:v>
      </x:c>
      <x:c r="AP313" s="19" t="n">
        <x:v>16</x:v>
      </x:c>
      <x:c r="AQ313" s="19" t="n">
        <x:v>16</x:v>
      </x:c>
      <x:c r="AR313" s="19" t="n">
        <x:v>16</x:v>
      </x:c>
      <x:c r="AS313" s="19" t="n">
        <x:v>16</x:v>
      </x:c>
      <x:c r="AT313" s="19" t="n">
        <x:v>16</x:v>
      </x:c>
      <x:c r="AU313" s="19" t="n">
        <x:v>16</x:v>
      </x:c>
      <x:c r="AV313" s="19" t="n">
        <x:v>16</x:v>
      </x:c>
      <x:c r="AW313" s="19" t="n">
        <x:v>16</x:v>
      </x:c>
      <x:c r="AX313" s="19" t="n">
        <x:v>16</x:v>
      </x:c>
      <x:c r="AY313" s="19" t="n">
        <x:v>16</x:v>
      </x:c>
      <x:c r="AZ313" s="19" t="n">
        <x:v>16</x:v>
      </x:c>
      <x:c r="BA313" s="19" t="n">
        <x:v>16</x:v>
      </x:c>
      <x:c r="BB313" s="19" t="n">
        <x:v>16</x:v>
      </x:c>
      <x:c r="BC313" s="19" t="n">
        <x:v>16</x:v>
      </x:c>
      <x:c r="BD313" s="19" t="n">
        <x:v>16</x:v>
      </x:c>
      <x:c r="BE313" s="19" t="n">
        <x:v>16</x:v>
      </x:c>
      <x:c r="BF313" s="19" t="n">
        <x:v>16</x:v>
      </x:c>
      <x:c r="BG313" s="19" t="n">
        <x:v>16</x:v>
      </x:c>
      <x:c r="BH313" s="19" t="n">
        <x:v>16</x:v>
      </x:c>
      <x:c r="BI313" s="19" t="n">
        <x:v>16</x:v>
      </x:c>
      <x:c r="BJ313" s="19" t="n">
        <x:v>16</x:v>
      </x:c>
      <x:c r="BK313" s="19" t="n">
        <x:v>16</x:v>
      </x:c>
      <x:c r="BL313" s="19" t="n">
        <x:v>16</x:v>
      </x:c>
      <x:c r="BM313" s="19" t="n">
        <x:v>16</x:v>
      </x:c>
      <x:c r="BN313" s="19" t="n">
        <x:v>16</x:v>
      </x:c>
      <x:c r="BO313" s="19" t="n">
        <x:v>16</x:v>
      </x:c>
    </x:row>
    <x:row r="314" ht="42" customHeight="1">
      <x:c r="A314" s="3" t="str">
        <x:v>PPL.FTE.3</x:v>
      </x:c>
      <x:c r="B314" s="3" t="str">
        <x:v>Full-time equivalents / Downside</x:v>
      </x:c>
      <x:c r="C314" s="3" t="str">
        <x:v>FTE</x:v>
      </x:c>
      <x:c r="D314" s="3" t="str">
        <x:v>END</x:v>
      </x:c>
      <x:c r="E314" s="19" t="n">
        <x:f>BO314</x:f>
        <x:v>16</x:v>
      </x:c>
      <x:c r="F314" s="3" t="str"/>
      <x:c r="G314" s="2"/>
      <x:c r="H314" s="19" t="n">
        <x:v>3</x:v>
      </x:c>
      <x:c r="I314" s="19" t="n">
        <x:v>3</x:v>
      </x:c>
      <x:c r="J314" s="19" t="n">
        <x:v>5</x:v>
      </x:c>
      <x:c r="K314" s="19" t="n">
        <x:v>7</x:v>
      </x:c>
      <x:c r="L314" s="19" t="n">
        <x:v>8</x:v>
      </x:c>
      <x:c r="M314" s="19" t="n">
        <x:v>9</x:v>
      </x:c>
      <x:c r="N314" s="19" t="n">
        <x:v>9</x:v>
      </x:c>
      <x:c r="O314" s="19" t="n">
        <x:v>10</x:v>
      </x:c>
      <x:c r="P314" s="19" t="n">
        <x:v>12</x:v>
      </x:c>
      <x:c r="Q314" s="19" t="n">
        <x:v>13</x:v>
      </x:c>
      <x:c r="R314" s="19" t="n">
        <x:v>13</x:v>
      </x:c>
      <x:c r="S314" s="19" t="n">
        <x:v>13</x:v>
      </x:c>
      <x:c r="T314" s="19" t="n">
        <x:v>14</x:v>
      </x:c>
      <x:c r="U314" s="19" t="n">
        <x:v>14</x:v>
      </x:c>
      <x:c r="V314" s="19" t="n">
        <x:v>14</x:v>
      </x:c>
      <x:c r="W314" s="19" t="n">
        <x:v>14</x:v>
      </x:c>
      <x:c r="X314" s="19" t="n">
        <x:v>14</x:v>
      </x:c>
      <x:c r="Y314" s="19" t="n">
        <x:v>14</x:v>
      </x:c>
      <x:c r="Z314" s="19" t="n">
        <x:v>15</x:v>
      </x:c>
      <x:c r="AA314" s="19" t="n">
        <x:v>15</x:v>
      </x:c>
      <x:c r="AB314" s="19" t="n">
        <x:v>15</x:v>
      </x:c>
      <x:c r="AC314" s="19" t="n">
        <x:v>15</x:v>
      </x:c>
      <x:c r="AD314" s="19" t="n">
        <x:v>15</x:v>
      </x:c>
      <x:c r="AE314" s="19" t="n">
        <x:v>16</x:v>
      </x:c>
      <x:c r="AF314" s="19" t="n">
        <x:v>16</x:v>
      </x:c>
      <x:c r="AG314" s="19" t="n">
        <x:v>16</x:v>
      </x:c>
      <x:c r="AH314" s="19" t="n">
        <x:v>16</x:v>
      </x:c>
      <x:c r="AI314" s="19" t="n">
        <x:v>16</x:v>
      </x:c>
      <x:c r="AJ314" s="19" t="n">
        <x:v>16</x:v>
      </x:c>
      <x:c r="AK314" s="19" t="n">
        <x:v>16</x:v>
      </x:c>
      <x:c r="AL314" s="19" t="n">
        <x:v>16</x:v>
      </x:c>
      <x:c r="AM314" s="19" t="n">
        <x:v>16</x:v>
      </x:c>
      <x:c r="AN314" s="19" t="n">
        <x:v>16</x:v>
      </x:c>
      <x:c r="AO314" s="19" t="n">
        <x:v>16</x:v>
      </x:c>
      <x:c r="AP314" s="19" t="n">
        <x:v>16</x:v>
      </x:c>
      <x:c r="AQ314" s="19" t="n">
        <x:v>16</x:v>
      </x:c>
      <x:c r="AR314" s="19" t="n">
        <x:v>16</x:v>
      </x:c>
      <x:c r="AS314" s="19" t="n">
        <x:v>16</x:v>
      </x:c>
      <x:c r="AT314" s="19" t="n">
        <x:v>16</x:v>
      </x:c>
      <x:c r="AU314" s="19" t="n">
        <x:v>16</x:v>
      </x:c>
      <x:c r="AV314" s="19" t="n">
        <x:v>16</x:v>
      </x:c>
      <x:c r="AW314" s="19" t="n">
        <x:v>16</x:v>
      </x:c>
      <x:c r="AX314" s="19" t="n">
        <x:v>16</x:v>
      </x:c>
      <x:c r="AY314" s="19" t="n">
        <x:v>16</x:v>
      </x:c>
      <x:c r="AZ314" s="19" t="n">
        <x:v>16</x:v>
      </x:c>
      <x:c r="BA314" s="19" t="n">
        <x:v>16</x:v>
      </x:c>
      <x:c r="BB314" s="19" t="n">
        <x:v>16</x:v>
      </x:c>
      <x:c r="BC314" s="19" t="n">
        <x:v>16</x:v>
      </x:c>
      <x:c r="BD314" s="19" t="n">
        <x:v>16</x:v>
      </x:c>
      <x:c r="BE314" s="19" t="n">
        <x:v>16</x:v>
      </x:c>
      <x:c r="BF314" s="19" t="n">
        <x:v>16</x:v>
      </x:c>
      <x:c r="BG314" s="19" t="n">
        <x:v>16</x:v>
      </x:c>
      <x:c r="BH314" s="19" t="n">
        <x:v>16</x:v>
      </x:c>
      <x:c r="BI314" s="19" t="n">
        <x:v>16</x:v>
      </x:c>
      <x:c r="BJ314" s="19" t="n">
        <x:v>16</x:v>
      </x:c>
      <x:c r="BK314" s="19" t="n">
        <x:v>16</x:v>
      </x:c>
      <x:c r="BL314" s="19" t="n">
        <x:v>16</x:v>
      </x:c>
      <x:c r="BM314" s="19" t="n">
        <x:v>16</x:v>
      </x:c>
      <x:c r="BN314" s="19" t="n">
        <x:v>16</x:v>
      </x:c>
      <x:c r="BO314" s="19" t="n">
        <x:v>16</x:v>
      </x:c>
    </x:row>
  </x:sheetData>
  <x:mergeCells>
    <x:mergeCell ref="A7:F8"/>
  </x:mergeCells>
  <x:pageMargins left="0.7" right="0.7" top="0.75" bottom="0.75" header="0.3" footer="0.3"/>
</x:worksheet>
</file>

<file path=xl/worksheets/sheet14.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22" hidden="0" customWidth="1"/>
    <x:col min="2" max="2" width="26" hidden="0" customWidth="1"/>
    <x:col min="3" max="3" width="26" hidden="0" customWidth="1"/>
    <x:col min="4" max="4" width="26" hidden="0" customWidth="1"/>
    <x:col min="5" max="5" width="22" hidden="0" customWidth="1"/>
  </x:cols>
  <x:sheetData>
    <x:row r="1" ht="25" customHeight="1">
      <x:c r="A1" s="17" t="str">
        <x:v>Frozen original budget cash</x:v>
      </x:c>
      <x:c r="B1" s="2"/>
      <x:c r="C1" s="2"/>
      <x:c r="D1" s="2"/>
      <x:c r="E1" s="2"/>
    </x:row>
    <x:row r="2" ht="25" customHeight="1">
      <x:c r="A2" s="16" t="str">
        <x:v>Mirovest GmbH — fictional</x:v>
      </x:c>
      <x:c r="B2" s="2"/>
      <x:c r="C2" s="2"/>
      <x:c r="D2" s="2"/>
      <x:c r="E2" s="2"/>
    </x:row>
    <x:row r="3" ht="25" customHeight="1">
      <x:c r="A3" s="3" t="str">
        <x:v>Selected case</x:v>
      </x:c>
      <x:c r="B3" s="10" t="str">
        <x:f>'Cover'!C29</x:f>
        <x:v>Base</x:v>
      </x:c>
      <x:c r="C3" s="2"/>
      <x:c r="D3" s="2"/>
      <x:c r="E3" s="2"/>
    </x:row>
    <x:row r="4" ht="25" customHeight="1">
      <x:c r="A4" s="16" t="str">
        <x:v>EUR. Actual January–June 2027; source versions remain separate.</x:v>
      </x:c>
      <x:c r="B4" s="2"/>
      <x:c r="C4" s="2"/>
      <x:c r="D4" s="2"/>
      <x:c r="E4" s="2"/>
    </x:row>
    <x:row r="5" ht="25" customHeight="1">
      <x:c r="A5" s="16" t="str">
        <x:v>Release CR02-2026-10-13-v1 · Release bundle / local user copy</x:v>
      </x:c>
      <x:c r="B5" s="2"/>
      <x:c r="C5" s="2"/>
      <x:c r="D5" s="2"/>
      <x:c r="E5" s="2"/>
    </x:row>
    <x:row r="6" ht="25" customHeight="1">
      <x:c r="A6" s="2"/>
      <x:c r="B6" s="2"/>
      <x:c r="C6" s="2"/>
      <x:c r="D6" s="2"/>
      <x:c r="E6" s="2"/>
    </x:row>
    <x:row r="7" ht="32" customHeight="1">
      <x:c r="A7" s="3" t="str">
        <x:v>Source: D10 Budget_Original cached values; frozen original base budget tied to D13 (not inputs).</x:v>
      </x:c>
      <x:c r="B7" s="2"/>
      <x:c r="C7" s="2"/>
      <x:c r="D7" s="2"/>
      <x:c r="E7" s="2"/>
    </x:row>
    <x:row r="8" ht="25" customHeight="1">
      <x:c r="A8" s="2"/>
      <x:c r="B8" s="2"/>
      <x:c r="C8" s="2"/>
      <x:c r="D8" s="2"/>
      <x:c r="E8" s="2"/>
    </x:row>
    <x:row r="9" ht="25" customHeight="1">
      <x:c r="A9" s="2"/>
      <x:c r="B9" s="2"/>
      <x:c r="C9" s="2"/>
      <x:c r="D9" s="2"/>
      <x:c r="E9" s="2"/>
    </x:row>
    <x:row r="10" ht="38" customHeight="1">
      <x:c r="A10" s="15" t="str">
        <x:v>Month</x:v>
      </x:c>
      <x:c r="B10" s="15" t="str">
        <x:v>Gross operating burn</x:v>
      </x:c>
      <x:c r="C10" s="15" t="str">
        <x:v>Operating receipts</x:v>
      </x:c>
      <x:c r="D10" s="15" t="str">
        <x:v>Net operating burn</x:v>
      </x:c>
      <x:c r="E10" s="15" t="str">
        <x:v>Capex paid</x:v>
      </x:c>
    </x:row>
    <x:row r="11" ht="25" customHeight="1">
      <x:c r="A11" s="21" t="n">
        <x:v>1</x:v>
      </x:c>
      <x:c r="B11" s="40" t="n">
        <x:v>20363.86125</x:v>
      </x:c>
      <x:c r="C11" s="40" t="n">
        <x:v>0</x:v>
      </x:c>
      <x:c r="D11" s="40" t="n">
        <x:v>20363.86125</x:v>
      </x:c>
      <x:c r="E11" s="40" t="n">
        <x:v>0</x:v>
      </x:c>
    </x:row>
    <x:row r="12" ht="25" customHeight="1">
      <x:c r="A12" s="21" t="n">
        <x:v>2</x:v>
      </x:c>
      <x:c r="B12" s="40" t="n">
        <x:v>64637.97858333333</x:v>
      </x:c>
      <x:c r="C12" s="40" t="n">
        <x:v>7781.032139123775</x:v>
      </x:c>
      <x:c r="D12" s="40" t="n">
        <x:v>56856.94644420956</x:v>
      </x:c>
      <x:c r="E12" s="40" t="n">
        <x:v>8925</x:v>
      </x:c>
    </x:row>
    <x:row r="13" ht="25" customHeight="1">
      <x:c r="A13" s="21" t="n">
        <x:v>3</x:v>
      </x:c>
      <x:c r="B13" s="40" t="n">
        <x:v>72774.10158333334</x:v>
      </x:c>
      <x:c r="C13" s="40" t="n">
        <x:v>6652.124323715571</x:v>
      </x:c>
      <x:c r="D13" s="40" t="n">
        <x:v>66121.97725961776</x:v>
      </x:c>
      <x:c r="E13" s="40" t="n">
        <x:v>2975</x:v>
      </x:c>
    </x:row>
    <x:row r="14" ht="25" customHeight="1">
      <x:c r="A14" s="21" t="n">
        <x:v>4</x:v>
      </x:c>
      <x:c r="B14" s="40" t="n">
        <x:v>89359.83333333334</x:v>
      </x:c>
      <x:c r="C14" s="40" t="n">
        <x:v>6428.183602141049</x:v>
      </x:c>
      <x:c r="D14" s="40" t="n">
        <x:v>82931.6497311923</x:v>
      </x:c>
      <x:c r="E14" s="40" t="n">
        <x:v>2975</x:v>
      </x:c>
    </x:row>
    <x:row r="15" ht="25" customHeight="1">
      <x:c r="A15" s="21" t="n">
        <x:v>5</x:v>
      </x:c>
      <x:c r="B15" s="40" t="n">
        <x:v>125516.5520990338</x:v>
      </x:c>
      <x:c r="C15" s="40" t="n">
        <x:v>10756.44740108817</x:v>
      </x:c>
      <x:c r="D15" s="40" t="n">
        <x:v>114760.1046979456</x:v>
      </x:c>
      <x:c r="E15" s="40" t="n">
        <x:v>5950</x:v>
      </x:c>
    </x:row>
    <x:row r="16" ht="25" customHeight="1">
      <x:c r="A16" s="21" t="n">
        <x:v>6</x:v>
      </x:c>
      <x:c r="B16" s="40" t="n">
        <x:v>115677.4550990338</x:v>
      </x:c>
      <x:c r="C16" s="40" t="n">
        <x:v>8487.762770215737</x:v>
      </x:c>
      <x:c r="D16" s="40" t="n">
        <x:v>107189.6923288181</x:v>
      </x:c>
      <x:c r="E16" s="40" t="n">
        <x:v>2975</x:v>
      </x:c>
    </x:row>
  </x:sheetData>
  <x:mergeCells>
    <x:mergeCell ref="A7:F8"/>
  </x:mergeCells>
  <x:pageMargins left="0.7" right="0.7" top="0.75" bottom="0.75" header="0.3" footer="0.3"/>
  <x:tableParts count="1">
    <x:tablePart xmlns:r="http://schemas.openxmlformats.org/officeDocument/2006/relationships" r:id="R1170a30d60584778"/>
  </x:tableParts>
</x:worksheet>
</file>

<file path=xl/worksheets/sheet15.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32" hidden="0" customWidth="1"/>
    <x:col min="2" max="2" width="22" hidden="0" customWidth="1"/>
    <x:col min="3" max="3" width="22" hidden="0" customWidth="1"/>
    <x:col min="4" max="4" width="22" hidden="0" customWidth="1"/>
    <x:col min="5" max="5" width="22" hidden="0" customWidth="1"/>
  </x:cols>
  <x:sheetData>
    <x:row r="1" ht="25" customHeight="1">
      <x:c r="A1" s="17" t="str">
        <x:v>Report parameters</x:v>
      </x:c>
      <x:c r="B1" s="2"/>
      <x:c r="C1" s="2"/>
      <x:c r="D1" s="2"/>
      <x:c r="E1" s="2"/>
    </x:row>
    <x:row r="2" ht="25" customHeight="1">
      <x:c r="A2" s="16" t="str">
        <x:v>Mirovest GmbH — fictional</x:v>
      </x:c>
      <x:c r="B2" s="2"/>
      <x:c r="C2" s="2"/>
      <x:c r="D2" s="2"/>
      <x:c r="E2" s="2"/>
    </x:row>
    <x:row r="3" ht="25" customHeight="1">
      <x:c r="A3" s="3" t="str">
        <x:v>Selected case</x:v>
      </x:c>
      <x:c r="B3" s="10" t="str">
        <x:f>'Cover'!C29</x:f>
        <x:v>Base</x:v>
      </x:c>
      <x:c r="C3" s="2"/>
      <x:c r="D3" s="2"/>
      <x:c r="E3" s="2"/>
    </x:row>
    <x:row r="4" ht="25" customHeight="1">
      <x:c r="A4" s="16" t="str">
        <x:v>EUR. Actual January–June 2027; source versions remain separate.</x:v>
      </x:c>
      <x:c r="B4" s="2"/>
      <x:c r="C4" s="2"/>
      <x:c r="D4" s="2"/>
      <x:c r="E4" s="2"/>
    </x:row>
    <x:row r="5" ht="25" customHeight="1">
      <x:c r="A5" s="16" t="str">
        <x:v>Release CR02-2026-10-13-v1 · Release bundle / local user copy</x:v>
      </x:c>
      <x:c r="B5" s="2"/>
      <x:c r="C5" s="2"/>
      <x:c r="D5" s="2"/>
      <x:c r="E5" s="2"/>
    </x:row>
    <x:row r="6" ht="25" customHeight="1">
      <x:c r="A6" s="2"/>
      <x:c r="B6" s="2"/>
      <x:c r="C6" s="2"/>
      <x:c r="D6" s="2"/>
      <x:c r="E6" s="2"/>
    </x:row>
    <x:row r="7" ht="32" customHeight="1">
      <x:c r="A7" s="3" t="str">
        <x:v>Source: T.LICENCE. Before licence, a capital gap is readiness, not a statutory breach.</x:v>
      </x:c>
      <x:c r="B7" s="2"/>
      <x:c r="C7" s="2"/>
      <x:c r="D7" s="2"/>
      <x:c r="E7" s="2"/>
    </x:row>
    <x:row r="8" ht="25" customHeight="1">
      <x:c r="A8" s="2"/>
      <x:c r="B8" s="2"/>
      <x:c r="C8" s="2"/>
      <x:c r="D8" s="2"/>
      <x:c r="E8" s="2"/>
    </x:row>
    <x:row r="9" ht="25" customHeight="1">
      <x:c r="A9" s="2"/>
      <x:c r="B9" s="2"/>
      <x:c r="C9" s="2"/>
      <x:c r="D9" s="2"/>
      <x:c r="E9" s="2"/>
    </x:row>
    <x:row r="10" ht="38" customHeight="1">
      <x:c r="A10" s="15" t="str">
        <x:v>Parameter</x:v>
      </x:c>
      <x:c r="B10" s="15" t="str">
        <x:v>Base</x:v>
      </x:c>
      <x:c r="C10" s="15" t="str">
        <x:v>Upside</x:v>
      </x:c>
      <x:c r="D10" s="15" t="str">
        <x:v>Downside</x:v>
      </x:c>
      <x:c r="E10" s="15" t="str">
        <x:v>Active</x:v>
      </x:c>
    </x:row>
    <x:row r="11" ht="25" customHeight="1">
      <x:c r="A11" s="3" t="str">
        <x:v>Licence month</x:v>
      </x:c>
      <x:c r="B11" s="21" t="n">
        <x:v>13</x:v>
      </x:c>
      <x:c r="C11" s="21" t="n">
        <x:v>13</x:v>
      </x:c>
      <x:c r="D11" s="21" t="n">
        <x:v>19</x:v>
      </x:c>
      <x:c r="E11" s="22" t="n">
        <x:f>INDEX(B11:D11,1,'Cover'!$C$28)</x:f>
        <x:v>13</x:v>
      </x:c>
    </x:row>
  </x:sheetData>
  <x:mergeCells>
    <x:mergeCell ref="A7:F8"/>
  </x:mergeCells>
  <x:pageMargins left="0.7" right="0.7" top="0.75" bottom="0.75" header="0.3" footer="0.3"/>
  <x:tableParts count="1">
    <x:tablePart xmlns:r="http://schemas.openxmlformats.org/officeDocument/2006/relationships" r:id="R60dd1d1eb8cd4177"/>
  </x:tableParts>
</x:worksheet>
</file>

<file path=xl/worksheets/sheet16.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44" hidden="0" customWidth="1"/>
    <x:col min="2" max="2" width="14" hidden="0" customWidth="1"/>
    <x:col min="3" max="3" width="24" hidden="0" customWidth="1"/>
  </x:cols>
  <x:sheetData>
    <x:row r="1" ht="25" customHeight="1">
      <x:c r="A1" s="17" t="str">
        <x:v>Journal and D10 reconciliations</x:v>
      </x:c>
      <x:c r="B1" s="2"/>
      <x:c r="C1" s="2"/>
    </x:row>
    <x:row r="2" ht="25" customHeight="1">
      <x:c r="A2" s="16" t="str">
        <x:v>Mirovest GmbH — fictional</x:v>
      </x:c>
      <x:c r="B2" s="2"/>
      <x:c r="C2" s="2"/>
    </x:row>
    <x:row r="3" ht="25" customHeight="1">
      <x:c r="A3" s="3" t="str">
        <x:v>Selected case</x:v>
      </x:c>
      <x:c r="B3" s="10" t="str">
        <x:f>'Cover'!C29</x:f>
        <x:v>Base</x:v>
      </x:c>
      <x:c r="C3" s="2"/>
    </x:row>
    <x:row r="4" ht="25" customHeight="1">
      <x:c r="A4" s="16" t="str">
        <x:v>EUR. Actual January–June 2027; source versions remain separate.</x:v>
      </x:c>
      <x:c r="B4" s="2"/>
      <x:c r="C4" s="2"/>
    </x:row>
    <x:row r="5" ht="25" customHeight="1">
      <x:c r="A5" s="16" t="str">
        <x:v>Release CR02-2026-10-13-v1 · Release bundle / local user copy</x:v>
      </x:c>
      <x:c r="B5" s="2"/>
      <x:c r="C5" s="2"/>
    </x:row>
    <x:row r="6" ht="25" customHeight="1">
      <x:c r="A6" s="2"/>
      <x:c r="B6" s="2"/>
      <x:c r="C6" s="2"/>
    </x:row>
    <x:row r="7" ht="32" customHeight="1">
      <x:c r="A7" s="3" t="str">
        <x:v>Zero is a tie. The release check also compares every embedded latest-estimate case with D10.</x:v>
      </x:c>
      <x:c r="B7" s="2"/>
      <x:c r="C7" s="2"/>
    </x:row>
    <x:row r="8" ht="25" customHeight="1">
      <x:c r="A8" s="2"/>
      <x:c r="B8" s="2"/>
      <x:c r="C8" s="2"/>
    </x:row>
    <x:row r="9" ht="25" customHeight="1">
      <x:c r="A9" s="2"/>
      <x:c r="B9" s="2"/>
      <x:c r="C9" s="2"/>
    </x:row>
    <x:row r="10" ht="38" customHeight="1">
      <x:c r="A10" s="15" t="str">
        <x:v>Check</x:v>
      </x:c>
      <x:c r="B10" s="15" t="str">
        <x:v>Month</x:v>
      </x:c>
      <x:c r="C10" s="15" t="str">
        <x:v>Difference</x:v>
      </x:c>
    </x:row>
    <x:row r="11" ht="25" customHeight="1">
      <x:c r="A11" s="3" t="str">
        <x:v>CLOSE</x:v>
      </x:c>
      <x:c r="B11" s="21" t="n">
        <x:v>1</x:v>
      </x:c>
      <x:c r="C11" s="20" t="n">
        <x:f>'Burn'!H19-'D10_LE'!H27</x:f>
        <x:v>0</x:v>
      </x:c>
    </x:row>
    <x:row r="12" ht="25" customHeight="1">
      <x:c r="A12" s="3" t="str">
        <x:v>OPEN</x:v>
      </x:c>
      <x:c r="B12" s="21" t="n">
        <x:v>1</x:v>
      </x:c>
      <x:c r="C12" s="20" t="n">
        <x:f>'Burn'!H11-'D10_LE'!H11</x:f>
        <x:v>0</x:v>
      </x:c>
    </x:row>
    <x:row r="13" ht="25" customHeight="1">
      <x:c r="A13" s="3" t="str">
        <x:v>GROSS</x:v>
      </x:c>
      <x:c r="B13" s="21" t="n">
        <x:v>1</x:v>
      </x:c>
      <x:c r="C13" s="20" t="n">
        <x:f>'Burn'!H12-'D10_LE'!H39</x:f>
        <x:v>0</x:v>
      </x:c>
    </x:row>
    <x:row r="14" ht="25" customHeight="1">
      <x:c r="A14" s="3" t="str">
        <x:v>NET</x:v>
      </x:c>
      <x:c r="B14" s="21" t="n">
        <x:v>1</x:v>
      </x:c>
      <x:c r="C14" s="20" t="n">
        <x:f>'Burn'!H14-'D10_LE'!H47</x:f>
        <x:v>0</x:v>
      </x:c>
    </x:row>
    <x:row r="15" ht="25" customHeight="1">
      <x:c r="A15" s="3" t="str">
        <x:v>BUFFER</x:v>
      </x:c>
      <x:c r="B15" s="21" t="n">
        <x:v>1</x:v>
      </x:c>
      <x:c r="C15" s="20" t="n">
        <x:f>'Burn'!H21-'D10_LE'!H71</x:f>
        <x:v>-5.820766091346741e-11</x:v>
      </x:c>
    </x:row>
    <x:row r="16" ht="25" customHeight="1">
      <x:c r="A16" s="3" t="str">
        <x:v>HEADROOM</x:v>
      </x:c>
      <x:c r="B16" s="21" t="n">
        <x:v>1</x:v>
      </x:c>
      <x:c r="C16" s="20" t="n">
        <x:f>'Burn'!H24-'D10_LE'!H63</x:f>
        <x:v>0</x:v>
      </x:c>
    </x:row>
    <x:row r="17" ht="25" customHeight="1">
      <x:c r="A17" s="3" t="str">
        <x:v>ALT.CLOSE</x:v>
      </x:c>
      <x:c r="B17" s="21" t="n">
        <x:v>1</x:v>
      </x:c>
      <x:c r="C17" s="20" t="n">
        <x:f>'Burn'!H46-'D10_LE'!H99</x:f>
        <x:v>0</x:v>
      </x:c>
    </x:row>
    <x:row r="18" ht="25" customHeight="1">
      <x:c r="A18" s="3" t="str">
        <x:v>ALT.OPEN</x:v>
      </x:c>
      <x:c r="B18" s="21" t="n">
        <x:v>1</x:v>
      </x:c>
      <x:c r="C18" s="20" t="n">
        <x:f>'Burn'!H38-'D10_LE'!H83</x:f>
        <x:v>0</x:v>
      </x:c>
    </x:row>
    <x:row r="19" ht="25" customHeight="1">
      <x:c r="A19" s="3" t="str">
        <x:v>ALT.GROSS</x:v>
      </x:c>
      <x:c r="B19" s="21" t="n">
        <x:v>1</x:v>
      </x:c>
      <x:c r="C19" s="20" t="n">
        <x:f>'Burn'!H39-'D10_LE'!H111</x:f>
        <x:v>0</x:v>
      </x:c>
    </x:row>
    <x:row r="20" ht="25" customHeight="1">
      <x:c r="A20" s="3" t="str">
        <x:v>ALT.NET</x:v>
      </x:c>
      <x:c r="B20" s="21" t="n">
        <x:v>1</x:v>
      </x:c>
      <x:c r="C20" s="20" t="n">
        <x:f>'Burn'!H41-'D10_LE'!H119</x:f>
        <x:v>0</x:v>
      </x:c>
    </x:row>
    <x:row r="21" ht="25" customHeight="1">
      <x:c r="A21" s="3" t="str">
        <x:v>ALT.BUFFER</x:v>
      </x:c>
      <x:c r="B21" s="21" t="n">
        <x:v>1</x:v>
      </x:c>
      <x:c r="C21" s="20" t="n">
        <x:f>'Burn'!H48-'D10_LE'!H143</x:f>
        <x:v>-5.820766091346741e-11</x:v>
      </x:c>
    </x:row>
    <x:row r="22" ht="25" customHeight="1">
      <x:c r="A22" s="3" t="str">
        <x:v>ALT.HEADROOM</x:v>
      </x:c>
      <x:c r="B22" s="21" t="n">
        <x:v>1</x:v>
      </x:c>
      <x:c r="C22" s="20" t="n">
        <x:f>'Burn'!H51-'D10_LE'!H135</x:f>
        <x:v>0</x:v>
      </x:c>
    </x:row>
    <x:row r="23" ht="25" customHeight="1">
      <x:c r="A23" s="3" t="str">
        <x:v>CLOSE</x:v>
      </x:c>
      <x:c r="B23" s="21" t="n">
        <x:v>2</x:v>
      </x:c>
      <x:c r="C23" s="20" t="n">
        <x:f>'Burn'!I19-'D10_LE'!I27</x:f>
        <x:v>1.1641532182693481e-10</x:v>
      </x:c>
    </x:row>
    <x:row r="24" ht="25" customHeight="1">
      <x:c r="A24" s="3" t="str">
        <x:v>OPEN</x:v>
      </x:c>
      <x:c r="B24" s="21" t="n">
        <x:v>2</x:v>
      </x:c>
      <x:c r="C24" s="20" t="n">
        <x:f>'Burn'!I11-'D10_LE'!I11</x:f>
        <x:v>1.1641532182693481e-10</x:v>
      </x:c>
    </x:row>
    <x:row r="25" ht="25" customHeight="1">
      <x:c r="A25" s="3" t="str">
        <x:v>GROSS</x:v>
      </x:c>
      <x:c r="B25" s="21" t="n">
        <x:v>2</x:v>
      </x:c>
      <x:c r="C25" s="20" t="n">
        <x:f>'Burn'!I12-'D10_LE'!I39</x:f>
        <x:v>0</x:v>
      </x:c>
    </x:row>
    <x:row r="26" ht="25" customHeight="1">
      <x:c r="A26" s="3" t="str">
        <x:v>NET</x:v>
      </x:c>
      <x:c r="B26" s="21" t="n">
        <x:v>2</x:v>
      </x:c>
      <x:c r="C26" s="20" t="n">
        <x:f>'Burn'!I14-'D10_LE'!I47</x:f>
        <x:v>0</x:v>
      </x:c>
    </x:row>
    <x:row r="27" ht="25" customHeight="1">
      <x:c r="A27" s="3" t="str">
        <x:v>BUFFER</x:v>
      </x:c>
      <x:c r="B27" s="21" t="n">
        <x:v>2</x:v>
      </x:c>
      <x:c r="C27" s="20" t="n">
        <x:f>'Burn'!I21-'D10_LE'!I71</x:f>
        <x:v>0</x:v>
      </x:c>
    </x:row>
    <x:row r="28" ht="25" customHeight="1">
      <x:c r="A28" s="3" t="str">
        <x:v>HEADROOM</x:v>
      </x:c>
      <x:c r="B28" s="21" t="n">
        <x:v>2</x:v>
      </x:c>
      <x:c r="C28" s="20" t="n">
        <x:f>'Burn'!I24-'D10_LE'!I63</x:f>
        <x:v>0</x:v>
      </x:c>
    </x:row>
    <x:row r="29" ht="25" customHeight="1">
      <x:c r="A29" s="3" t="str">
        <x:v>ALT.CLOSE</x:v>
      </x:c>
      <x:c r="B29" s="21" t="n">
        <x:v>2</x:v>
      </x:c>
      <x:c r="C29" s="20" t="n">
        <x:f>'Burn'!I46-'D10_LE'!I99</x:f>
        <x:v>1.1641532182693481e-10</x:v>
      </x:c>
    </x:row>
    <x:row r="30" ht="25" customHeight="1">
      <x:c r="A30" s="3" t="str">
        <x:v>ALT.OPEN</x:v>
      </x:c>
      <x:c r="B30" s="21" t="n">
        <x:v>2</x:v>
      </x:c>
      <x:c r="C30" s="20" t="n">
        <x:f>'Burn'!I38-'D10_LE'!I83</x:f>
        <x:v>1.1641532182693481e-10</x:v>
      </x:c>
    </x:row>
    <x:row r="31" ht="25" customHeight="1">
      <x:c r="A31" s="3" t="str">
        <x:v>ALT.GROSS</x:v>
      </x:c>
      <x:c r="B31" s="21" t="n">
        <x:v>2</x:v>
      </x:c>
      <x:c r="C31" s="20" t="n">
        <x:f>'Burn'!I39-'D10_LE'!I111</x:f>
        <x:v>0</x:v>
      </x:c>
    </x:row>
    <x:row r="32" ht="25" customHeight="1">
      <x:c r="A32" s="3" t="str">
        <x:v>ALT.NET</x:v>
      </x:c>
      <x:c r="B32" s="21" t="n">
        <x:v>2</x:v>
      </x:c>
      <x:c r="C32" s="20" t="n">
        <x:f>'Burn'!I41-'D10_LE'!I119</x:f>
        <x:v>0</x:v>
      </x:c>
    </x:row>
    <x:row r="33" ht="25" customHeight="1">
      <x:c r="A33" s="3" t="str">
        <x:v>ALT.BUFFER</x:v>
      </x:c>
      <x:c r="B33" s="21" t="n">
        <x:v>2</x:v>
      </x:c>
      <x:c r="C33" s="20" t="n">
        <x:f>'Burn'!I48-'D10_LE'!I143</x:f>
        <x:v>0</x:v>
      </x:c>
    </x:row>
    <x:row r="34" ht="25" customHeight="1">
      <x:c r="A34" s="3" t="str">
        <x:v>ALT.HEADROOM</x:v>
      </x:c>
      <x:c r="B34" s="21" t="n">
        <x:v>2</x:v>
      </x:c>
      <x:c r="C34" s="20" t="n">
        <x:f>'Burn'!I51-'D10_LE'!I135</x:f>
        <x:v>0</x:v>
      </x:c>
    </x:row>
    <x:row r="35" ht="25" customHeight="1">
      <x:c r="A35" s="3" t="str">
        <x:v>CLOSE</x:v>
      </x:c>
      <x:c r="B35" s="21" t="n">
        <x:v>3</x:v>
      </x:c>
      <x:c r="C35" s="20" t="n">
        <x:f>'Burn'!J19-'D10_LE'!J27</x:f>
        <x:v>1.1641532182693481e-10</x:v>
      </x:c>
    </x:row>
    <x:row r="36" ht="25" customHeight="1">
      <x:c r="A36" s="3" t="str">
        <x:v>OPEN</x:v>
      </x:c>
      <x:c r="B36" s="21" t="n">
        <x:v>3</x:v>
      </x:c>
      <x:c r="C36" s="20" t="n">
        <x:f>'Burn'!J11-'D10_LE'!J11</x:f>
        <x:v>1.1641532182693481e-10</x:v>
      </x:c>
    </x:row>
    <x:row r="37" ht="25" customHeight="1">
      <x:c r="A37" s="3" t="str">
        <x:v>GROSS</x:v>
      </x:c>
      <x:c r="B37" s="21" t="n">
        <x:v>3</x:v>
      </x:c>
      <x:c r="C37" s="20" t="n">
        <x:f>'Burn'!J12-'D10_LE'!J39</x:f>
        <x:v>0</x:v>
      </x:c>
    </x:row>
    <x:row r="38" ht="25" customHeight="1">
      <x:c r="A38" s="3" t="str">
        <x:v>NET</x:v>
      </x:c>
      <x:c r="B38" s="21" t="n">
        <x:v>3</x:v>
      </x:c>
      <x:c r="C38" s="20" t="n">
        <x:f>'Burn'!J14-'D10_LE'!J47</x:f>
        <x:v>0</x:v>
      </x:c>
    </x:row>
    <x:row r="39" ht="25" customHeight="1">
      <x:c r="A39" s="3" t="str">
        <x:v>BUFFER</x:v>
      </x:c>
      <x:c r="B39" s="21" t="n">
        <x:v>3</x:v>
      </x:c>
      <x:c r="C39" s="20" t="n">
        <x:f>'Burn'!J21-'D10_LE'!J71</x:f>
        <x:v>-1.1641532182693481e-10</x:v>
      </x:c>
    </x:row>
    <x:row r="40" ht="25" customHeight="1">
      <x:c r="A40" s="3" t="str">
        <x:v>HEADROOM</x:v>
      </x:c>
      <x:c r="B40" s="21" t="n">
        <x:v>3</x:v>
      </x:c>
      <x:c r="C40" s="20" t="n">
        <x:f>'Burn'!J24-'D10_LE'!J63</x:f>
        <x:v>0</x:v>
      </x:c>
    </x:row>
    <x:row r="41" ht="25" customHeight="1">
      <x:c r="A41" s="3" t="str">
        <x:v>ALT.CLOSE</x:v>
      </x:c>
      <x:c r="B41" s="21" t="n">
        <x:v>3</x:v>
      </x:c>
      <x:c r="C41" s="20" t="n">
        <x:f>'Burn'!J46-'D10_LE'!J99</x:f>
        <x:v>1.1641532182693481e-10</x:v>
      </x:c>
    </x:row>
    <x:row r="42" ht="25" customHeight="1">
      <x:c r="A42" s="3" t="str">
        <x:v>ALT.OPEN</x:v>
      </x:c>
      <x:c r="B42" s="21" t="n">
        <x:v>3</x:v>
      </x:c>
      <x:c r="C42" s="20" t="n">
        <x:f>'Burn'!J38-'D10_LE'!J83</x:f>
        <x:v>1.1641532182693481e-10</x:v>
      </x:c>
    </x:row>
    <x:row r="43" ht="25" customHeight="1">
      <x:c r="A43" s="3" t="str">
        <x:v>ALT.GROSS</x:v>
      </x:c>
      <x:c r="B43" s="21" t="n">
        <x:v>3</x:v>
      </x:c>
      <x:c r="C43" s="20" t="n">
        <x:f>'Burn'!J39-'D10_LE'!J111</x:f>
        <x:v>0</x:v>
      </x:c>
    </x:row>
    <x:row r="44" ht="25" customHeight="1">
      <x:c r="A44" s="3" t="str">
        <x:v>ALT.NET</x:v>
      </x:c>
      <x:c r="B44" s="21" t="n">
        <x:v>3</x:v>
      </x:c>
      <x:c r="C44" s="20" t="n">
        <x:f>'Burn'!J41-'D10_LE'!J119</x:f>
        <x:v>0</x:v>
      </x:c>
    </x:row>
    <x:row r="45" ht="25" customHeight="1">
      <x:c r="A45" s="3" t="str">
        <x:v>ALT.BUFFER</x:v>
      </x:c>
      <x:c r="B45" s="21" t="n">
        <x:v>3</x:v>
      </x:c>
      <x:c r="C45" s="20" t="n">
        <x:f>'Burn'!J48-'D10_LE'!J143</x:f>
        <x:v>-1.1641532182693481e-10</x:v>
      </x:c>
    </x:row>
    <x:row r="46" ht="25" customHeight="1">
      <x:c r="A46" s="3" t="str">
        <x:v>ALT.HEADROOM</x:v>
      </x:c>
      <x:c r="B46" s="21" t="n">
        <x:v>3</x:v>
      </x:c>
      <x:c r="C46" s="20" t="n">
        <x:f>'Burn'!J51-'D10_LE'!J135</x:f>
        <x:v>0</x:v>
      </x:c>
    </x:row>
    <x:row r="47" ht="25" customHeight="1">
      <x:c r="A47" s="3" t="str">
        <x:v>CLOSE</x:v>
      </x:c>
      <x:c r="B47" s="21" t="n">
        <x:v>4</x:v>
      </x:c>
      <x:c r="C47" s="20" t="n">
        <x:f>'Burn'!K19-'D10_LE'!K27</x:f>
        <x:v>1.1641532182693481e-10</x:v>
      </x:c>
    </x:row>
    <x:row r="48" ht="25" customHeight="1">
      <x:c r="A48" s="3" t="str">
        <x:v>OPEN</x:v>
      </x:c>
      <x:c r="B48" s="21" t="n">
        <x:v>4</x:v>
      </x:c>
      <x:c r="C48" s="20" t="n">
        <x:f>'Burn'!K11-'D10_LE'!K11</x:f>
        <x:v>1.1641532182693481e-10</x:v>
      </x:c>
    </x:row>
    <x:row r="49" ht="25" customHeight="1">
      <x:c r="A49" s="3" t="str">
        <x:v>GROSS</x:v>
      </x:c>
      <x:c r="B49" s="21" t="n">
        <x:v>4</x:v>
      </x:c>
      <x:c r="C49" s="20" t="n">
        <x:f>'Burn'!K12-'D10_LE'!K39</x:f>
        <x:v>0</x:v>
      </x:c>
    </x:row>
    <x:row r="50" ht="25" customHeight="1">
      <x:c r="A50" s="3" t="str">
        <x:v>NET</x:v>
      </x:c>
      <x:c r="B50" s="21" t="n">
        <x:v>4</x:v>
      </x:c>
      <x:c r="C50" s="20" t="n">
        <x:f>'Burn'!K14-'D10_LE'!K47</x:f>
        <x:v>-1.4551915228366852e-11</x:v>
      </x:c>
    </x:row>
    <x:row r="51" ht="25" customHeight="1">
      <x:c r="A51" s="3" t="str">
        <x:v>BUFFER</x:v>
      </x:c>
      <x:c r="B51" s="21" t="n">
        <x:v>4</x:v>
      </x:c>
      <x:c r="C51" s="20" t="n">
        <x:f>'Burn'!K21-'D10_LE'!K71</x:f>
        <x:v>0</x:v>
      </x:c>
    </x:row>
    <x:row r="52" ht="25" customHeight="1">
      <x:c r="A52" s="3" t="str">
        <x:v>HEADROOM</x:v>
      </x:c>
      <x:c r="B52" s="21" t="n">
        <x:v>4</x:v>
      </x:c>
      <x:c r="C52" s="20" t="n">
        <x:f>'Burn'!K24-'D10_LE'!K63</x:f>
        <x:v>0</x:v>
      </x:c>
    </x:row>
    <x:row r="53" ht="25" customHeight="1">
      <x:c r="A53" s="3" t="str">
        <x:v>ALT.CLOSE</x:v>
      </x:c>
      <x:c r="B53" s="21" t="n">
        <x:v>4</x:v>
      </x:c>
      <x:c r="C53" s="20" t="n">
        <x:f>'Burn'!K46-'D10_LE'!K99</x:f>
        <x:v>1.1641532182693481e-10</x:v>
      </x:c>
    </x:row>
    <x:row r="54" ht="25" customHeight="1">
      <x:c r="A54" s="3" t="str">
        <x:v>ALT.OPEN</x:v>
      </x:c>
      <x:c r="B54" s="21" t="n">
        <x:v>4</x:v>
      </x:c>
      <x:c r="C54" s="20" t="n">
        <x:f>'Burn'!K38-'D10_LE'!K83</x:f>
        <x:v>1.1641532182693481e-10</x:v>
      </x:c>
    </x:row>
    <x:row r="55" ht="25" customHeight="1">
      <x:c r="A55" s="3" t="str">
        <x:v>ALT.GROSS</x:v>
      </x:c>
      <x:c r="B55" s="21" t="n">
        <x:v>4</x:v>
      </x:c>
      <x:c r="C55" s="20" t="n">
        <x:f>'Burn'!K39-'D10_LE'!K111</x:f>
        <x:v>0</x:v>
      </x:c>
    </x:row>
    <x:row r="56" ht="25" customHeight="1">
      <x:c r="A56" s="3" t="str">
        <x:v>ALT.NET</x:v>
      </x:c>
      <x:c r="B56" s="21" t="n">
        <x:v>4</x:v>
      </x:c>
      <x:c r="C56" s="20" t="n">
        <x:f>'Burn'!K41-'D10_LE'!K119</x:f>
        <x:v>-1.4551915228366852e-11</x:v>
      </x:c>
    </x:row>
    <x:row r="57" ht="25" customHeight="1">
      <x:c r="A57" s="3" t="str">
        <x:v>ALT.BUFFER</x:v>
      </x:c>
      <x:c r="B57" s="21" t="n">
        <x:v>4</x:v>
      </x:c>
      <x:c r="C57" s="20" t="n">
        <x:f>'Burn'!K48-'D10_LE'!K143</x:f>
        <x:v>0</x:v>
      </x:c>
    </x:row>
    <x:row r="58" ht="25" customHeight="1">
      <x:c r="A58" s="3" t="str">
        <x:v>ALT.HEADROOM</x:v>
      </x:c>
      <x:c r="B58" s="21" t="n">
        <x:v>4</x:v>
      </x:c>
      <x:c r="C58" s="20" t="n">
        <x:f>'Burn'!K51-'D10_LE'!K135</x:f>
        <x:v>0</x:v>
      </x:c>
    </x:row>
    <x:row r="59" ht="25" customHeight="1">
      <x:c r="A59" s="3" t="str">
        <x:v>CLOSE</x:v>
      </x:c>
      <x:c r="B59" s="21" t="n">
        <x:v>5</x:v>
      </x:c>
      <x:c r="C59" s="20" t="n">
        <x:f>'Burn'!L19-'D10_LE'!L27</x:f>
        <x:v>1.1641532182693481e-10</x:v>
      </x:c>
    </x:row>
    <x:row r="60" ht="25" customHeight="1">
      <x:c r="A60" s="3" t="str">
        <x:v>OPEN</x:v>
      </x:c>
      <x:c r="B60" s="21" t="n">
        <x:v>5</x:v>
      </x:c>
      <x:c r="C60" s="20" t="n">
        <x:f>'Burn'!L11-'D10_LE'!L11</x:f>
        <x:v>1.1641532182693481e-10</x:v>
      </x:c>
    </x:row>
    <x:row r="61" ht="25" customHeight="1">
      <x:c r="A61" s="3" t="str">
        <x:v>GROSS</x:v>
      </x:c>
      <x:c r="B61" s="21" t="n">
        <x:v>5</x:v>
      </x:c>
      <x:c r="C61" s="20" t="n">
        <x:f>'Burn'!L12-'D10_LE'!L39</x:f>
        <x:v>0</x:v>
      </x:c>
    </x:row>
    <x:row r="62" ht="25" customHeight="1">
      <x:c r="A62" s="3" t="str">
        <x:v>NET</x:v>
      </x:c>
      <x:c r="B62" s="21" t="n">
        <x:v>5</x:v>
      </x:c>
      <x:c r="C62" s="20" t="n">
        <x:f>'Burn'!L14-'D10_LE'!L47</x:f>
        <x:v>0</x:v>
      </x:c>
    </x:row>
    <x:row r="63" ht="25" customHeight="1">
      <x:c r="A63" s="3" t="str">
        <x:v>BUFFER</x:v>
      </x:c>
      <x:c r="B63" s="21" t="n">
        <x:v>5</x:v>
      </x:c>
      <x:c r="C63" s="20" t="n">
        <x:f>'Burn'!L21-'D10_LE'!L71</x:f>
        <x:v>0</x:v>
      </x:c>
    </x:row>
    <x:row r="64" ht="25" customHeight="1">
      <x:c r="A64" s="3" t="str">
        <x:v>HEADROOM</x:v>
      </x:c>
      <x:c r="B64" s="21" t="n">
        <x:v>5</x:v>
      </x:c>
      <x:c r="C64" s="20" t="n">
        <x:f>'Burn'!L24-'D10_LE'!L63</x:f>
        <x:v>0</x:v>
      </x:c>
    </x:row>
    <x:row r="65" ht="25" customHeight="1">
      <x:c r="A65" s="3" t="str">
        <x:v>ALT.CLOSE</x:v>
      </x:c>
      <x:c r="B65" s="21" t="n">
        <x:v>5</x:v>
      </x:c>
      <x:c r="C65" s="20" t="n">
        <x:f>'Burn'!L46-'D10_LE'!L99</x:f>
        <x:v>1.1641532182693481e-10</x:v>
      </x:c>
    </x:row>
    <x:row r="66" ht="25" customHeight="1">
      <x:c r="A66" s="3" t="str">
        <x:v>ALT.OPEN</x:v>
      </x:c>
      <x:c r="B66" s="21" t="n">
        <x:v>5</x:v>
      </x:c>
      <x:c r="C66" s="20" t="n">
        <x:f>'Burn'!L38-'D10_LE'!L83</x:f>
        <x:v>1.1641532182693481e-10</x:v>
      </x:c>
    </x:row>
    <x:row r="67" ht="25" customHeight="1">
      <x:c r="A67" s="3" t="str">
        <x:v>ALT.GROSS</x:v>
      </x:c>
      <x:c r="B67" s="21" t="n">
        <x:v>5</x:v>
      </x:c>
      <x:c r="C67" s="20" t="n">
        <x:f>'Burn'!L39-'D10_LE'!L111</x:f>
        <x:v>0</x:v>
      </x:c>
    </x:row>
    <x:row r="68" ht="25" customHeight="1">
      <x:c r="A68" s="3" t="str">
        <x:v>ALT.NET</x:v>
      </x:c>
      <x:c r="B68" s="21" t="n">
        <x:v>5</x:v>
      </x:c>
      <x:c r="C68" s="20" t="n">
        <x:f>'Burn'!L41-'D10_LE'!L119</x:f>
        <x:v>0</x:v>
      </x:c>
    </x:row>
    <x:row r="69" ht="25" customHeight="1">
      <x:c r="A69" s="3" t="str">
        <x:v>ALT.BUFFER</x:v>
      </x:c>
      <x:c r="B69" s="21" t="n">
        <x:v>5</x:v>
      </x:c>
      <x:c r="C69" s="20" t="n">
        <x:f>'Burn'!L48-'D10_LE'!L143</x:f>
        <x:v>0</x:v>
      </x:c>
    </x:row>
    <x:row r="70" ht="25" customHeight="1">
      <x:c r="A70" s="3" t="str">
        <x:v>ALT.HEADROOM</x:v>
      </x:c>
      <x:c r="B70" s="21" t="n">
        <x:v>5</x:v>
      </x:c>
      <x:c r="C70" s="20" t="n">
        <x:f>'Burn'!L51-'D10_LE'!L135</x:f>
        <x:v>0</x:v>
      </x:c>
    </x:row>
    <x:row r="71" ht="25" customHeight="1">
      <x:c r="A71" s="3" t="str">
        <x:v>CLOSE</x:v>
      </x:c>
      <x:c r="B71" s="21" t="n">
        <x:v>6</x:v>
      </x:c>
      <x:c r="C71" s="20" t="n">
        <x:f>'Burn'!M19-'D10_LE'!M27</x:f>
        <x:v>1.1641532182693481e-10</x:v>
      </x:c>
    </x:row>
    <x:row r="72" ht="25" customHeight="1">
      <x:c r="A72" s="3" t="str">
        <x:v>OPEN</x:v>
      </x:c>
      <x:c r="B72" s="21" t="n">
        <x:v>6</x:v>
      </x:c>
      <x:c r="C72" s="20" t="n">
        <x:f>'Burn'!M11-'D10_LE'!M11</x:f>
        <x:v>1.1641532182693481e-10</x:v>
      </x:c>
    </x:row>
    <x:row r="73" ht="25" customHeight="1">
      <x:c r="A73" s="3" t="str">
        <x:v>GROSS</x:v>
      </x:c>
      <x:c r="B73" s="21" t="n">
        <x:v>6</x:v>
      </x:c>
      <x:c r="C73" s="20" t="n">
        <x:f>'Burn'!M12-'D10_LE'!M39</x:f>
        <x:v>0</x:v>
      </x:c>
    </x:row>
    <x:row r="74" ht="25" customHeight="1">
      <x:c r="A74" s="3" t="str">
        <x:v>NET</x:v>
      </x:c>
      <x:c r="B74" s="21" t="n">
        <x:v>6</x:v>
      </x:c>
      <x:c r="C74" s="20" t="n">
        <x:f>'Burn'!M14-'D10_LE'!M47</x:f>
        <x:v>0</x:v>
      </x:c>
    </x:row>
    <x:row r="75" ht="25" customHeight="1">
      <x:c r="A75" s="3" t="str">
        <x:v>BUFFER</x:v>
      </x:c>
      <x:c r="B75" s="21" t="n">
        <x:v>6</x:v>
      </x:c>
      <x:c r="C75" s="20" t="n">
        <x:f>'Burn'!M21-'D10_LE'!M71</x:f>
        <x:v>0</x:v>
      </x:c>
    </x:row>
    <x:row r="76" ht="25" customHeight="1">
      <x:c r="A76" s="3" t="str">
        <x:v>HEADROOM</x:v>
      </x:c>
      <x:c r="B76" s="21" t="n">
        <x:v>6</x:v>
      </x:c>
      <x:c r="C76" s="20" t="n">
        <x:f>'Burn'!M24-'D10_LE'!M63</x:f>
        <x:v>0</x:v>
      </x:c>
    </x:row>
    <x:row r="77" ht="25" customHeight="1">
      <x:c r="A77" s="3" t="str">
        <x:v>ALT.CLOSE</x:v>
      </x:c>
      <x:c r="B77" s="21" t="n">
        <x:v>6</x:v>
      </x:c>
      <x:c r="C77" s="20" t="n">
        <x:f>'Burn'!M46-'D10_LE'!M99</x:f>
        <x:v>1.1641532182693481e-10</x:v>
      </x:c>
    </x:row>
    <x:row r="78" ht="25" customHeight="1">
      <x:c r="A78" s="3" t="str">
        <x:v>ALT.OPEN</x:v>
      </x:c>
      <x:c r="B78" s="21" t="n">
        <x:v>6</x:v>
      </x:c>
      <x:c r="C78" s="20" t="n">
        <x:f>'Burn'!M38-'D10_LE'!M83</x:f>
        <x:v>1.1641532182693481e-10</x:v>
      </x:c>
    </x:row>
    <x:row r="79" ht="25" customHeight="1">
      <x:c r="A79" s="3" t="str">
        <x:v>ALT.GROSS</x:v>
      </x:c>
      <x:c r="B79" s="21" t="n">
        <x:v>6</x:v>
      </x:c>
      <x:c r="C79" s="20" t="n">
        <x:f>'Burn'!M39-'D10_LE'!M111</x:f>
        <x:v>0</x:v>
      </x:c>
    </x:row>
    <x:row r="80" ht="25" customHeight="1">
      <x:c r="A80" s="3" t="str">
        <x:v>ALT.NET</x:v>
      </x:c>
      <x:c r="B80" s="21" t="n">
        <x:v>6</x:v>
      </x:c>
      <x:c r="C80" s="20" t="n">
        <x:f>'Burn'!M41-'D10_LE'!M119</x:f>
        <x:v>0</x:v>
      </x:c>
    </x:row>
    <x:row r="81" ht="25" customHeight="1">
      <x:c r="A81" s="3" t="str">
        <x:v>ALT.BUFFER</x:v>
      </x:c>
      <x:c r="B81" s="21" t="n">
        <x:v>6</x:v>
      </x:c>
      <x:c r="C81" s="20" t="n">
        <x:f>'Burn'!M48-'D10_LE'!M143</x:f>
        <x:v>0</x:v>
      </x:c>
    </x:row>
    <x:row r="82" ht="25" customHeight="1">
      <x:c r="A82" s="3" t="str">
        <x:v>ALT.HEADROOM</x:v>
      </x:c>
      <x:c r="B82" s="21" t="n">
        <x:v>6</x:v>
      </x:c>
      <x:c r="C82" s="20" t="n">
        <x:f>'Burn'!M51-'D10_LE'!M135</x:f>
        <x:v>0</x:v>
      </x:c>
    </x:row>
    <x:row r="83" ht="25" customHeight="1">
      <x:c r="A83" s="3" t="str">
        <x:v>CLOSE</x:v>
      </x:c>
      <x:c r="B83" s="21" t="n">
        <x:v>7</x:v>
      </x:c>
      <x:c r="C83" s="20" t="n">
        <x:f>'Burn'!N19-'D10_LE'!N27</x:f>
        <x:v>-1.1641532182693481e-10</x:v>
      </x:c>
    </x:row>
    <x:row r="84" ht="25" customHeight="1">
      <x:c r="A84" s="3" t="str">
        <x:v>OPEN</x:v>
      </x:c>
      <x:c r="B84" s="21" t="n">
        <x:v>7</x:v>
      </x:c>
      <x:c r="C84" s="20" t="n">
        <x:f>'Burn'!N11-'D10_LE'!N11</x:f>
        <x:v>-1.1641532182693481e-10</x:v>
      </x:c>
    </x:row>
    <x:row r="85" ht="25" customHeight="1">
      <x:c r="A85" s="3" t="str">
        <x:v>GROSS</x:v>
      </x:c>
      <x:c r="B85" s="21" t="n">
        <x:v>7</x:v>
      </x:c>
      <x:c r="C85" s="20" t="n">
        <x:f>'Burn'!N12-'D10_LE'!N39</x:f>
        <x:v>0</x:v>
      </x:c>
    </x:row>
    <x:row r="86" ht="25" customHeight="1">
      <x:c r="A86" s="3" t="str">
        <x:v>NET</x:v>
      </x:c>
      <x:c r="B86" s="21" t="n">
        <x:v>7</x:v>
      </x:c>
      <x:c r="C86" s="20" t="n">
        <x:f>'Burn'!N14-'D10_LE'!N47</x:f>
        <x:v>0</x:v>
      </x:c>
    </x:row>
    <x:row r="87" ht="25" customHeight="1">
      <x:c r="A87" s="3" t="str">
        <x:v>BUFFER</x:v>
      </x:c>
      <x:c r="B87" s="21" t="n">
        <x:v>7</x:v>
      </x:c>
      <x:c r="C87" s="20" t="n">
        <x:f>'Burn'!N21-'D10_LE'!N71</x:f>
        <x:v>0</x:v>
      </x:c>
    </x:row>
    <x:row r="88" ht="25" customHeight="1">
      <x:c r="A88" s="3" t="str">
        <x:v>HEADROOM</x:v>
      </x:c>
      <x:c r="B88" s="21" t="n">
        <x:v>7</x:v>
      </x:c>
      <x:c r="C88" s="20" t="n">
        <x:f>'Burn'!N24-'D10_LE'!N63</x:f>
        <x:v>0</x:v>
      </x:c>
    </x:row>
    <x:row r="89" ht="25" customHeight="1">
      <x:c r="A89" s="3" t="str">
        <x:v>ALT.CLOSE</x:v>
      </x:c>
      <x:c r="B89" s="21" t="n">
        <x:v>7</x:v>
      </x:c>
      <x:c r="C89" s="20" t="n">
        <x:f>'Burn'!N46-'D10_LE'!N99</x:f>
        <x:v>-1.1641532182693481e-10</x:v>
      </x:c>
    </x:row>
    <x:row r="90" ht="25" customHeight="1">
      <x:c r="A90" s="3" t="str">
        <x:v>ALT.OPEN</x:v>
      </x:c>
      <x:c r="B90" s="21" t="n">
        <x:v>7</x:v>
      </x:c>
      <x:c r="C90" s="20" t="n">
        <x:f>'Burn'!N38-'D10_LE'!N83</x:f>
        <x:v>-1.1641532182693481e-10</x:v>
      </x:c>
    </x:row>
    <x:row r="91" ht="25" customHeight="1">
      <x:c r="A91" s="3" t="str">
        <x:v>ALT.GROSS</x:v>
      </x:c>
      <x:c r="B91" s="21" t="n">
        <x:v>7</x:v>
      </x:c>
      <x:c r="C91" s="20" t="n">
        <x:f>'Burn'!N39-'D10_LE'!N111</x:f>
        <x:v>0</x:v>
      </x:c>
    </x:row>
    <x:row r="92" ht="25" customHeight="1">
      <x:c r="A92" s="3" t="str">
        <x:v>ALT.NET</x:v>
      </x:c>
      <x:c r="B92" s="21" t="n">
        <x:v>7</x:v>
      </x:c>
      <x:c r="C92" s="20" t="n">
        <x:f>'Burn'!N41-'D10_LE'!N119</x:f>
        <x:v>0</x:v>
      </x:c>
    </x:row>
    <x:row r="93" ht="25" customHeight="1">
      <x:c r="A93" s="3" t="str">
        <x:v>ALT.BUFFER</x:v>
      </x:c>
      <x:c r="B93" s="21" t="n">
        <x:v>7</x:v>
      </x:c>
      <x:c r="C93" s="20" t="n">
        <x:f>'Burn'!N48-'D10_LE'!N143</x:f>
        <x:v>0</x:v>
      </x:c>
    </x:row>
    <x:row r="94" ht="25" customHeight="1">
      <x:c r="A94" s="3" t="str">
        <x:v>ALT.HEADROOM</x:v>
      </x:c>
      <x:c r="B94" s="21" t="n">
        <x:v>7</x:v>
      </x:c>
      <x:c r="C94" s="20" t="n">
        <x:f>'Burn'!N51-'D10_LE'!N135</x:f>
        <x:v>0</x:v>
      </x:c>
    </x:row>
    <x:row r="95" ht="25" customHeight="1">
      <x:c r="A95" s="3" t="str">
        <x:v>CLOSE</x:v>
      </x:c>
      <x:c r="B95" s="21" t="n">
        <x:v>8</x:v>
      </x:c>
      <x:c r="C95" s="20" t="n">
        <x:f>'Burn'!O19-'D10_LE'!O27</x:f>
        <x:v>0</x:v>
      </x:c>
    </x:row>
    <x:row r="96" ht="25" customHeight="1">
      <x:c r="A96" s="3" t="str">
        <x:v>OPEN</x:v>
      </x:c>
      <x:c r="B96" s="21" t="n">
        <x:v>8</x:v>
      </x:c>
      <x:c r="C96" s="20" t="n">
        <x:f>'Burn'!O11-'D10_LE'!O11</x:f>
        <x:v>-1.1641532182693481e-10</x:v>
      </x:c>
    </x:row>
    <x:row r="97" ht="25" customHeight="1">
      <x:c r="A97" s="3" t="str">
        <x:v>GROSS</x:v>
      </x:c>
      <x:c r="B97" s="21" t="n">
        <x:v>8</x:v>
      </x:c>
      <x:c r="C97" s="20" t="n">
        <x:f>'Burn'!O12-'D10_LE'!O39</x:f>
        <x:v>0</x:v>
      </x:c>
    </x:row>
    <x:row r="98" ht="25" customHeight="1">
      <x:c r="A98" s="3" t="str">
        <x:v>NET</x:v>
      </x:c>
      <x:c r="B98" s="21" t="n">
        <x:v>8</x:v>
      </x:c>
      <x:c r="C98" s="20" t="n">
        <x:f>'Burn'!O14-'D10_LE'!O47</x:f>
        <x:v>0</x:v>
      </x:c>
    </x:row>
    <x:row r="99" ht="25" customHeight="1">
      <x:c r="A99" s="3" t="str">
        <x:v>BUFFER</x:v>
      </x:c>
      <x:c r="B99" s="21" t="n">
        <x:v>8</x:v>
      </x:c>
      <x:c r="C99" s="20" t="n">
        <x:f>'Burn'!O21-'D10_LE'!O71</x:f>
        <x:v>0</x:v>
      </x:c>
    </x:row>
    <x:row r="100" ht="25" customHeight="1">
      <x:c r="A100" s="3" t="str">
        <x:v>HEADROOM</x:v>
      </x:c>
      <x:c r="B100" s="21" t="n">
        <x:v>8</x:v>
      </x:c>
      <x:c r="C100" s="20" t="n">
        <x:f>'Burn'!O24-'D10_LE'!O63</x:f>
        <x:v>0</x:v>
      </x:c>
    </x:row>
    <x:row r="101" ht="25" customHeight="1">
      <x:c r="A101" s="3" t="str">
        <x:v>ALT.CLOSE</x:v>
      </x:c>
      <x:c r="B101" s="21" t="n">
        <x:v>8</x:v>
      </x:c>
      <x:c r="C101" s="20" t="n">
        <x:f>'Burn'!O46-'D10_LE'!O99</x:f>
        <x:v>-1.7462298274040222e-10</x:v>
      </x:c>
    </x:row>
    <x:row r="102" ht="25" customHeight="1">
      <x:c r="A102" s="3" t="str">
        <x:v>ALT.OPEN</x:v>
      </x:c>
      <x:c r="B102" s="21" t="n">
        <x:v>8</x:v>
      </x:c>
      <x:c r="C102" s="20" t="n">
        <x:f>'Burn'!O38-'D10_LE'!O83</x:f>
        <x:v>-1.1641532182693481e-10</x:v>
      </x:c>
    </x:row>
    <x:row r="103" ht="25" customHeight="1">
      <x:c r="A103" s="3" t="str">
        <x:v>ALT.GROSS</x:v>
      </x:c>
      <x:c r="B103" s="21" t="n">
        <x:v>8</x:v>
      </x:c>
      <x:c r="C103" s="20" t="n">
        <x:f>'Burn'!O39-'D10_LE'!O111</x:f>
        <x:v>0</x:v>
      </x:c>
    </x:row>
    <x:row r="104" ht="25" customHeight="1">
      <x:c r="A104" s="3" t="str">
        <x:v>ALT.NET</x:v>
      </x:c>
      <x:c r="B104" s="21" t="n">
        <x:v>8</x:v>
      </x:c>
      <x:c r="C104" s="20" t="n">
        <x:f>'Burn'!O41-'D10_LE'!O119</x:f>
        <x:v>0</x:v>
      </x:c>
    </x:row>
    <x:row r="105" ht="25" customHeight="1">
      <x:c r="A105" s="3" t="str">
        <x:v>ALT.BUFFER</x:v>
      </x:c>
      <x:c r="B105" s="21" t="n">
        <x:v>8</x:v>
      </x:c>
      <x:c r="C105" s="20" t="n">
        <x:f>'Burn'!O48-'D10_LE'!O143</x:f>
        <x:v>0</x:v>
      </x:c>
    </x:row>
    <x:row r="106" ht="25" customHeight="1">
      <x:c r="A106" s="3" t="str">
        <x:v>ALT.HEADROOM</x:v>
      </x:c>
      <x:c r="B106" s="21" t="n">
        <x:v>8</x:v>
      </x:c>
      <x:c r="C106" s="20" t="n">
        <x:f>'Burn'!O51-'D10_LE'!O135</x:f>
        <x:v>0</x:v>
      </x:c>
    </x:row>
    <x:row r="107" ht="25" customHeight="1">
      <x:c r="A107" s="3" t="str">
        <x:v>CLOSE</x:v>
      </x:c>
      <x:c r="B107" s="21" t="n">
        <x:v>9</x:v>
      </x:c>
      <x:c r="C107" s="20" t="n">
        <x:f>'Burn'!P19-'D10_LE'!P27</x:f>
        <x:v>0</x:v>
      </x:c>
    </x:row>
    <x:row r="108" ht="25" customHeight="1">
      <x:c r="A108" s="3" t="str">
        <x:v>OPEN</x:v>
      </x:c>
      <x:c r="B108" s="21" t="n">
        <x:v>9</x:v>
      </x:c>
      <x:c r="C108" s="20" t="n">
        <x:f>'Burn'!P11-'D10_LE'!P11</x:f>
        <x:v>0</x:v>
      </x:c>
    </x:row>
    <x:row r="109" ht="25" customHeight="1">
      <x:c r="A109" s="3" t="str">
        <x:v>GROSS</x:v>
      </x:c>
      <x:c r="B109" s="21" t="n">
        <x:v>9</x:v>
      </x:c>
      <x:c r="C109" s="20" t="n">
        <x:f>'Burn'!P12-'D10_LE'!P39</x:f>
        <x:v>0</x:v>
      </x:c>
    </x:row>
    <x:row r="110" ht="25" customHeight="1">
      <x:c r="A110" s="3" t="str">
        <x:v>NET</x:v>
      </x:c>
      <x:c r="B110" s="21" t="n">
        <x:v>9</x:v>
      </x:c>
      <x:c r="C110" s="20" t="n">
        <x:f>'Burn'!P14-'D10_LE'!P47</x:f>
        <x:v>0</x:v>
      </x:c>
    </x:row>
    <x:row r="111" ht="25" customHeight="1">
      <x:c r="A111" s="3" t="str">
        <x:v>BUFFER</x:v>
      </x:c>
      <x:c r="B111" s="21" t="n">
        <x:v>9</x:v>
      </x:c>
      <x:c r="C111" s="20" t="n">
        <x:f>'Burn'!P21-'D10_LE'!P71</x:f>
        <x:v>0</x:v>
      </x:c>
    </x:row>
    <x:row r="112" ht="25" customHeight="1">
      <x:c r="A112" s="3" t="str">
        <x:v>HEADROOM</x:v>
      </x:c>
      <x:c r="B112" s="21" t="n">
        <x:v>9</x:v>
      </x:c>
      <x:c r="C112" s="20" t="n">
        <x:f>'Burn'!P24-'D10_LE'!P63</x:f>
        <x:v>0</x:v>
      </x:c>
    </x:row>
    <x:row r="113" ht="25" customHeight="1">
      <x:c r="A113" s="3" t="str">
        <x:v>ALT.CLOSE</x:v>
      </x:c>
      <x:c r="B113" s="21" t="n">
        <x:v>9</x:v>
      </x:c>
      <x:c r="C113" s="20" t="n">
        <x:f>'Burn'!P46-'D10_LE'!P99</x:f>
        <x:v>-1.1641532182693481e-10</x:v>
      </x:c>
    </x:row>
    <x:row r="114" ht="25" customHeight="1">
      <x:c r="A114" s="3" t="str">
        <x:v>ALT.OPEN</x:v>
      </x:c>
      <x:c r="B114" s="21" t="n">
        <x:v>9</x:v>
      </x:c>
      <x:c r="C114" s="20" t="n">
        <x:f>'Burn'!P38-'D10_LE'!P83</x:f>
        <x:v>-1.1641532182693481e-10</x:v>
      </x:c>
    </x:row>
    <x:row r="115" ht="25" customHeight="1">
      <x:c r="A115" s="3" t="str">
        <x:v>ALT.GROSS</x:v>
      </x:c>
      <x:c r="B115" s="21" t="n">
        <x:v>9</x:v>
      </x:c>
      <x:c r="C115" s="20" t="n">
        <x:f>'Burn'!P39-'D10_LE'!P111</x:f>
        <x:v>0</x:v>
      </x:c>
    </x:row>
    <x:row r="116" ht="25" customHeight="1">
      <x:c r="A116" s="3" t="str">
        <x:v>ALT.NET</x:v>
      </x:c>
      <x:c r="B116" s="21" t="n">
        <x:v>9</x:v>
      </x:c>
      <x:c r="C116" s="20" t="n">
        <x:f>'Burn'!P41-'D10_LE'!P119</x:f>
        <x:v>0</x:v>
      </x:c>
    </x:row>
    <x:row r="117" ht="25" customHeight="1">
      <x:c r="A117" s="3" t="str">
        <x:v>ALT.BUFFER</x:v>
      </x:c>
      <x:c r="B117" s="21" t="n">
        <x:v>9</x:v>
      </x:c>
      <x:c r="C117" s="20" t="n">
        <x:f>'Burn'!P48-'D10_LE'!P143</x:f>
        <x:v>0</x:v>
      </x:c>
    </x:row>
    <x:row r="118" ht="25" customHeight="1">
      <x:c r="A118" s="3" t="str">
        <x:v>ALT.HEADROOM</x:v>
      </x:c>
      <x:c r="B118" s="21" t="n">
        <x:v>9</x:v>
      </x:c>
      <x:c r="C118" s="20" t="n">
        <x:f>'Burn'!P51-'D10_LE'!P135</x:f>
        <x:v>0</x:v>
      </x:c>
    </x:row>
    <x:row r="119" ht="25" customHeight="1">
      <x:c r="A119" s="3" t="str">
        <x:v>CLOSE</x:v>
      </x:c>
      <x:c r="B119" s="21" t="n">
        <x:v>10</x:v>
      </x:c>
      <x:c r="C119" s="20" t="n">
        <x:f>'Burn'!Q19-'D10_LE'!Q27</x:f>
        <x:v>-4.656612873077393e-10</x:v>
      </x:c>
    </x:row>
    <x:row r="120" ht="25" customHeight="1">
      <x:c r="A120" s="3" t="str">
        <x:v>OPEN</x:v>
      </x:c>
      <x:c r="B120" s="21" t="n">
        <x:v>10</x:v>
      </x:c>
      <x:c r="C120" s="20" t="n">
        <x:f>'Burn'!Q11-'D10_LE'!Q11</x:f>
        <x:v>0</x:v>
      </x:c>
    </x:row>
    <x:row r="121" ht="25" customHeight="1">
      <x:c r="A121" s="3" t="str">
        <x:v>GROSS</x:v>
      </x:c>
      <x:c r="B121" s="21" t="n">
        <x:v>10</x:v>
      </x:c>
      <x:c r="C121" s="20" t="n">
        <x:f>'Burn'!Q12-'D10_LE'!Q39</x:f>
        <x:v>0</x:v>
      </x:c>
    </x:row>
    <x:row r="122" ht="25" customHeight="1">
      <x:c r="A122" s="3" t="str">
        <x:v>NET</x:v>
      </x:c>
      <x:c r="B122" s="21" t="n">
        <x:v>10</x:v>
      </x:c>
      <x:c r="C122" s="20" t="n">
        <x:f>'Burn'!Q14-'D10_LE'!Q47</x:f>
        <x:v>0</x:v>
      </x:c>
    </x:row>
    <x:row r="123" ht="25" customHeight="1">
      <x:c r="A123" s="3" t="str">
        <x:v>BUFFER</x:v>
      </x:c>
      <x:c r="B123" s="21" t="n">
        <x:v>10</x:v>
      </x:c>
      <x:c r="C123" s="20" t="n">
        <x:f>'Burn'!Q21-'D10_LE'!Q71</x:f>
        <x:v>0</x:v>
      </x:c>
    </x:row>
    <x:row r="124" ht="25" customHeight="1">
      <x:c r="A124" s="3" t="str">
        <x:v>HEADROOM</x:v>
      </x:c>
      <x:c r="B124" s="21" t="n">
        <x:v>10</x:v>
      </x:c>
      <x:c r="C124" s="20" t="n">
        <x:f>'Burn'!Q24-'D10_LE'!Q63</x:f>
        <x:v>0</x:v>
      </x:c>
    </x:row>
    <x:row r="125" ht="25" customHeight="1">
      <x:c r="A125" s="3" t="str">
        <x:v>ALT.CLOSE</x:v>
      </x:c>
      <x:c r="B125" s="21" t="n">
        <x:v>10</x:v>
      </x:c>
      <x:c r="C125" s="20" t="n">
        <x:f>'Burn'!Q46-'D10_LE'!Q99</x:f>
        <x:v>-1.4551915228366852e-10</x:v>
      </x:c>
    </x:row>
    <x:row r="126" ht="25" customHeight="1">
      <x:c r="A126" s="3" t="str">
        <x:v>ALT.OPEN</x:v>
      </x:c>
      <x:c r="B126" s="21" t="n">
        <x:v>10</x:v>
      </x:c>
      <x:c r="C126" s="20" t="n">
        <x:f>'Burn'!Q38-'D10_LE'!Q83</x:f>
        <x:v>-1.1641532182693481e-10</x:v>
      </x:c>
    </x:row>
    <x:row r="127" ht="25" customHeight="1">
      <x:c r="A127" s="3" t="str">
        <x:v>ALT.GROSS</x:v>
      </x:c>
      <x:c r="B127" s="21" t="n">
        <x:v>10</x:v>
      </x:c>
      <x:c r="C127" s="20" t="n">
        <x:f>'Burn'!Q39-'D10_LE'!Q111</x:f>
        <x:v>0</x:v>
      </x:c>
    </x:row>
    <x:row r="128" ht="25" customHeight="1">
      <x:c r="A128" s="3" t="str">
        <x:v>ALT.NET</x:v>
      </x:c>
      <x:c r="B128" s="21" t="n">
        <x:v>10</x:v>
      </x:c>
      <x:c r="C128" s="20" t="n">
        <x:f>'Burn'!Q41-'D10_LE'!Q119</x:f>
        <x:v>0</x:v>
      </x:c>
    </x:row>
    <x:row r="129" ht="25" customHeight="1">
      <x:c r="A129" s="3" t="str">
        <x:v>ALT.BUFFER</x:v>
      </x:c>
      <x:c r="B129" s="21" t="n">
        <x:v>10</x:v>
      </x:c>
      <x:c r="C129" s="20" t="n">
        <x:f>'Burn'!Q48-'D10_LE'!Q143</x:f>
        <x:v>0</x:v>
      </x:c>
    </x:row>
    <x:row r="130" ht="25" customHeight="1">
      <x:c r="A130" s="3" t="str">
        <x:v>ALT.HEADROOM</x:v>
      </x:c>
      <x:c r="B130" s="21" t="n">
        <x:v>10</x:v>
      </x:c>
      <x:c r="C130" s="20" t="n">
        <x:f>'Burn'!Q51-'D10_LE'!Q135</x:f>
        <x:v>0</x:v>
      </x:c>
    </x:row>
    <x:row r="131" ht="25" customHeight="1">
      <x:c r="A131" s="3" t="str">
        <x:v>CLOSE</x:v>
      </x:c>
      <x:c r="B131" s="21" t="n">
        <x:v>11</x:v>
      </x:c>
      <x:c r="C131" s="20" t="n">
        <x:f>'Burn'!R19-'D10_LE'!R27</x:f>
        <x:v>0</x:v>
      </x:c>
    </x:row>
    <x:row r="132" ht="25" customHeight="1">
      <x:c r="A132" s="3" t="str">
        <x:v>OPEN</x:v>
      </x:c>
      <x:c r="B132" s="21" t="n">
        <x:v>11</x:v>
      </x:c>
      <x:c r="C132" s="20" t="n">
        <x:f>'Burn'!R11-'D10_LE'!R11</x:f>
        <x:v>0</x:v>
      </x:c>
    </x:row>
    <x:row r="133" ht="25" customHeight="1">
      <x:c r="A133" s="3" t="str">
        <x:v>GROSS</x:v>
      </x:c>
      <x:c r="B133" s="21" t="n">
        <x:v>11</x:v>
      </x:c>
      <x:c r="C133" s="20" t="n">
        <x:f>'Burn'!R12-'D10_LE'!R39</x:f>
        <x:v>0</x:v>
      </x:c>
    </x:row>
    <x:row r="134" ht="25" customHeight="1">
      <x:c r="A134" s="3" t="str">
        <x:v>NET</x:v>
      </x:c>
      <x:c r="B134" s="21" t="n">
        <x:v>11</x:v>
      </x:c>
      <x:c r="C134" s="20" t="n">
        <x:f>'Burn'!R14-'D10_LE'!R47</x:f>
        <x:v>0</x:v>
      </x:c>
    </x:row>
    <x:row r="135" ht="25" customHeight="1">
      <x:c r="A135" s="3" t="str">
        <x:v>BUFFER</x:v>
      </x:c>
      <x:c r="B135" s="21" t="n">
        <x:v>11</x:v>
      </x:c>
      <x:c r="C135" s="20" t="n">
        <x:f>'Burn'!R21-'D10_LE'!R71</x:f>
        <x:v>0</x:v>
      </x:c>
    </x:row>
    <x:row r="136" ht="25" customHeight="1">
      <x:c r="A136" s="3" t="str">
        <x:v>HEADROOM</x:v>
      </x:c>
      <x:c r="B136" s="21" t="n">
        <x:v>11</x:v>
      </x:c>
      <x:c r="C136" s="20" t="n">
        <x:f>'Burn'!R24-'D10_LE'!R63</x:f>
        <x:v>0</x:v>
      </x:c>
    </x:row>
    <x:row r="137" ht="25" customHeight="1">
      <x:c r="A137" s="3" t="str">
        <x:v>ALT.CLOSE</x:v>
      </x:c>
      <x:c r="B137" s="21" t="n">
        <x:v>11</x:v>
      </x:c>
      <x:c r="C137" s="20" t="n">
        <x:f>'Burn'!R46-'D10_LE'!R99</x:f>
        <x:v>-1.4551915228366852e-10</x:v>
      </x:c>
    </x:row>
    <x:row r="138" ht="25" customHeight="1">
      <x:c r="A138" s="3" t="str">
        <x:v>ALT.OPEN</x:v>
      </x:c>
      <x:c r="B138" s="21" t="n">
        <x:v>11</x:v>
      </x:c>
      <x:c r="C138" s="20" t="n">
        <x:f>'Burn'!R38-'D10_LE'!R83</x:f>
        <x:v>-1.1641532182693481e-10</x:v>
      </x:c>
    </x:row>
    <x:row r="139" ht="25" customHeight="1">
      <x:c r="A139" s="3" t="str">
        <x:v>ALT.GROSS</x:v>
      </x:c>
      <x:c r="B139" s="21" t="n">
        <x:v>11</x:v>
      </x:c>
      <x:c r="C139" s="20" t="n">
        <x:f>'Burn'!R39-'D10_LE'!R111</x:f>
        <x:v>0</x:v>
      </x:c>
    </x:row>
    <x:row r="140" ht="25" customHeight="1">
      <x:c r="A140" s="3" t="str">
        <x:v>ALT.NET</x:v>
      </x:c>
      <x:c r="B140" s="21" t="n">
        <x:v>11</x:v>
      </x:c>
      <x:c r="C140" s="20" t="n">
        <x:f>'Burn'!R41-'D10_LE'!R119</x:f>
        <x:v>0</x:v>
      </x:c>
    </x:row>
    <x:row r="141" ht="25" customHeight="1">
      <x:c r="A141" s="3" t="str">
        <x:v>ALT.BUFFER</x:v>
      </x:c>
      <x:c r="B141" s="21" t="n">
        <x:v>11</x:v>
      </x:c>
      <x:c r="C141" s="20" t="n">
        <x:f>'Burn'!R48-'D10_LE'!R143</x:f>
        <x:v>0</x:v>
      </x:c>
    </x:row>
    <x:row r="142" ht="25" customHeight="1">
      <x:c r="A142" s="3" t="str">
        <x:v>ALT.HEADROOM</x:v>
      </x:c>
      <x:c r="B142" s="21" t="n">
        <x:v>11</x:v>
      </x:c>
      <x:c r="C142" s="20" t="n">
        <x:f>'Burn'!R51-'D10_LE'!R135</x:f>
        <x:v>0</x:v>
      </x:c>
    </x:row>
    <x:row r="143" ht="25" customHeight="1">
      <x:c r="A143" s="3" t="str">
        <x:v>CLOSE</x:v>
      </x:c>
      <x:c r="B143" s="21" t="n">
        <x:v>12</x:v>
      </x:c>
      <x:c r="C143" s="20" t="n">
        <x:f>'Burn'!S19-'D10_LE'!S27</x:f>
        <x:v>0</x:v>
      </x:c>
    </x:row>
    <x:row r="144" ht="25" customHeight="1">
      <x:c r="A144" s="3" t="str">
        <x:v>OPEN</x:v>
      </x:c>
      <x:c r="B144" s="21" t="n">
        <x:v>12</x:v>
      </x:c>
      <x:c r="C144" s="20" t="n">
        <x:f>'Burn'!S11-'D10_LE'!S11</x:f>
        <x:v>0</x:v>
      </x:c>
    </x:row>
    <x:row r="145" ht="25" customHeight="1">
      <x:c r="A145" s="3" t="str">
        <x:v>GROSS</x:v>
      </x:c>
      <x:c r="B145" s="21" t="n">
        <x:v>12</x:v>
      </x:c>
      <x:c r="C145" s="20" t="n">
        <x:f>'Burn'!S12-'D10_LE'!S39</x:f>
        <x:v>0</x:v>
      </x:c>
    </x:row>
    <x:row r="146" ht="25" customHeight="1">
      <x:c r="A146" s="3" t="str">
        <x:v>NET</x:v>
      </x:c>
      <x:c r="B146" s="21" t="n">
        <x:v>12</x:v>
      </x:c>
      <x:c r="C146" s="20" t="n">
        <x:f>'Burn'!S14-'D10_LE'!S47</x:f>
        <x:v>0</x:v>
      </x:c>
    </x:row>
    <x:row r="147" ht="25" customHeight="1">
      <x:c r="A147" s="3" t="str">
        <x:v>BUFFER</x:v>
      </x:c>
      <x:c r="B147" s="21" t="n">
        <x:v>12</x:v>
      </x:c>
      <x:c r="C147" s="20" t="n">
        <x:f>'Burn'!S21-'D10_LE'!S71</x:f>
        <x:v>0</x:v>
      </x:c>
    </x:row>
    <x:row r="148" ht="25" customHeight="1">
      <x:c r="A148" s="3" t="str">
        <x:v>HEADROOM</x:v>
      </x:c>
      <x:c r="B148" s="21" t="n">
        <x:v>12</x:v>
      </x:c>
      <x:c r="C148" s="20" t="n">
        <x:f>'Burn'!S24-'D10_LE'!S63</x:f>
        <x:v>0</x:v>
      </x:c>
    </x:row>
    <x:row r="149" ht="25" customHeight="1">
      <x:c r="A149" s="3" t="str">
        <x:v>ALT.CLOSE</x:v>
      </x:c>
      <x:c r="B149" s="21" t="n">
        <x:v>12</x:v>
      </x:c>
      <x:c r="C149" s="20" t="n">
        <x:f>'Burn'!S46-'D10_LE'!S99</x:f>
        <x:v>-1.1641532182693481e-10</x:v>
      </x:c>
    </x:row>
    <x:row r="150" ht="25" customHeight="1">
      <x:c r="A150" s="3" t="str">
        <x:v>ALT.OPEN</x:v>
      </x:c>
      <x:c r="B150" s="21" t="n">
        <x:v>12</x:v>
      </x:c>
      <x:c r="C150" s="20" t="n">
        <x:f>'Burn'!S38-'D10_LE'!S83</x:f>
        <x:v>-1.1641532182693481e-10</x:v>
      </x:c>
    </x:row>
    <x:row r="151" ht="25" customHeight="1">
      <x:c r="A151" s="3" t="str">
        <x:v>ALT.GROSS</x:v>
      </x:c>
      <x:c r="B151" s="21" t="n">
        <x:v>12</x:v>
      </x:c>
      <x:c r="C151" s="20" t="n">
        <x:f>'Burn'!S39-'D10_LE'!S111</x:f>
        <x:v>0</x:v>
      </x:c>
    </x:row>
    <x:row r="152" ht="25" customHeight="1">
      <x:c r="A152" s="3" t="str">
        <x:v>ALT.NET</x:v>
      </x:c>
      <x:c r="B152" s="21" t="n">
        <x:v>12</x:v>
      </x:c>
      <x:c r="C152" s="20" t="n">
        <x:f>'Burn'!S41-'D10_LE'!S119</x:f>
        <x:v>0</x:v>
      </x:c>
    </x:row>
    <x:row r="153" ht="25" customHeight="1">
      <x:c r="A153" s="3" t="str">
        <x:v>ALT.BUFFER</x:v>
      </x:c>
      <x:c r="B153" s="21" t="n">
        <x:v>12</x:v>
      </x:c>
      <x:c r="C153" s="20" t="n">
        <x:f>'Burn'!S48-'D10_LE'!S143</x:f>
        <x:v>0</x:v>
      </x:c>
    </x:row>
    <x:row r="154" ht="25" customHeight="1">
      <x:c r="A154" s="3" t="str">
        <x:v>ALT.HEADROOM</x:v>
      </x:c>
      <x:c r="B154" s="21" t="n">
        <x:v>12</x:v>
      </x:c>
      <x:c r="C154" s="20" t="n">
        <x:f>'Burn'!S51-'D10_LE'!S135</x:f>
        <x:v>0</x:v>
      </x:c>
    </x:row>
    <x:row r="155" ht="25" customHeight="1">
      <x:c r="A155" s="3" t="str">
        <x:v>CLOSE</x:v>
      </x:c>
      <x:c r="B155" s="21" t="n">
        <x:v>13</x:v>
      </x:c>
      <x:c r="C155" s="20" t="n">
        <x:f>'Burn'!T19-'D10_LE'!T27</x:f>
        <x:v>0</x:v>
      </x:c>
    </x:row>
    <x:row r="156" ht="25" customHeight="1">
      <x:c r="A156" s="3" t="str">
        <x:v>OPEN</x:v>
      </x:c>
      <x:c r="B156" s="21" t="n">
        <x:v>13</x:v>
      </x:c>
      <x:c r="C156" s="20" t="n">
        <x:f>'Burn'!T11-'D10_LE'!T11</x:f>
        <x:v>0</x:v>
      </x:c>
    </x:row>
    <x:row r="157" ht="25" customHeight="1">
      <x:c r="A157" s="3" t="str">
        <x:v>GROSS</x:v>
      </x:c>
      <x:c r="B157" s="21" t="n">
        <x:v>13</x:v>
      </x:c>
      <x:c r="C157" s="20" t="n">
        <x:f>'Burn'!T12-'D10_LE'!T39</x:f>
        <x:v>0</x:v>
      </x:c>
    </x:row>
    <x:row r="158" ht="25" customHeight="1">
      <x:c r="A158" s="3" t="str">
        <x:v>NET</x:v>
      </x:c>
      <x:c r="B158" s="21" t="n">
        <x:v>13</x:v>
      </x:c>
      <x:c r="C158" s="20" t="n">
        <x:f>'Burn'!T14-'D10_LE'!T47</x:f>
        <x:v>0</x:v>
      </x:c>
    </x:row>
    <x:row r="159" ht="25" customHeight="1">
      <x:c r="A159" s="3" t="str">
        <x:v>BUFFER</x:v>
      </x:c>
      <x:c r="B159" s="21" t="n">
        <x:v>13</x:v>
      </x:c>
      <x:c r="C159" s="20" t="n">
        <x:f>'Burn'!T21-'D10_LE'!T71</x:f>
        <x:v>0</x:v>
      </x:c>
    </x:row>
    <x:row r="160" ht="25" customHeight="1">
      <x:c r="A160" s="3" t="str">
        <x:v>HEADROOM</x:v>
      </x:c>
      <x:c r="B160" s="21" t="n">
        <x:v>13</x:v>
      </x:c>
      <x:c r="C160" s="20" t="n">
        <x:f>'Burn'!T24-'D10_LE'!T63</x:f>
        <x:v>0</x:v>
      </x:c>
    </x:row>
    <x:row r="161" ht="25" customHeight="1">
      <x:c r="A161" s="3" t="str">
        <x:v>ALT.CLOSE</x:v>
      </x:c>
      <x:c r="B161" s="21" t="n">
        <x:v>13</x:v>
      </x:c>
      <x:c r="C161" s="20" t="n">
        <x:f>'Burn'!T46-'D10_LE'!T99</x:f>
        <x:v>-1.1641532182693481e-10</x:v>
      </x:c>
    </x:row>
    <x:row r="162" ht="25" customHeight="1">
      <x:c r="A162" s="3" t="str">
        <x:v>ALT.OPEN</x:v>
      </x:c>
      <x:c r="B162" s="21" t="n">
        <x:v>13</x:v>
      </x:c>
      <x:c r="C162" s="20" t="n">
        <x:f>'Burn'!T38-'D10_LE'!T83</x:f>
        <x:v>-1.1641532182693481e-10</x:v>
      </x:c>
    </x:row>
    <x:row r="163" ht="25" customHeight="1">
      <x:c r="A163" s="3" t="str">
        <x:v>ALT.GROSS</x:v>
      </x:c>
      <x:c r="B163" s="21" t="n">
        <x:v>13</x:v>
      </x:c>
      <x:c r="C163" s="20" t="n">
        <x:f>'Burn'!T39-'D10_LE'!T111</x:f>
        <x:v>0</x:v>
      </x:c>
    </x:row>
    <x:row r="164" ht="25" customHeight="1">
      <x:c r="A164" s="3" t="str">
        <x:v>ALT.NET</x:v>
      </x:c>
      <x:c r="B164" s="21" t="n">
        <x:v>13</x:v>
      </x:c>
      <x:c r="C164" s="20" t="n">
        <x:f>'Burn'!T41-'D10_LE'!T119</x:f>
        <x:v>0</x:v>
      </x:c>
    </x:row>
    <x:row r="165" ht="25" customHeight="1">
      <x:c r="A165" s="3" t="str">
        <x:v>ALT.BUFFER</x:v>
      </x:c>
      <x:c r="B165" s="21" t="n">
        <x:v>13</x:v>
      </x:c>
      <x:c r="C165" s="20" t="n">
        <x:f>'Burn'!T48-'D10_LE'!T143</x:f>
        <x:v>0</x:v>
      </x:c>
    </x:row>
    <x:row r="166" ht="25" customHeight="1">
      <x:c r="A166" s="3" t="str">
        <x:v>ALT.HEADROOM</x:v>
      </x:c>
      <x:c r="B166" s="21" t="n">
        <x:v>13</x:v>
      </x:c>
      <x:c r="C166" s="20" t="n">
        <x:f>'Burn'!T51-'D10_LE'!T135</x:f>
        <x:v>0</x:v>
      </x:c>
    </x:row>
    <x:row r="167" ht="25" customHeight="1">
      <x:c r="A167" s="3" t="str">
        <x:v>CLOSE</x:v>
      </x:c>
      <x:c r="B167" s="21" t="n">
        <x:v>14</x:v>
      </x:c>
      <x:c r="C167" s="20" t="n">
        <x:f>'Burn'!U19-'D10_LE'!U27</x:f>
        <x:v>0</x:v>
      </x:c>
    </x:row>
    <x:row r="168" ht="25" customHeight="1">
      <x:c r="A168" s="3" t="str">
        <x:v>OPEN</x:v>
      </x:c>
      <x:c r="B168" s="21" t="n">
        <x:v>14</x:v>
      </x:c>
      <x:c r="C168" s="20" t="n">
        <x:f>'Burn'!U11-'D10_LE'!U11</x:f>
        <x:v>0</x:v>
      </x:c>
    </x:row>
    <x:row r="169" ht="25" customHeight="1">
      <x:c r="A169" s="3" t="str">
        <x:v>GROSS</x:v>
      </x:c>
      <x:c r="B169" s="21" t="n">
        <x:v>14</x:v>
      </x:c>
      <x:c r="C169" s="20" t="n">
        <x:f>'Burn'!U12-'D10_LE'!U39</x:f>
        <x:v>0</x:v>
      </x:c>
    </x:row>
    <x:row r="170" ht="25" customHeight="1">
      <x:c r="A170" s="3" t="str">
        <x:v>NET</x:v>
      </x:c>
      <x:c r="B170" s="21" t="n">
        <x:v>14</x:v>
      </x:c>
      <x:c r="C170" s="20" t="n">
        <x:f>'Burn'!U14-'D10_LE'!U47</x:f>
        <x:v>0</x:v>
      </x:c>
    </x:row>
    <x:row r="171" ht="25" customHeight="1">
      <x:c r="A171" s="3" t="str">
        <x:v>BUFFER</x:v>
      </x:c>
      <x:c r="B171" s="21" t="n">
        <x:v>14</x:v>
      </x:c>
      <x:c r="C171" s="20" t="n">
        <x:f>'Burn'!U21-'D10_LE'!U71</x:f>
        <x:v>0</x:v>
      </x:c>
    </x:row>
    <x:row r="172" ht="25" customHeight="1">
      <x:c r="A172" s="3" t="str">
        <x:v>HEADROOM</x:v>
      </x:c>
      <x:c r="B172" s="21" t="n">
        <x:v>14</x:v>
      </x:c>
      <x:c r="C172" s="20" t="n">
        <x:f>'Burn'!U24-'D10_LE'!U63</x:f>
        <x:v>0</x:v>
      </x:c>
    </x:row>
    <x:row r="173" ht="25" customHeight="1">
      <x:c r="A173" s="3" t="str">
        <x:v>ALT.CLOSE</x:v>
      </x:c>
      <x:c r="B173" s="21" t="n">
        <x:v>14</x:v>
      </x:c>
      <x:c r="C173" s="20" t="n">
        <x:f>'Burn'!U46-'D10_LE'!U99</x:f>
        <x:v>0</x:v>
      </x:c>
    </x:row>
    <x:row r="174" ht="25" customHeight="1">
      <x:c r="A174" s="3" t="str">
        <x:v>ALT.OPEN</x:v>
      </x:c>
      <x:c r="B174" s="21" t="n">
        <x:v>14</x:v>
      </x:c>
      <x:c r="C174" s="20" t="n">
        <x:f>'Burn'!U38-'D10_LE'!U83</x:f>
        <x:v>-1.1641532182693481e-10</x:v>
      </x:c>
    </x:row>
    <x:row r="175" ht="25" customHeight="1">
      <x:c r="A175" s="3" t="str">
        <x:v>ALT.GROSS</x:v>
      </x:c>
      <x:c r="B175" s="21" t="n">
        <x:v>14</x:v>
      </x:c>
      <x:c r="C175" s="20" t="n">
        <x:f>'Burn'!U39-'D10_LE'!U111</x:f>
        <x:v>0</x:v>
      </x:c>
    </x:row>
    <x:row r="176" ht="25" customHeight="1">
      <x:c r="A176" s="3" t="str">
        <x:v>ALT.NET</x:v>
      </x:c>
      <x:c r="B176" s="21" t="n">
        <x:v>14</x:v>
      </x:c>
      <x:c r="C176" s="20" t="n">
        <x:f>'Burn'!U41-'D10_LE'!U119</x:f>
        <x:v>0</x:v>
      </x:c>
    </x:row>
    <x:row r="177" ht="25" customHeight="1">
      <x:c r="A177" s="3" t="str">
        <x:v>ALT.BUFFER</x:v>
      </x:c>
      <x:c r="B177" s="21" t="n">
        <x:v>14</x:v>
      </x:c>
      <x:c r="C177" s="20" t="n">
        <x:f>'Burn'!U48-'D10_LE'!U143</x:f>
        <x:v>0</x:v>
      </x:c>
    </x:row>
    <x:row r="178" ht="25" customHeight="1">
      <x:c r="A178" s="3" t="str">
        <x:v>ALT.HEADROOM</x:v>
      </x:c>
      <x:c r="B178" s="21" t="n">
        <x:v>14</x:v>
      </x:c>
      <x:c r="C178" s="20" t="n">
        <x:f>'Burn'!U51-'D10_LE'!U135</x:f>
        <x:v>0</x:v>
      </x:c>
    </x:row>
    <x:row r="179" ht="25" customHeight="1">
      <x:c r="A179" s="3" t="str">
        <x:v>CLOSE</x:v>
      </x:c>
      <x:c r="B179" s="21" t="n">
        <x:v>15</x:v>
      </x:c>
      <x:c r="C179" s="20" t="n">
        <x:f>'Burn'!V19-'D10_LE'!V27</x:f>
        <x:v>0</x:v>
      </x:c>
    </x:row>
    <x:row r="180" ht="25" customHeight="1">
      <x:c r="A180" s="3" t="str">
        <x:v>OPEN</x:v>
      </x:c>
      <x:c r="B180" s="21" t="n">
        <x:v>15</x:v>
      </x:c>
      <x:c r="C180" s="20" t="n">
        <x:f>'Burn'!V11-'D10_LE'!V11</x:f>
        <x:v>0</x:v>
      </x:c>
    </x:row>
    <x:row r="181" ht="25" customHeight="1">
      <x:c r="A181" s="3" t="str">
        <x:v>GROSS</x:v>
      </x:c>
      <x:c r="B181" s="21" t="n">
        <x:v>15</x:v>
      </x:c>
      <x:c r="C181" s="20" t="n">
        <x:f>'Burn'!V12-'D10_LE'!V39</x:f>
        <x:v>0</x:v>
      </x:c>
    </x:row>
    <x:row r="182" ht="25" customHeight="1">
      <x:c r="A182" s="3" t="str">
        <x:v>NET</x:v>
      </x:c>
      <x:c r="B182" s="21" t="n">
        <x:v>15</x:v>
      </x:c>
      <x:c r="C182" s="20" t="n">
        <x:f>'Burn'!V14-'D10_LE'!V47</x:f>
        <x:v>0</x:v>
      </x:c>
    </x:row>
    <x:row r="183" ht="25" customHeight="1">
      <x:c r="A183" s="3" t="str">
        <x:v>BUFFER</x:v>
      </x:c>
      <x:c r="B183" s="21" t="n">
        <x:v>15</x:v>
      </x:c>
      <x:c r="C183" s="20" t="n">
        <x:f>'Burn'!V21-'D10_LE'!V71</x:f>
        <x:v>0</x:v>
      </x:c>
    </x:row>
    <x:row r="184" ht="25" customHeight="1">
      <x:c r="A184" s="3" t="str">
        <x:v>HEADROOM</x:v>
      </x:c>
      <x:c r="B184" s="21" t="n">
        <x:v>15</x:v>
      </x:c>
      <x:c r="C184" s="20" t="n">
        <x:f>'Burn'!V24-'D10_LE'!V63</x:f>
        <x:v>0</x:v>
      </x:c>
    </x:row>
    <x:row r="185" ht="25" customHeight="1">
      <x:c r="A185" s="3" t="str">
        <x:v>ALT.CLOSE</x:v>
      </x:c>
      <x:c r="B185" s="21" t="n">
        <x:v>15</x:v>
      </x:c>
      <x:c r="C185" s="20" t="n">
        <x:f>'Burn'!V46-'D10_LE'!V99</x:f>
        <x:v>0</x:v>
      </x:c>
    </x:row>
    <x:row r="186" ht="25" customHeight="1">
      <x:c r="A186" s="3" t="str">
        <x:v>ALT.OPEN</x:v>
      </x:c>
      <x:c r="B186" s="21" t="n">
        <x:v>15</x:v>
      </x:c>
      <x:c r="C186" s="20" t="n">
        <x:f>'Burn'!V38-'D10_LE'!V83</x:f>
        <x:v>0</x:v>
      </x:c>
    </x:row>
    <x:row r="187" ht="25" customHeight="1">
      <x:c r="A187" s="3" t="str">
        <x:v>ALT.GROSS</x:v>
      </x:c>
      <x:c r="B187" s="21" t="n">
        <x:v>15</x:v>
      </x:c>
      <x:c r="C187" s="20" t="n">
        <x:f>'Burn'!V39-'D10_LE'!V111</x:f>
        <x:v>0</x:v>
      </x:c>
    </x:row>
    <x:row r="188" ht="25" customHeight="1">
      <x:c r="A188" s="3" t="str">
        <x:v>ALT.NET</x:v>
      </x:c>
      <x:c r="B188" s="21" t="n">
        <x:v>15</x:v>
      </x:c>
      <x:c r="C188" s="20" t="n">
        <x:f>'Burn'!V41-'D10_LE'!V119</x:f>
        <x:v>0</x:v>
      </x:c>
    </x:row>
    <x:row r="189" ht="25" customHeight="1">
      <x:c r="A189" s="3" t="str">
        <x:v>ALT.BUFFER</x:v>
      </x:c>
      <x:c r="B189" s="21" t="n">
        <x:v>15</x:v>
      </x:c>
      <x:c r="C189" s="20" t="n">
        <x:f>'Burn'!V48-'D10_LE'!V143</x:f>
        <x:v>0</x:v>
      </x:c>
    </x:row>
    <x:row r="190" ht="25" customHeight="1">
      <x:c r="A190" s="3" t="str">
        <x:v>ALT.HEADROOM</x:v>
      </x:c>
      <x:c r="B190" s="21" t="n">
        <x:v>15</x:v>
      </x:c>
      <x:c r="C190" s="20" t="n">
        <x:f>'Burn'!V51-'D10_LE'!V135</x:f>
        <x:v>0</x:v>
      </x:c>
    </x:row>
    <x:row r="191" ht="25" customHeight="1">
      <x:c r="A191" s="3" t="str">
        <x:v>CLOSE</x:v>
      </x:c>
      <x:c r="B191" s="21" t="n">
        <x:v>16</x:v>
      </x:c>
      <x:c r="C191" s="20" t="n">
        <x:f>'Burn'!W19-'D10_LE'!W27</x:f>
        <x:v>0</x:v>
      </x:c>
    </x:row>
    <x:row r="192" ht="25" customHeight="1">
      <x:c r="A192" s="3" t="str">
        <x:v>OPEN</x:v>
      </x:c>
      <x:c r="B192" s="21" t="n">
        <x:v>16</x:v>
      </x:c>
      <x:c r="C192" s="20" t="n">
        <x:f>'Burn'!W11-'D10_LE'!W11</x:f>
        <x:v>0</x:v>
      </x:c>
    </x:row>
    <x:row r="193" ht="25" customHeight="1">
      <x:c r="A193" s="3" t="str">
        <x:v>GROSS</x:v>
      </x:c>
      <x:c r="B193" s="21" t="n">
        <x:v>16</x:v>
      </x:c>
      <x:c r="C193" s="20" t="n">
        <x:f>'Burn'!W12-'D10_LE'!W39</x:f>
        <x:v>0</x:v>
      </x:c>
    </x:row>
    <x:row r="194" ht="25" customHeight="1">
      <x:c r="A194" s="3" t="str">
        <x:v>NET</x:v>
      </x:c>
      <x:c r="B194" s="21" t="n">
        <x:v>16</x:v>
      </x:c>
      <x:c r="C194" s="20" t="n">
        <x:f>'Burn'!W14-'D10_LE'!W47</x:f>
        <x:v>0</x:v>
      </x:c>
    </x:row>
    <x:row r="195" ht="25" customHeight="1">
      <x:c r="A195" s="3" t="str">
        <x:v>BUFFER</x:v>
      </x:c>
      <x:c r="B195" s="21" t="n">
        <x:v>16</x:v>
      </x:c>
      <x:c r="C195" s="20" t="n">
        <x:f>'Burn'!W21-'D10_LE'!W71</x:f>
        <x:v>0</x:v>
      </x:c>
    </x:row>
    <x:row r="196" ht="25" customHeight="1">
      <x:c r="A196" s="3" t="str">
        <x:v>HEADROOM</x:v>
      </x:c>
      <x:c r="B196" s="21" t="n">
        <x:v>16</x:v>
      </x:c>
      <x:c r="C196" s="20" t="n">
        <x:f>'Burn'!W24-'D10_LE'!W63</x:f>
        <x:v>0</x:v>
      </x:c>
    </x:row>
    <x:row r="197" ht="25" customHeight="1">
      <x:c r="A197" s="3" t="str">
        <x:v>ALT.CLOSE</x:v>
      </x:c>
      <x:c r="B197" s="21" t="n">
        <x:v>16</x:v>
      </x:c>
      <x:c r="C197" s="20" t="n">
        <x:f>'Burn'!W46-'D10_LE'!W99</x:f>
        <x:v>0</x:v>
      </x:c>
    </x:row>
    <x:row r="198" ht="25" customHeight="1">
      <x:c r="A198" s="3" t="str">
        <x:v>ALT.OPEN</x:v>
      </x:c>
      <x:c r="B198" s="21" t="n">
        <x:v>16</x:v>
      </x:c>
      <x:c r="C198" s="20" t="n">
        <x:f>'Burn'!W38-'D10_LE'!W83</x:f>
        <x:v>0</x:v>
      </x:c>
    </x:row>
    <x:row r="199" ht="25" customHeight="1">
      <x:c r="A199" s="3" t="str">
        <x:v>ALT.GROSS</x:v>
      </x:c>
      <x:c r="B199" s="21" t="n">
        <x:v>16</x:v>
      </x:c>
      <x:c r="C199" s="20" t="n">
        <x:f>'Burn'!W39-'D10_LE'!W111</x:f>
        <x:v>0</x:v>
      </x:c>
    </x:row>
    <x:row r="200" ht="25" customHeight="1">
      <x:c r="A200" s="3" t="str">
        <x:v>ALT.NET</x:v>
      </x:c>
      <x:c r="B200" s="21" t="n">
        <x:v>16</x:v>
      </x:c>
      <x:c r="C200" s="20" t="n">
        <x:f>'Burn'!W41-'D10_LE'!W119</x:f>
        <x:v>0</x:v>
      </x:c>
    </x:row>
    <x:row r="201" ht="25" customHeight="1">
      <x:c r="A201" s="3" t="str">
        <x:v>ALT.BUFFER</x:v>
      </x:c>
      <x:c r="B201" s="21" t="n">
        <x:v>16</x:v>
      </x:c>
      <x:c r="C201" s="20" t="n">
        <x:f>'Burn'!W48-'D10_LE'!W143</x:f>
        <x:v>0</x:v>
      </x:c>
    </x:row>
    <x:row r="202" ht="25" customHeight="1">
      <x:c r="A202" s="3" t="str">
        <x:v>ALT.HEADROOM</x:v>
      </x:c>
      <x:c r="B202" s="21" t="n">
        <x:v>16</x:v>
      </x:c>
      <x:c r="C202" s="20" t="n">
        <x:f>'Burn'!W51-'D10_LE'!W135</x:f>
        <x:v>0</x:v>
      </x:c>
    </x:row>
    <x:row r="203" ht="25" customHeight="1">
      <x:c r="A203" s="3" t="str">
        <x:v>CLOSE</x:v>
      </x:c>
      <x:c r="B203" s="21" t="n">
        <x:v>17</x:v>
      </x:c>
      <x:c r="C203" s="20" t="n">
        <x:f>'Burn'!X19-'D10_LE'!X27</x:f>
        <x:v>0</x:v>
      </x:c>
    </x:row>
    <x:row r="204" ht="25" customHeight="1">
      <x:c r="A204" s="3" t="str">
        <x:v>OPEN</x:v>
      </x:c>
      <x:c r="B204" s="21" t="n">
        <x:v>17</x:v>
      </x:c>
      <x:c r="C204" s="20" t="n">
        <x:f>'Burn'!X11-'D10_LE'!X11</x:f>
        <x:v>0</x:v>
      </x:c>
    </x:row>
    <x:row r="205" ht="25" customHeight="1">
      <x:c r="A205" s="3" t="str">
        <x:v>GROSS</x:v>
      </x:c>
      <x:c r="B205" s="21" t="n">
        <x:v>17</x:v>
      </x:c>
      <x:c r="C205" s="20" t="n">
        <x:f>'Burn'!X12-'D10_LE'!X39</x:f>
        <x:v>0</x:v>
      </x:c>
    </x:row>
    <x:row r="206" ht="25" customHeight="1">
      <x:c r="A206" s="3" t="str">
        <x:v>NET</x:v>
      </x:c>
      <x:c r="B206" s="21" t="n">
        <x:v>17</x:v>
      </x:c>
      <x:c r="C206" s="20" t="n">
        <x:f>'Burn'!X14-'D10_LE'!X47</x:f>
        <x:v>0</x:v>
      </x:c>
    </x:row>
    <x:row r="207" ht="25" customHeight="1">
      <x:c r="A207" s="3" t="str">
        <x:v>BUFFER</x:v>
      </x:c>
      <x:c r="B207" s="21" t="n">
        <x:v>17</x:v>
      </x:c>
      <x:c r="C207" s="20" t="n">
        <x:f>'Burn'!X21-'D10_LE'!X71</x:f>
        <x:v>0</x:v>
      </x:c>
    </x:row>
    <x:row r="208" ht="25" customHeight="1">
      <x:c r="A208" s="3" t="str">
        <x:v>HEADROOM</x:v>
      </x:c>
      <x:c r="B208" s="21" t="n">
        <x:v>17</x:v>
      </x:c>
      <x:c r="C208" s="20" t="n">
        <x:f>'Burn'!X24-'D10_LE'!X63</x:f>
        <x:v>0</x:v>
      </x:c>
    </x:row>
    <x:row r="209" ht="25" customHeight="1">
      <x:c r="A209" s="3" t="str">
        <x:v>ALT.CLOSE</x:v>
      </x:c>
      <x:c r="B209" s="21" t="n">
        <x:v>17</x:v>
      </x:c>
      <x:c r="C209" s="20" t="n">
        <x:f>'Burn'!X46-'D10_LE'!X99</x:f>
        <x:v>0</x:v>
      </x:c>
    </x:row>
    <x:row r="210" ht="25" customHeight="1">
      <x:c r="A210" s="3" t="str">
        <x:v>ALT.OPEN</x:v>
      </x:c>
      <x:c r="B210" s="21" t="n">
        <x:v>17</x:v>
      </x:c>
      <x:c r="C210" s="20" t="n">
        <x:f>'Burn'!X38-'D10_LE'!X83</x:f>
        <x:v>0</x:v>
      </x:c>
    </x:row>
    <x:row r="211" ht="25" customHeight="1">
      <x:c r="A211" s="3" t="str">
        <x:v>ALT.GROSS</x:v>
      </x:c>
      <x:c r="B211" s="21" t="n">
        <x:v>17</x:v>
      </x:c>
      <x:c r="C211" s="20" t="n">
        <x:f>'Burn'!X39-'D10_LE'!X111</x:f>
        <x:v>0</x:v>
      </x:c>
    </x:row>
    <x:row r="212" ht="25" customHeight="1">
      <x:c r="A212" s="3" t="str">
        <x:v>ALT.NET</x:v>
      </x:c>
      <x:c r="B212" s="21" t="n">
        <x:v>17</x:v>
      </x:c>
      <x:c r="C212" s="20" t="n">
        <x:f>'Burn'!X41-'D10_LE'!X119</x:f>
        <x:v>0</x:v>
      </x:c>
    </x:row>
    <x:row r="213" ht="25" customHeight="1">
      <x:c r="A213" s="3" t="str">
        <x:v>ALT.BUFFER</x:v>
      </x:c>
      <x:c r="B213" s="21" t="n">
        <x:v>17</x:v>
      </x:c>
      <x:c r="C213" s="20" t="n">
        <x:f>'Burn'!X48-'D10_LE'!X143</x:f>
        <x:v>0</x:v>
      </x:c>
    </x:row>
    <x:row r="214" ht="25" customHeight="1">
      <x:c r="A214" s="3" t="str">
        <x:v>ALT.HEADROOM</x:v>
      </x:c>
      <x:c r="B214" s="21" t="n">
        <x:v>17</x:v>
      </x:c>
      <x:c r="C214" s="20" t="n">
        <x:f>'Burn'!X51-'D10_LE'!X135</x:f>
        <x:v>0</x:v>
      </x:c>
    </x:row>
    <x:row r="215" ht="25" customHeight="1">
      <x:c r="A215" s="3" t="str">
        <x:v>CLOSE</x:v>
      </x:c>
      <x:c r="B215" s="21" t="n">
        <x:v>18</x:v>
      </x:c>
      <x:c r="C215" s="20" t="n">
        <x:f>'Burn'!Y19-'D10_LE'!Y27</x:f>
        <x:v>0</x:v>
      </x:c>
    </x:row>
    <x:row r="216" ht="25" customHeight="1">
      <x:c r="A216" s="3" t="str">
        <x:v>OPEN</x:v>
      </x:c>
      <x:c r="B216" s="21" t="n">
        <x:v>18</x:v>
      </x:c>
      <x:c r="C216" s="20" t="n">
        <x:f>'Burn'!Y11-'D10_LE'!Y11</x:f>
        <x:v>0</x:v>
      </x:c>
    </x:row>
    <x:row r="217" ht="25" customHeight="1">
      <x:c r="A217" s="3" t="str">
        <x:v>GROSS</x:v>
      </x:c>
      <x:c r="B217" s="21" t="n">
        <x:v>18</x:v>
      </x:c>
      <x:c r="C217" s="20" t="n">
        <x:f>'Burn'!Y12-'D10_LE'!Y39</x:f>
        <x:v>0</x:v>
      </x:c>
    </x:row>
    <x:row r="218" ht="25" customHeight="1">
      <x:c r="A218" s="3" t="str">
        <x:v>NET</x:v>
      </x:c>
      <x:c r="B218" s="21" t="n">
        <x:v>18</x:v>
      </x:c>
      <x:c r="C218" s="20" t="n">
        <x:f>'Burn'!Y14-'D10_LE'!Y47</x:f>
        <x:v>0</x:v>
      </x:c>
    </x:row>
    <x:row r="219" ht="25" customHeight="1">
      <x:c r="A219" s="3" t="str">
        <x:v>BUFFER</x:v>
      </x:c>
      <x:c r="B219" s="21" t="n">
        <x:v>18</x:v>
      </x:c>
      <x:c r="C219" s="20" t="n">
        <x:f>'Burn'!Y21-'D10_LE'!Y71</x:f>
        <x:v>0</x:v>
      </x:c>
    </x:row>
    <x:row r="220" ht="25" customHeight="1">
      <x:c r="A220" s="3" t="str">
        <x:v>HEADROOM</x:v>
      </x:c>
      <x:c r="B220" s="21" t="n">
        <x:v>18</x:v>
      </x:c>
      <x:c r="C220" s="20" t="n">
        <x:f>'Burn'!Y24-'D10_LE'!Y63</x:f>
        <x:v>0</x:v>
      </x:c>
    </x:row>
    <x:row r="221" ht="25" customHeight="1">
      <x:c r="A221" s="3" t="str">
        <x:v>ALT.CLOSE</x:v>
      </x:c>
      <x:c r="B221" s="21" t="n">
        <x:v>18</x:v>
      </x:c>
      <x:c r="C221" s="20" t="n">
        <x:f>'Burn'!Y46-'D10_LE'!Y99</x:f>
        <x:v>0</x:v>
      </x:c>
    </x:row>
    <x:row r="222" ht="25" customHeight="1">
      <x:c r="A222" s="3" t="str">
        <x:v>ALT.OPEN</x:v>
      </x:c>
      <x:c r="B222" s="21" t="n">
        <x:v>18</x:v>
      </x:c>
      <x:c r="C222" s="20" t="n">
        <x:f>'Burn'!Y38-'D10_LE'!Y83</x:f>
        <x:v>0</x:v>
      </x:c>
    </x:row>
    <x:row r="223" ht="25" customHeight="1">
      <x:c r="A223" s="3" t="str">
        <x:v>ALT.GROSS</x:v>
      </x:c>
      <x:c r="B223" s="21" t="n">
        <x:v>18</x:v>
      </x:c>
      <x:c r="C223" s="20" t="n">
        <x:f>'Burn'!Y39-'D10_LE'!Y111</x:f>
        <x:v>0</x:v>
      </x:c>
    </x:row>
    <x:row r="224" ht="25" customHeight="1">
      <x:c r="A224" s="3" t="str">
        <x:v>ALT.NET</x:v>
      </x:c>
      <x:c r="B224" s="21" t="n">
        <x:v>18</x:v>
      </x:c>
      <x:c r="C224" s="20" t="n">
        <x:f>'Burn'!Y41-'D10_LE'!Y119</x:f>
        <x:v>0</x:v>
      </x:c>
    </x:row>
    <x:row r="225" ht="25" customHeight="1">
      <x:c r="A225" s="3" t="str">
        <x:v>ALT.BUFFER</x:v>
      </x:c>
      <x:c r="B225" s="21" t="n">
        <x:v>18</x:v>
      </x:c>
      <x:c r="C225" s="20" t="n">
        <x:f>'Burn'!Y48-'D10_LE'!Y143</x:f>
        <x:v>0</x:v>
      </x:c>
    </x:row>
    <x:row r="226" ht="25" customHeight="1">
      <x:c r="A226" s="3" t="str">
        <x:v>ALT.HEADROOM</x:v>
      </x:c>
      <x:c r="B226" s="21" t="n">
        <x:v>18</x:v>
      </x:c>
      <x:c r="C226" s="20" t="n">
        <x:f>'Burn'!Y51-'D10_LE'!Y135</x:f>
        <x:v>0</x:v>
      </x:c>
    </x:row>
    <x:row r="227" ht="25" customHeight="1">
      <x:c r="A227" s="3" t="str">
        <x:v>CLOSE</x:v>
      </x:c>
      <x:c r="B227" s="21" t="n">
        <x:v>19</x:v>
      </x:c>
      <x:c r="C227" s="20" t="n">
        <x:f>'Burn'!Z19-'D10_LE'!Z27</x:f>
        <x:v>0</x:v>
      </x:c>
    </x:row>
    <x:row r="228" ht="25" customHeight="1">
      <x:c r="A228" s="3" t="str">
        <x:v>OPEN</x:v>
      </x:c>
      <x:c r="B228" s="21" t="n">
        <x:v>19</x:v>
      </x:c>
      <x:c r="C228" s="20" t="n">
        <x:f>'Burn'!Z11-'D10_LE'!Z11</x:f>
        <x:v>0</x:v>
      </x:c>
    </x:row>
    <x:row r="229" ht="25" customHeight="1">
      <x:c r="A229" s="3" t="str">
        <x:v>GROSS</x:v>
      </x:c>
      <x:c r="B229" s="21" t="n">
        <x:v>19</x:v>
      </x:c>
      <x:c r="C229" s="20" t="n">
        <x:f>'Burn'!Z12-'D10_LE'!Z39</x:f>
        <x:v>0</x:v>
      </x:c>
    </x:row>
    <x:row r="230" ht="25" customHeight="1">
      <x:c r="A230" s="3" t="str">
        <x:v>NET</x:v>
      </x:c>
      <x:c r="B230" s="21" t="n">
        <x:v>19</x:v>
      </x:c>
      <x:c r="C230" s="20" t="n">
        <x:f>'Burn'!Z14-'D10_LE'!Z47</x:f>
        <x:v>0</x:v>
      </x:c>
    </x:row>
    <x:row r="231" ht="25" customHeight="1">
      <x:c r="A231" s="3" t="str">
        <x:v>BUFFER</x:v>
      </x:c>
      <x:c r="B231" s="21" t="n">
        <x:v>19</x:v>
      </x:c>
      <x:c r="C231" s="20" t="n">
        <x:f>'Burn'!Z21-'D10_LE'!Z71</x:f>
        <x:v>0</x:v>
      </x:c>
    </x:row>
    <x:row r="232" ht="25" customHeight="1">
      <x:c r="A232" s="3" t="str">
        <x:v>HEADROOM</x:v>
      </x:c>
      <x:c r="B232" s="21" t="n">
        <x:v>19</x:v>
      </x:c>
      <x:c r="C232" s="20" t="n">
        <x:f>'Burn'!Z24-'D10_LE'!Z63</x:f>
        <x:v>0</x:v>
      </x:c>
    </x:row>
    <x:row r="233" ht="25" customHeight="1">
      <x:c r="A233" s="3" t="str">
        <x:v>ALT.CLOSE</x:v>
      </x:c>
      <x:c r="B233" s="21" t="n">
        <x:v>19</x:v>
      </x:c>
      <x:c r="C233" s="20" t="n">
        <x:f>'Burn'!Z46-'D10_LE'!Z99</x:f>
        <x:v>0</x:v>
      </x:c>
    </x:row>
    <x:row r="234" ht="25" customHeight="1">
      <x:c r="A234" s="3" t="str">
        <x:v>ALT.OPEN</x:v>
      </x:c>
      <x:c r="B234" s="21" t="n">
        <x:v>19</x:v>
      </x:c>
      <x:c r="C234" s="20" t="n">
        <x:f>'Burn'!Z38-'D10_LE'!Z83</x:f>
        <x:v>0</x:v>
      </x:c>
    </x:row>
    <x:row r="235" ht="25" customHeight="1">
      <x:c r="A235" s="3" t="str">
        <x:v>ALT.GROSS</x:v>
      </x:c>
      <x:c r="B235" s="21" t="n">
        <x:v>19</x:v>
      </x:c>
      <x:c r="C235" s="20" t="n">
        <x:f>'Burn'!Z39-'D10_LE'!Z111</x:f>
        <x:v>0</x:v>
      </x:c>
    </x:row>
    <x:row r="236" ht="25" customHeight="1">
      <x:c r="A236" s="3" t="str">
        <x:v>ALT.NET</x:v>
      </x:c>
      <x:c r="B236" s="21" t="n">
        <x:v>19</x:v>
      </x:c>
      <x:c r="C236" s="20" t="n">
        <x:f>'Burn'!Z41-'D10_LE'!Z119</x:f>
        <x:v>0</x:v>
      </x:c>
    </x:row>
    <x:row r="237" ht="25" customHeight="1">
      <x:c r="A237" s="3" t="str">
        <x:v>ALT.BUFFER</x:v>
      </x:c>
      <x:c r="B237" s="21" t="n">
        <x:v>19</x:v>
      </x:c>
      <x:c r="C237" s="20" t="n">
        <x:f>'Burn'!Z48-'D10_LE'!Z143</x:f>
        <x:v>0</x:v>
      </x:c>
    </x:row>
    <x:row r="238" ht="25" customHeight="1">
      <x:c r="A238" s="3" t="str">
        <x:v>ALT.HEADROOM</x:v>
      </x:c>
      <x:c r="B238" s="21" t="n">
        <x:v>19</x:v>
      </x:c>
      <x:c r="C238" s="20" t="n">
        <x:f>'Burn'!Z51-'D10_LE'!Z135</x:f>
        <x:v>0</x:v>
      </x:c>
    </x:row>
    <x:row r="239" ht="25" customHeight="1">
      <x:c r="A239" s="3" t="str">
        <x:v>CLOSE</x:v>
      </x:c>
      <x:c r="B239" s="21" t="n">
        <x:v>20</x:v>
      </x:c>
      <x:c r="C239" s="20" t="n">
        <x:f>'Burn'!AA19-'D10_LE'!AA27</x:f>
        <x:v>0</x:v>
      </x:c>
    </x:row>
    <x:row r="240" ht="25" customHeight="1">
      <x:c r="A240" s="3" t="str">
        <x:v>OPEN</x:v>
      </x:c>
      <x:c r="B240" s="21" t="n">
        <x:v>20</x:v>
      </x:c>
      <x:c r="C240" s="20" t="n">
        <x:f>'Burn'!AA11-'D10_LE'!AA11</x:f>
        <x:v>0</x:v>
      </x:c>
    </x:row>
    <x:row r="241" ht="25" customHeight="1">
      <x:c r="A241" s="3" t="str">
        <x:v>GROSS</x:v>
      </x:c>
      <x:c r="B241" s="21" t="n">
        <x:v>20</x:v>
      </x:c>
      <x:c r="C241" s="20" t="n">
        <x:f>'Burn'!AA12-'D10_LE'!AA39</x:f>
        <x:v>0</x:v>
      </x:c>
    </x:row>
    <x:row r="242" ht="25" customHeight="1">
      <x:c r="A242" s="3" t="str">
        <x:v>NET</x:v>
      </x:c>
      <x:c r="B242" s="21" t="n">
        <x:v>20</x:v>
      </x:c>
      <x:c r="C242" s="20" t="n">
        <x:f>'Burn'!AA14-'D10_LE'!AA47</x:f>
        <x:v>0</x:v>
      </x:c>
    </x:row>
    <x:row r="243" ht="25" customHeight="1">
      <x:c r="A243" s="3" t="str">
        <x:v>BUFFER</x:v>
      </x:c>
      <x:c r="B243" s="21" t="n">
        <x:v>20</x:v>
      </x:c>
      <x:c r="C243" s="20" t="n">
        <x:f>'Burn'!AA21-'D10_LE'!AA71</x:f>
        <x:v>0</x:v>
      </x:c>
    </x:row>
    <x:row r="244" ht="25" customHeight="1">
      <x:c r="A244" s="3" t="str">
        <x:v>HEADROOM</x:v>
      </x:c>
      <x:c r="B244" s="21" t="n">
        <x:v>20</x:v>
      </x:c>
      <x:c r="C244" s="20" t="n">
        <x:f>'Burn'!AA24-'D10_LE'!AA63</x:f>
        <x:v>0</x:v>
      </x:c>
    </x:row>
    <x:row r="245" ht="25" customHeight="1">
      <x:c r="A245" s="3" t="str">
        <x:v>ALT.CLOSE</x:v>
      </x:c>
      <x:c r="B245" s="21" t="n">
        <x:v>20</x:v>
      </x:c>
      <x:c r="C245" s="20" t="n">
        <x:f>'Burn'!AA46-'D10_LE'!AA99</x:f>
        <x:v>0</x:v>
      </x:c>
    </x:row>
    <x:row r="246" ht="25" customHeight="1">
      <x:c r="A246" s="3" t="str">
        <x:v>ALT.OPEN</x:v>
      </x:c>
      <x:c r="B246" s="21" t="n">
        <x:v>20</x:v>
      </x:c>
      <x:c r="C246" s="20" t="n">
        <x:f>'Burn'!AA38-'D10_LE'!AA83</x:f>
        <x:v>0</x:v>
      </x:c>
    </x:row>
    <x:row r="247" ht="25" customHeight="1">
      <x:c r="A247" s="3" t="str">
        <x:v>ALT.GROSS</x:v>
      </x:c>
      <x:c r="B247" s="21" t="n">
        <x:v>20</x:v>
      </x:c>
      <x:c r="C247" s="20" t="n">
        <x:f>'Burn'!AA39-'D10_LE'!AA111</x:f>
        <x:v>0</x:v>
      </x:c>
    </x:row>
    <x:row r="248" ht="25" customHeight="1">
      <x:c r="A248" s="3" t="str">
        <x:v>ALT.NET</x:v>
      </x:c>
      <x:c r="B248" s="21" t="n">
        <x:v>20</x:v>
      </x:c>
      <x:c r="C248" s="20" t="n">
        <x:f>'Burn'!AA41-'D10_LE'!AA119</x:f>
        <x:v>0</x:v>
      </x:c>
    </x:row>
    <x:row r="249" ht="25" customHeight="1">
      <x:c r="A249" s="3" t="str">
        <x:v>ALT.BUFFER</x:v>
      </x:c>
      <x:c r="B249" s="21" t="n">
        <x:v>20</x:v>
      </x:c>
      <x:c r="C249" s="20" t="n">
        <x:f>'Burn'!AA48-'D10_LE'!AA143</x:f>
        <x:v>0</x:v>
      </x:c>
    </x:row>
    <x:row r="250" ht="25" customHeight="1">
      <x:c r="A250" s="3" t="str">
        <x:v>ALT.HEADROOM</x:v>
      </x:c>
      <x:c r="B250" s="21" t="n">
        <x:v>20</x:v>
      </x:c>
      <x:c r="C250" s="20" t="n">
        <x:f>'Burn'!AA51-'D10_LE'!AA135</x:f>
        <x:v>0</x:v>
      </x:c>
    </x:row>
    <x:row r="251" ht="25" customHeight="1">
      <x:c r="A251" s="3" t="str">
        <x:v>CLOSE</x:v>
      </x:c>
      <x:c r="B251" s="21" t="n">
        <x:v>21</x:v>
      </x:c>
      <x:c r="C251" s="20" t="n">
        <x:f>'Burn'!AB19-'D10_LE'!AB27</x:f>
        <x:v>0</x:v>
      </x:c>
    </x:row>
    <x:row r="252" ht="25" customHeight="1">
      <x:c r="A252" s="3" t="str">
        <x:v>OPEN</x:v>
      </x:c>
      <x:c r="B252" s="21" t="n">
        <x:v>21</x:v>
      </x:c>
      <x:c r="C252" s="20" t="n">
        <x:f>'Burn'!AB11-'D10_LE'!AB11</x:f>
        <x:v>0</x:v>
      </x:c>
    </x:row>
    <x:row r="253" ht="25" customHeight="1">
      <x:c r="A253" s="3" t="str">
        <x:v>GROSS</x:v>
      </x:c>
      <x:c r="B253" s="21" t="n">
        <x:v>21</x:v>
      </x:c>
      <x:c r="C253" s="20" t="n">
        <x:f>'Burn'!AB12-'D10_LE'!AB39</x:f>
        <x:v>0</x:v>
      </x:c>
    </x:row>
    <x:row r="254" ht="25" customHeight="1">
      <x:c r="A254" s="3" t="str">
        <x:v>NET</x:v>
      </x:c>
      <x:c r="B254" s="21" t="n">
        <x:v>21</x:v>
      </x:c>
      <x:c r="C254" s="20" t="n">
        <x:f>'Burn'!AB14-'D10_LE'!AB47</x:f>
        <x:v>0</x:v>
      </x:c>
    </x:row>
    <x:row r="255" ht="25" customHeight="1">
      <x:c r="A255" s="3" t="str">
        <x:v>BUFFER</x:v>
      </x:c>
      <x:c r="B255" s="21" t="n">
        <x:v>21</x:v>
      </x:c>
      <x:c r="C255" s="20" t="n">
        <x:f>'Burn'!AB21-'D10_LE'!AB71</x:f>
        <x:v>0</x:v>
      </x:c>
    </x:row>
    <x:row r="256" ht="25" customHeight="1">
      <x:c r="A256" s="3" t="str">
        <x:v>HEADROOM</x:v>
      </x:c>
      <x:c r="B256" s="21" t="n">
        <x:v>21</x:v>
      </x:c>
      <x:c r="C256" s="20" t="n">
        <x:f>'Burn'!AB24-'D10_LE'!AB63</x:f>
        <x:v>0</x:v>
      </x:c>
    </x:row>
    <x:row r="257" ht="25" customHeight="1">
      <x:c r="A257" s="3" t="str">
        <x:v>ALT.CLOSE</x:v>
      </x:c>
      <x:c r="B257" s="21" t="n">
        <x:v>21</x:v>
      </x:c>
      <x:c r="C257" s="20" t="n">
        <x:f>'Burn'!AB46-'D10_LE'!AB99</x:f>
        <x:v>0</x:v>
      </x:c>
    </x:row>
    <x:row r="258" ht="25" customHeight="1">
      <x:c r="A258" s="3" t="str">
        <x:v>ALT.OPEN</x:v>
      </x:c>
      <x:c r="B258" s="21" t="n">
        <x:v>21</x:v>
      </x:c>
      <x:c r="C258" s="20" t="n">
        <x:f>'Burn'!AB38-'D10_LE'!AB83</x:f>
        <x:v>0</x:v>
      </x:c>
    </x:row>
    <x:row r="259" ht="25" customHeight="1">
      <x:c r="A259" s="3" t="str">
        <x:v>ALT.GROSS</x:v>
      </x:c>
      <x:c r="B259" s="21" t="n">
        <x:v>21</x:v>
      </x:c>
      <x:c r="C259" s="20" t="n">
        <x:f>'Burn'!AB39-'D10_LE'!AB111</x:f>
        <x:v>0</x:v>
      </x:c>
    </x:row>
    <x:row r="260" ht="25" customHeight="1">
      <x:c r="A260" s="3" t="str">
        <x:v>ALT.NET</x:v>
      </x:c>
      <x:c r="B260" s="21" t="n">
        <x:v>21</x:v>
      </x:c>
      <x:c r="C260" s="20" t="n">
        <x:f>'Burn'!AB41-'D10_LE'!AB119</x:f>
        <x:v>0</x:v>
      </x:c>
    </x:row>
    <x:row r="261" ht="25" customHeight="1">
      <x:c r="A261" s="3" t="str">
        <x:v>ALT.BUFFER</x:v>
      </x:c>
      <x:c r="B261" s="21" t="n">
        <x:v>21</x:v>
      </x:c>
      <x:c r="C261" s="20" t="n">
        <x:f>'Burn'!AB48-'D10_LE'!AB143</x:f>
        <x:v>0</x:v>
      </x:c>
    </x:row>
    <x:row r="262" ht="25" customHeight="1">
      <x:c r="A262" s="3" t="str">
        <x:v>ALT.HEADROOM</x:v>
      </x:c>
      <x:c r="B262" s="21" t="n">
        <x:v>21</x:v>
      </x:c>
      <x:c r="C262" s="20" t="n">
        <x:f>'Burn'!AB51-'D10_LE'!AB135</x:f>
        <x:v>0</x:v>
      </x:c>
    </x:row>
    <x:row r="263" ht="25" customHeight="1">
      <x:c r="A263" s="3" t="str">
        <x:v>CLOSE</x:v>
      </x:c>
      <x:c r="B263" s="21" t="n">
        <x:v>22</x:v>
      </x:c>
      <x:c r="C263" s="20" t="n">
        <x:f>'Burn'!AC19-'D10_LE'!AC27</x:f>
        <x:v>0</x:v>
      </x:c>
    </x:row>
    <x:row r="264" ht="25" customHeight="1">
      <x:c r="A264" s="3" t="str">
        <x:v>OPEN</x:v>
      </x:c>
      <x:c r="B264" s="21" t="n">
        <x:v>22</x:v>
      </x:c>
      <x:c r="C264" s="20" t="n">
        <x:f>'Burn'!AC11-'D10_LE'!AC11</x:f>
        <x:v>0</x:v>
      </x:c>
    </x:row>
    <x:row r="265" ht="25" customHeight="1">
      <x:c r="A265" s="3" t="str">
        <x:v>GROSS</x:v>
      </x:c>
      <x:c r="B265" s="21" t="n">
        <x:v>22</x:v>
      </x:c>
      <x:c r="C265" s="20" t="n">
        <x:f>'Burn'!AC12-'D10_LE'!AC39</x:f>
        <x:v>0</x:v>
      </x:c>
    </x:row>
    <x:row r="266" ht="25" customHeight="1">
      <x:c r="A266" s="3" t="str">
        <x:v>NET</x:v>
      </x:c>
      <x:c r="B266" s="21" t="n">
        <x:v>22</x:v>
      </x:c>
      <x:c r="C266" s="20" t="n">
        <x:f>'Burn'!AC14-'D10_LE'!AC47</x:f>
        <x:v>0</x:v>
      </x:c>
    </x:row>
    <x:row r="267" ht="25" customHeight="1">
      <x:c r="A267" s="3" t="str">
        <x:v>BUFFER</x:v>
      </x:c>
      <x:c r="B267" s="21" t="n">
        <x:v>22</x:v>
      </x:c>
      <x:c r="C267" s="20" t="n">
        <x:f>'Burn'!AC21-'D10_LE'!AC71</x:f>
        <x:v>0</x:v>
      </x:c>
    </x:row>
    <x:row r="268" ht="25" customHeight="1">
      <x:c r="A268" s="3" t="str">
        <x:v>HEADROOM</x:v>
      </x:c>
      <x:c r="B268" s="21" t="n">
        <x:v>22</x:v>
      </x:c>
      <x:c r="C268" s="20" t="n">
        <x:f>'Burn'!AC24-'D10_LE'!AC63</x:f>
        <x:v>0</x:v>
      </x:c>
    </x:row>
    <x:row r="269" ht="25" customHeight="1">
      <x:c r="A269" s="3" t="str">
        <x:v>ALT.CLOSE</x:v>
      </x:c>
      <x:c r="B269" s="21" t="n">
        <x:v>22</x:v>
      </x:c>
      <x:c r="C269" s="20" t="n">
        <x:f>'Burn'!AC46-'D10_LE'!AC99</x:f>
        <x:v>0</x:v>
      </x:c>
    </x:row>
    <x:row r="270" ht="25" customHeight="1">
      <x:c r="A270" s="3" t="str">
        <x:v>ALT.OPEN</x:v>
      </x:c>
      <x:c r="B270" s="21" t="n">
        <x:v>22</x:v>
      </x:c>
      <x:c r="C270" s="20" t="n">
        <x:f>'Burn'!AC38-'D10_LE'!AC83</x:f>
        <x:v>0</x:v>
      </x:c>
    </x:row>
    <x:row r="271" ht="25" customHeight="1">
      <x:c r="A271" s="3" t="str">
        <x:v>ALT.GROSS</x:v>
      </x:c>
      <x:c r="B271" s="21" t="n">
        <x:v>22</x:v>
      </x:c>
      <x:c r="C271" s="20" t="n">
        <x:f>'Burn'!AC39-'D10_LE'!AC111</x:f>
        <x:v>0</x:v>
      </x:c>
    </x:row>
    <x:row r="272" ht="25" customHeight="1">
      <x:c r="A272" s="3" t="str">
        <x:v>ALT.NET</x:v>
      </x:c>
      <x:c r="B272" s="21" t="n">
        <x:v>22</x:v>
      </x:c>
      <x:c r="C272" s="20" t="n">
        <x:f>'Burn'!AC41-'D10_LE'!AC119</x:f>
        <x:v>0</x:v>
      </x:c>
    </x:row>
    <x:row r="273" ht="25" customHeight="1">
      <x:c r="A273" s="3" t="str">
        <x:v>ALT.BUFFER</x:v>
      </x:c>
      <x:c r="B273" s="21" t="n">
        <x:v>22</x:v>
      </x:c>
      <x:c r="C273" s="20" t="n">
        <x:f>'Burn'!AC48-'D10_LE'!AC143</x:f>
        <x:v>0</x:v>
      </x:c>
    </x:row>
    <x:row r="274" ht="25" customHeight="1">
      <x:c r="A274" s="3" t="str">
        <x:v>ALT.HEADROOM</x:v>
      </x:c>
      <x:c r="B274" s="21" t="n">
        <x:v>22</x:v>
      </x:c>
      <x:c r="C274" s="20" t="n">
        <x:f>'Burn'!AC51-'D10_LE'!AC135</x:f>
        <x:v>0</x:v>
      </x:c>
    </x:row>
    <x:row r="275" ht="25" customHeight="1">
      <x:c r="A275" s="3" t="str">
        <x:v>CLOSE</x:v>
      </x:c>
      <x:c r="B275" s="21" t="n">
        <x:v>23</x:v>
      </x:c>
      <x:c r="C275" s="20" t="n">
        <x:f>'Burn'!AD19-'D10_LE'!AD27</x:f>
        <x:v>0</x:v>
      </x:c>
    </x:row>
    <x:row r="276" ht="25" customHeight="1">
      <x:c r="A276" s="3" t="str">
        <x:v>OPEN</x:v>
      </x:c>
      <x:c r="B276" s="21" t="n">
        <x:v>23</x:v>
      </x:c>
      <x:c r="C276" s="20" t="n">
        <x:f>'Burn'!AD11-'D10_LE'!AD11</x:f>
        <x:v>0</x:v>
      </x:c>
    </x:row>
    <x:row r="277" ht="25" customHeight="1">
      <x:c r="A277" s="3" t="str">
        <x:v>GROSS</x:v>
      </x:c>
      <x:c r="B277" s="21" t="n">
        <x:v>23</x:v>
      </x:c>
      <x:c r="C277" s="20" t="n">
        <x:f>'Burn'!AD12-'D10_LE'!AD39</x:f>
        <x:v>0</x:v>
      </x:c>
    </x:row>
    <x:row r="278" ht="25" customHeight="1">
      <x:c r="A278" s="3" t="str">
        <x:v>NET</x:v>
      </x:c>
      <x:c r="B278" s="21" t="n">
        <x:v>23</x:v>
      </x:c>
      <x:c r="C278" s="20" t="n">
        <x:f>'Burn'!AD14-'D10_LE'!AD47</x:f>
        <x:v>0</x:v>
      </x:c>
    </x:row>
    <x:row r="279" ht="25" customHeight="1">
      <x:c r="A279" s="3" t="str">
        <x:v>BUFFER</x:v>
      </x:c>
      <x:c r="B279" s="21" t="n">
        <x:v>23</x:v>
      </x:c>
      <x:c r="C279" s="20" t="n">
        <x:f>'Burn'!AD21-'D10_LE'!AD71</x:f>
        <x:v>0</x:v>
      </x:c>
    </x:row>
    <x:row r="280" ht="25" customHeight="1">
      <x:c r="A280" s="3" t="str">
        <x:v>HEADROOM</x:v>
      </x:c>
      <x:c r="B280" s="21" t="n">
        <x:v>23</x:v>
      </x:c>
      <x:c r="C280" s="20" t="n">
        <x:f>'Burn'!AD24-'D10_LE'!AD63</x:f>
        <x:v>0</x:v>
      </x:c>
    </x:row>
    <x:row r="281" ht="25" customHeight="1">
      <x:c r="A281" s="3" t="str">
        <x:v>ALT.CLOSE</x:v>
      </x:c>
      <x:c r="B281" s="21" t="n">
        <x:v>23</x:v>
      </x:c>
      <x:c r="C281" s="20" t="n">
        <x:f>'Burn'!AD46-'D10_LE'!AD99</x:f>
        <x:v>-4.656612873077393e-10</x:v>
      </x:c>
    </x:row>
    <x:row r="282" ht="25" customHeight="1">
      <x:c r="A282" s="3" t="str">
        <x:v>ALT.OPEN</x:v>
      </x:c>
      <x:c r="B282" s="21" t="n">
        <x:v>23</x:v>
      </x:c>
      <x:c r="C282" s="20" t="n">
        <x:f>'Burn'!AD38-'D10_LE'!AD83</x:f>
        <x:v>0</x:v>
      </x:c>
    </x:row>
    <x:row r="283" ht="25" customHeight="1">
      <x:c r="A283" s="3" t="str">
        <x:v>ALT.GROSS</x:v>
      </x:c>
      <x:c r="B283" s="21" t="n">
        <x:v>23</x:v>
      </x:c>
      <x:c r="C283" s="20" t="n">
        <x:f>'Burn'!AD39-'D10_LE'!AD111</x:f>
        <x:v>0</x:v>
      </x:c>
    </x:row>
    <x:row r="284" ht="25" customHeight="1">
      <x:c r="A284" s="3" t="str">
        <x:v>ALT.NET</x:v>
      </x:c>
      <x:c r="B284" s="21" t="n">
        <x:v>23</x:v>
      </x:c>
      <x:c r="C284" s="20" t="n">
        <x:f>'Burn'!AD41-'D10_LE'!AD119</x:f>
        <x:v>0</x:v>
      </x:c>
    </x:row>
    <x:row r="285" ht="25" customHeight="1">
      <x:c r="A285" s="3" t="str">
        <x:v>ALT.BUFFER</x:v>
      </x:c>
      <x:c r="B285" s="21" t="n">
        <x:v>23</x:v>
      </x:c>
      <x:c r="C285" s="20" t="n">
        <x:f>'Burn'!AD48-'D10_LE'!AD143</x:f>
        <x:v>0</x:v>
      </x:c>
    </x:row>
    <x:row r="286" ht="25" customHeight="1">
      <x:c r="A286" s="3" t="str">
        <x:v>ALT.HEADROOM</x:v>
      </x:c>
      <x:c r="B286" s="21" t="n">
        <x:v>23</x:v>
      </x:c>
      <x:c r="C286" s="20" t="n">
        <x:f>'Burn'!AD51-'D10_LE'!AD135</x:f>
        <x:v>0</x:v>
      </x:c>
    </x:row>
    <x:row r="287" ht="25" customHeight="1">
      <x:c r="A287" s="3" t="str">
        <x:v>CLOSE</x:v>
      </x:c>
      <x:c r="B287" s="21" t="n">
        <x:v>24</x:v>
      </x:c>
      <x:c r="C287" s="20" t="n">
        <x:f>'Burn'!AE19-'D10_LE'!AE27</x:f>
        <x:v>0</x:v>
      </x:c>
    </x:row>
    <x:row r="288" ht="25" customHeight="1">
      <x:c r="A288" s="3" t="str">
        <x:v>OPEN</x:v>
      </x:c>
      <x:c r="B288" s="21" t="n">
        <x:v>24</x:v>
      </x:c>
      <x:c r="C288" s="20" t="n">
        <x:f>'Burn'!AE11-'D10_LE'!AE11</x:f>
        <x:v>0</x:v>
      </x:c>
    </x:row>
    <x:row r="289" ht="25" customHeight="1">
      <x:c r="A289" s="3" t="str">
        <x:v>GROSS</x:v>
      </x:c>
      <x:c r="B289" s="21" t="n">
        <x:v>24</x:v>
      </x:c>
      <x:c r="C289" s="20" t="n">
        <x:f>'Burn'!AE12-'D10_LE'!AE39</x:f>
        <x:v>0</x:v>
      </x:c>
    </x:row>
    <x:row r="290" ht="25" customHeight="1">
      <x:c r="A290" s="3" t="str">
        <x:v>NET</x:v>
      </x:c>
      <x:c r="B290" s="21" t="n">
        <x:v>24</x:v>
      </x:c>
      <x:c r="C290" s="20" t="n">
        <x:f>'Burn'!AE14-'D10_LE'!AE47</x:f>
        <x:v>0</x:v>
      </x:c>
    </x:row>
    <x:row r="291" ht="25" customHeight="1">
      <x:c r="A291" s="3" t="str">
        <x:v>BUFFER</x:v>
      </x:c>
      <x:c r="B291" s="21" t="n">
        <x:v>24</x:v>
      </x:c>
      <x:c r="C291" s="20" t="n">
        <x:f>'Burn'!AE21-'D10_LE'!AE71</x:f>
        <x:v>0</x:v>
      </x:c>
    </x:row>
    <x:row r="292" ht="25" customHeight="1">
      <x:c r="A292" s="3" t="str">
        <x:v>HEADROOM</x:v>
      </x:c>
      <x:c r="B292" s="21" t="n">
        <x:v>24</x:v>
      </x:c>
      <x:c r="C292" s="20" t="n">
        <x:f>'Burn'!AE24-'D10_LE'!AE63</x:f>
        <x:v>0</x:v>
      </x:c>
    </x:row>
    <x:row r="293" ht="25" customHeight="1">
      <x:c r="A293" s="3" t="str">
        <x:v>ALT.CLOSE</x:v>
      </x:c>
      <x:c r="B293" s="21" t="n">
        <x:v>24</x:v>
      </x:c>
      <x:c r="C293" s="20" t="n">
        <x:f>'Burn'!AE46-'D10_LE'!AE99</x:f>
        <x:v>0</x:v>
      </x:c>
    </x:row>
    <x:row r="294" ht="25" customHeight="1">
      <x:c r="A294" s="3" t="str">
        <x:v>ALT.OPEN</x:v>
      </x:c>
      <x:c r="B294" s="21" t="n">
        <x:v>24</x:v>
      </x:c>
      <x:c r="C294" s="20" t="n">
        <x:f>'Burn'!AE38-'D10_LE'!AE83</x:f>
        <x:v>0</x:v>
      </x:c>
    </x:row>
    <x:row r="295" ht="25" customHeight="1">
      <x:c r="A295" s="3" t="str">
        <x:v>ALT.GROSS</x:v>
      </x:c>
      <x:c r="B295" s="21" t="n">
        <x:v>24</x:v>
      </x:c>
      <x:c r="C295" s="20" t="n">
        <x:f>'Burn'!AE39-'D10_LE'!AE111</x:f>
        <x:v>0</x:v>
      </x:c>
    </x:row>
    <x:row r="296" ht="25" customHeight="1">
      <x:c r="A296" s="3" t="str">
        <x:v>ALT.NET</x:v>
      </x:c>
      <x:c r="B296" s="21" t="n">
        <x:v>24</x:v>
      </x:c>
      <x:c r="C296" s="20" t="n">
        <x:f>'Burn'!AE41-'D10_LE'!AE119</x:f>
        <x:v>0</x:v>
      </x:c>
    </x:row>
    <x:row r="297" ht="25" customHeight="1">
      <x:c r="A297" s="3" t="str">
        <x:v>ALT.BUFFER</x:v>
      </x:c>
      <x:c r="B297" s="21" t="n">
        <x:v>24</x:v>
      </x:c>
      <x:c r="C297" s="20" t="n">
        <x:f>'Burn'!AE48-'D10_LE'!AE143</x:f>
        <x:v>0</x:v>
      </x:c>
    </x:row>
    <x:row r="298" ht="25" customHeight="1">
      <x:c r="A298" s="3" t="str">
        <x:v>ALT.HEADROOM</x:v>
      </x:c>
      <x:c r="B298" s="21" t="n">
        <x:v>24</x:v>
      </x:c>
      <x:c r="C298" s="20" t="n">
        <x:f>'Burn'!AE51-'D10_LE'!AE135</x:f>
        <x:v>0</x:v>
      </x:c>
    </x:row>
    <x:row r="299" ht="25" customHeight="1">
      <x:c r="A299" s="3" t="str">
        <x:v>CLOSE</x:v>
      </x:c>
      <x:c r="B299" s="21" t="n">
        <x:v>25</x:v>
      </x:c>
      <x:c r="C299" s="20" t="n">
        <x:f>'Burn'!AF19-'D10_LE'!AF27</x:f>
        <x:v>0</x:v>
      </x:c>
    </x:row>
    <x:row r="300" ht="25" customHeight="1">
      <x:c r="A300" s="3" t="str">
        <x:v>OPEN</x:v>
      </x:c>
      <x:c r="B300" s="21" t="n">
        <x:v>25</x:v>
      </x:c>
      <x:c r="C300" s="20" t="n">
        <x:f>'Burn'!AF11-'D10_LE'!AF11</x:f>
        <x:v>0</x:v>
      </x:c>
    </x:row>
    <x:row r="301" ht="25" customHeight="1">
      <x:c r="A301" s="3" t="str">
        <x:v>GROSS</x:v>
      </x:c>
      <x:c r="B301" s="21" t="n">
        <x:v>25</x:v>
      </x:c>
      <x:c r="C301" s="20" t="n">
        <x:f>'Burn'!AF12-'D10_LE'!AF39</x:f>
        <x:v>0</x:v>
      </x:c>
    </x:row>
    <x:row r="302" ht="25" customHeight="1">
      <x:c r="A302" s="3" t="str">
        <x:v>NET</x:v>
      </x:c>
      <x:c r="B302" s="21" t="n">
        <x:v>25</x:v>
      </x:c>
      <x:c r="C302" s="20" t="n">
        <x:f>'Burn'!AF14-'D10_LE'!AF47</x:f>
        <x:v>0</x:v>
      </x:c>
    </x:row>
    <x:row r="303" ht="25" customHeight="1">
      <x:c r="A303" s="3" t="str">
        <x:v>BUFFER</x:v>
      </x:c>
      <x:c r="B303" s="21" t="n">
        <x:v>25</x:v>
      </x:c>
      <x:c r="C303" s="20" t="n">
        <x:f>'Burn'!AF21-'D10_LE'!AF71</x:f>
        <x:v>0</x:v>
      </x:c>
    </x:row>
    <x:row r="304" ht="25" customHeight="1">
      <x:c r="A304" s="3" t="str">
        <x:v>HEADROOM</x:v>
      </x:c>
      <x:c r="B304" s="21" t="n">
        <x:v>25</x:v>
      </x:c>
      <x:c r="C304" s="20" t="n">
        <x:f>'Burn'!AF24-'D10_LE'!AF63</x:f>
        <x:v>0</x:v>
      </x:c>
    </x:row>
    <x:row r="305" ht="25" customHeight="1">
      <x:c r="A305" s="3" t="str">
        <x:v>ALT.CLOSE</x:v>
      </x:c>
      <x:c r="B305" s="21" t="n">
        <x:v>25</x:v>
      </x:c>
      <x:c r="C305" s="20" t="n">
        <x:f>'Burn'!AF46-'D10_LE'!AF99</x:f>
        <x:v>0</x:v>
      </x:c>
    </x:row>
    <x:row r="306" ht="25" customHeight="1">
      <x:c r="A306" s="3" t="str">
        <x:v>ALT.OPEN</x:v>
      </x:c>
      <x:c r="B306" s="21" t="n">
        <x:v>25</x:v>
      </x:c>
      <x:c r="C306" s="20" t="n">
        <x:f>'Burn'!AF38-'D10_LE'!AF83</x:f>
        <x:v>0</x:v>
      </x:c>
    </x:row>
    <x:row r="307" ht="25" customHeight="1">
      <x:c r="A307" s="3" t="str">
        <x:v>ALT.GROSS</x:v>
      </x:c>
      <x:c r="B307" s="21" t="n">
        <x:v>25</x:v>
      </x:c>
      <x:c r="C307" s="20" t="n">
        <x:f>'Burn'!AF39-'D10_LE'!AF111</x:f>
        <x:v>0</x:v>
      </x:c>
    </x:row>
    <x:row r="308" ht="25" customHeight="1">
      <x:c r="A308" s="3" t="str">
        <x:v>ALT.NET</x:v>
      </x:c>
      <x:c r="B308" s="21" t="n">
        <x:v>25</x:v>
      </x:c>
      <x:c r="C308" s="20" t="n">
        <x:f>'Burn'!AF41-'D10_LE'!AF119</x:f>
        <x:v>0</x:v>
      </x:c>
    </x:row>
    <x:row r="309" ht="25" customHeight="1">
      <x:c r="A309" s="3" t="str">
        <x:v>ALT.BUFFER</x:v>
      </x:c>
      <x:c r="B309" s="21" t="n">
        <x:v>25</x:v>
      </x:c>
      <x:c r="C309" s="20" t="n">
        <x:f>'Burn'!AF48-'D10_LE'!AF143</x:f>
        <x:v>0</x:v>
      </x:c>
    </x:row>
    <x:row r="310" ht="25" customHeight="1">
      <x:c r="A310" s="3" t="str">
        <x:v>ALT.HEADROOM</x:v>
      </x:c>
      <x:c r="B310" s="21" t="n">
        <x:v>25</x:v>
      </x:c>
      <x:c r="C310" s="20" t="n">
        <x:f>'Burn'!AF51-'D10_LE'!AF135</x:f>
        <x:v>0</x:v>
      </x:c>
    </x:row>
    <x:row r="311" ht="25" customHeight="1">
      <x:c r="A311" s="3" t="str">
        <x:v>CLOSE</x:v>
      </x:c>
      <x:c r="B311" s="21" t="n">
        <x:v>26</x:v>
      </x:c>
      <x:c r="C311" s="20" t="n">
        <x:f>'Burn'!AG19-'D10_LE'!AG27</x:f>
        <x:v>0</x:v>
      </x:c>
    </x:row>
    <x:row r="312" ht="25" customHeight="1">
      <x:c r="A312" s="3" t="str">
        <x:v>OPEN</x:v>
      </x:c>
      <x:c r="B312" s="21" t="n">
        <x:v>26</x:v>
      </x:c>
      <x:c r="C312" s="20" t="n">
        <x:f>'Burn'!AG11-'D10_LE'!AG11</x:f>
        <x:v>0</x:v>
      </x:c>
    </x:row>
    <x:row r="313" ht="25" customHeight="1">
      <x:c r="A313" s="3" t="str">
        <x:v>GROSS</x:v>
      </x:c>
      <x:c r="B313" s="21" t="n">
        <x:v>26</x:v>
      </x:c>
      <x:c r="C313" s="20" t="n">
        <x:f>'Burn'!AG12-'D10_LE'!AG39</x:f>
        <x:v>0</x:v>
      </x:c>
    </x:row>
    <x:row r="314" ht="25" customHeight="1">
      <x:c r="A314" s="3" t="str">
        <x:v>NET</x:v>
      </x:c>
      <x:c r="B314" s="21" t="n">
        <x:v>26</x:v>
      </x:c>
      <x:c r="C314" s="20" t="n">
        <x:f>'Burn'!AG14-'D10_LE'!AG47</x:f>
        <x:v>0</x:v>
      </x:c>
    </x:row>
    <x:row r="315" ht="25" customHeight="1">
      <x:c r="A315" s="3" t="str">
        <x:v>BUFFER</x:v>
      </x:c>
      <x:c r="B315" s="21" t="n">
        <x:v>26</x:v>
      </x:c>
      <x:c r="C315" s="20" t="n">
        <x:f>'Burn'!AG21-'D10_LE'!AG71</x:f>
        <x:v>0</x:v>
      </x:c>
    </x:row>
    <x:row r="316" ht="25" customHeight="1">
      <x:c r="A316" s="3" t="str">
        <x:v>HEADROOM</x:v>
      </x:c>
      <x:c r="B316" s="21" t="n">
        <x:v>26</x:v>
      </x:c>
      <x:c r="C316" s="20" t="n">
        <x:f>'Burn'!AG24-'D10_LE'!AG63</x:f>
        <x:v>0</x:v>
      </x:c>
    </x:row>
    <x:row r="317" ht="25" customHeight="1">
      <x:c r="A317" s="3" t="str">
        <x:v>ALT.CLOSE</x:v>
      </x:c>
      <x:c r="B317" s="21" t="n">
        <x:v>26</x:v>
      </x:c>
      <x:c r="C317" s="20" t="n">
        <x:f>'Burn'!AG46-'D10_LE'!AG99</x:f>
        <x:v>-4.656612873077393e-10</x:v>
      </x:c>
    </x:row>
    <x:row r="318" ht="25" customHeight="1">
      <x:c r="A318" s="3" t="str">
        <x:v>ALT.OPEN</x:v>
      </x:c>
      <x:c r="B318" s="21" t="n">
        <x:v>26</x:v>
      </x:c>
      <x:c r="C318" s="20" t="n">
        <x:f>'Burn'!AG38-'D10_LE'!AG83</x:f>
        <x:v>0</x:v>
      </x:c>
    </x:row>
    <x:row r="319" ht="25" customHeight="1">
      <x:c r="A319" s="3" t="str">
        <x:v>ALT.GROSS</x:v>
      </x:c>
      <x:c r="B319" s="21" t="n">
        <x:v>26</x:v>
      </x:c>
      <x:c r="C319" s="20" t="n">
        <x:f>'Burn'!AG39-'D10_LE'!AG111</x:f>
        <x:v>0</x:v>
      </x:c>
    </x:row>
    <x:row r="320" ht="25" customHeight="1">
      <x:c r="A320" s="3" t="str">
        <x:v>ALT.NET</x:v>
      </x:c>
      <x:c r="B320" s="21" t="n">
        <x:v>26</x:v>
      </x:c>
      <x:c r="C320" s="20" t="n">
        <x:f>'Burn'!AG41-'D10_LE'!AG119</x:f>
        <x:v>0</x:v>
      </x:c>
    </x:row>
    <x:row r="321" ht="25" customHeight="1">
      <x:c r="A321" s="3" t="str">
        <x:v>ALT.BUFFER</x:v>
      </x:c>
      <x:c r="B321" s="21" t="n">
        <x:v>26</x:v>
      </x:c>
      <x:c r="C321" s="20" t="n">
        <x:f>'Burn'!AG48-'D10_LE'!AG143</x:f>
        <x:v>0</x:v>
      </x:c>
    </x:row>
    <x:row r="322" ht="25" customHeight="1">
      <x:c r="A322" s="3" t="str">
        <x:v>ALT.HEADROOM</x:v>
      </x:c>
      <x:c r="B322" s="21" t="n">
        <x:v>26</x:v>
      </x:c>
      <x:c r="C322" s="20" t="n">
        <x:f>'Burn'!AG51-'D10_LE'!AG135</x:f>
        <x:v>0</x:v>
      </x:c>
    </x:row>
    <x:row r="323" ht="25" customHeight="1">
      <x:c r="A323" s="3" t="str">
        <x:v>CLOSE</x:v>
      </x:c>
      <x:c r="B323" s="21" t="n">
        <x:v>27</x:v>
      </x:c>
      <x:c r="C323" s="20" t="n">
        <x:f>'Burn'!AH19-'D10_LE'!AH27</x:f>
        <x:v>0</x:v>
      </x:c>
    </x:row>
    <x:row r="324" ht="25" customHeight="1">
      <x:c r="A324" s="3" t="str">
        <x:v>OPEN</x:v>
      </x:c>
      <x:c r="B324" s="21" t="n">
        <x:v>27</x:v>
      </x:c>
      <x:c r="C324" s="20" t="n">
        <x:f>'Burn'!AH11-'D10_LE'!AH11</x:f>
        <x:v>0</x:v>
      </x:c>
    </x:row>
    <x:row r="325" ht="25" customHeight="1">
      <x:c r="A325" s="3" t="str">
        <x:v>GROSS</x:v>
      </x:c>
      <x:c r="B325" s="21" t="n">
        <x:v>27</x:v>
      </x:c>
      <x:c r="C325" s="20" t="n">
        <x:f>'Burn'!AH12-'D10_LE'!AH39</x:f>
        <x:v>0</x:v>
      </x:c>
    </x:row>
    <x:row r="326" ht="25" customHeight="1">
      <x:c r="A326" s="3" t="str">
        <x:v>NET</x:v>
      </x:c>
      <x:c r="B326" s="21" t="n">
        <x:v>27</x:v>
      </x:c>
      <x:c r="C326" s="20" t="n">
        <x:f>'Burn'!AH14-'D10_LE'!AH47</x:f>
        <x:v>0</x:v>
      </x:c>
    </x:row>
    <x:row r="327" ht="25" customHeight="1">
      <x:c r="A327" s="3" t="str">
        <x:v>BUFFER</x:v>
      </x:c>
      <x:c r="B327" s="21" t="n">
        <x:v>27</x:v>
      </x:c>
      <x:c r="C327" s="20" t="n">
        <x:f>'Burn'!AH21-'D10_LE'!AH71</x:f>
        <x:v>0</x:v>
      </x:c>
    </x:row>
    <x:row r="328" ht="25" customHeight="1">
      <x:c r="A328" s="3" t="str">
        <x:v>HEADROOM</x:v>
      </x:c>
      <x:c r="B328" s="21" t="n">
        <x:v>27</x:v>
      </x:c>
      <x:c r="C328" s="20" t="n">
        <x:f>'Burn'!AH24-'D10_LE'!AH63</x:f>
        <x:v>0</x:v>
      </x:c>
    </x:row>
    <x:row r="329" ht="25" customHeight="1">
      <x:c r="A329" s="3" t="str">
        <x:v>ALT.CLOSE</x:v>
      </x:c>
      <x:c r="B329" s="21" t="n">
        <x:v>27</x:v>
      </x:c>
      <x:c r="C329" s="20" t="n">
        <x:f>'Burn'!AH46-'D10_LE'!AH99</x:f>
        <x:v>0</x:v>
      </x:c>
    </x:row>
    <x:row r="330" ht="25" customHeight="1">
      <x:c r="A330" s="3" t="str">
        <x:v>ALT.OPEN</x:v>
      </x:c>
      <x:c r="B330" s="21" t="n">
        <x:v>27</x:v>
      </x:c>
      <x:c r="C330" s="20" t="n">
        <x:f>'Burn'!AH38-'D10_LE'!AH83</x:f>
        <x:v>0</x:v>
      </x:c>
    </x:row>
    <x:row r="331" ht="25" customHeight="1">
      <x:c r="A331" s="3" t="str">
        <x:v>ALT.GROSS</x:v>
      </x:c>
      <x:c r="B331" s="21" t="n">
        <x:v>27</x:v>
      </x:c>
      <x:c r="C331" s="20" t="n">
        <x:f>'Burn'!AH39-'D10_LE'!AH111</x:f>
        <x:v>0</x:v>
      </x:c>
    </x:row>
    <x:row r="332" ht="25" customHeight="1">
      <x:c r="A332" s="3" t="str">
        <x:v>ALT.NET</x:v>
      </x:c>
      <x:c r="B332" s="21" t="n">
        <x:v>27</x:v>
      </x:c>
      <x:c r="C332" s="20" t="n">
        <x:f>'Burn'!AH41-'D10_LE'!AH119</x:f>
        <x:v>0</x:v>
      </x:c>
    </x:row>
    <x:row r="333" ht="25" customHeight="1">
      <x:c r="A333" s="3" t="str">
        <x:v>ALT.BUFFER</x:v>
      </x:c>
      <x:c r="B333" s="21" t="n">
        <x:v>27</x:v>
      </x:c>
      <x:c r="C333" s="20" t="n">
        <x:f>'Burn'!AH48-'D10_LE'!AH143</x:f>
        <x:v>0</x:v>
      </x:c>
    </x:row>
    <x:row r="334" ht="25" customHeight="1">
      <x:c r="A334" s="3" t="str">
        <x:v>ALT.HEADROOM</x:v>
      </x:c>
      <x:c r="B334" s="21" t="n">
        <x:v>27</x:v>
      </x:c>
      <x:c r="C334" s="20" t="n">
        <x:f>'Burn'!AH51-'D10_LE'!AH135</x:f>
        <x:v>0</x:v>
      </x:c>
    </x:row>
    <x:row r="335" ht="25" customHeight="1">
      <x:c r="A335" s="3" t="str">
        <x:v>CLOSE</x:v>
      </x:c>
      <x:c r="B335" s="21" t="n">
        <x:v>28</x:v>
      </x:c>
      <x:c r="C335" s="20" t="n">
        <x:f>'Burn'!AI19-'D10_LE'!AI27</x:f>
        <x:v>0</x:v>
      </x:c>
    </x:row>
    <x:row r="336" ht="25" customHeight="1">
      <x:c r="A336" s="3" t="str">
        <x:v>OPEN</x:v>
      </x:c>
      <x:c r="B336" s="21" t="n">
        <x:v>28</x:v>
      </x:c>
      <x:c r="C336" s="20" t="n">
        <x:f>'Burn'!AI11-'D10_LE'!AI11</x:f>
        <x:v>0</x:v>
      </x:c>
    </x:row>
    <x:row r="337" ht="25" customHeight="1">
      <x:c r="A337" s="3" t="str">
        <x:v>GROSS</x:v>
      </x:c>
      <x:c r="B337" s="21" t="n">
        <x:v>28</x:v>
      </x:c>
      <x:c r="C337" s="20" t="n">
        <x:f>'Burn'!AI12-'D10_LE'!AI39</x:f>
        <x:v>0</x:v>
      </x:c>
    </x:row>
    <x:row r="338" ht="25" customHeight="1">
      <x:c r="A338" s="3" t="str">
        <x:v>NET</x:v>
      </x:c>
      <x:c r="B338" s="21" t="n">
        <x:v>28</x:v>
      </x:c>
      <x:c r="C338" s="20" t="n">
        <x:f>'Burn'!AI14-'D10_LE'!AI47</x:f>
        <x:v>0</x:v>
      </x:c>
    </x:row>
    <x:row r="339" ht="25" customHeight="1">
      <x:c r="A339" s="3" t="str">
        <x:v>BUFFER</x:v>
      </x:c>
      <x:c r="B339" s="21" t="n">
        <x:v>28</x:v>
      </x:c>
      <x:c r="C339" s="20" t="n">
        <x:f>'Burn'!AI21-'D10_LE'!AI71</x:f>
        <x:v>0</x:v>
      </x:c>
    </x:row>
    <x:row r="340" ht="25" customHeight="1">
      <x:c r="A340" s="3" t="str">
        <x:v>HEADROOM</x:v>
      </x:c>
      <x:c r="B340" s="21" t="n">
        <x:v>28</x:v>
      </x:c>
      <x:c r="C340" s="20" t="n">
        <x:f>'Burn'!AI24-'D10_LE'!AI63</x:f>
        <x:v>0</x:v>
      </x:c>
    </x:row>
    <x:row r="341" ht="25" customHeight="1">
      <x:c r="A341" s="3" t="str">
        <x:v>ALT.CLOSE</x:v>
      </x:c>
      <x:c r="B341" s="21" t="n">
        <x:v>28</x:v>
      </x:c>
      <x:c r="C341" s="20" t="n">
        <x:f>'Burn'!AI46-'D10_LE'!AI99</x:f>
        <x:v>0</x:v>
      </x:c>
    </x:row>
    <x:row r="342" ht="25" customHeight="1">
      <x:c r="A342" s="3" t="str">
        <x:v>ALT.OPEN</x:v>
      </x:c>
      <x:c r="B342" s="21" t="n">
        <x:v>28</x:v>
      </x:c>
      <x:c r="C342" s="20" t="n">
        <x:f>'Burn'!AI38-'D10_LE'!AI83</x:f>
        <x:v>0</x:v>
      </x:c>
    </x:row>
    <x:row r="343" ht="25" customHeight="1">
      <x:c r="A343" s="3" t="str">
        <x:v>ALT.GROSS</x:v>
      </x:c>
      <x:c r="B343" s="21" t="n">
        <x:v>28</x:v>
      </x:c>
      <x:c r="C343" s="20" t="n">
        <x:f>'Burn'!AI39-'D10_LE'!AI111</x:f>
        <x:v>0</x:v>
      </x:c>
    </x:row>
    <x:row r="344" ht="25" customHeight="1">
      <x:c r="A344" s="3" t="str">
        <x:v>ALT.NET</x:v>
      </x:c>
      <x:c r="B344" s="21" t="n">
        <x:v>28</x:v>
      </x:c>
      <x:c r="C344" s="20" t="n">
        <x:f>'Burn'!AI41-'D10_LE'!AI119</x:f>
        <x:v>0</x:v>
      </x:c>
    </x:row>
    <x:row r="345" ht="25" customHeight="1">
      <x:c r="A345" s="3" t="str">
        <x:v>ALT.BUFFER</x:v>
      </x:c>
      <x:c r="B345" s="21" t="n">
        <x:v>28</x:v>
      </x:c>
      <x:c r="C345" s="20" t="n">
        <x:f>'Burn'!AI48-'D10_LE'!AI143</x:f>
        <x:v>0</x:v>
      </x:c>
    </x:row>
    <x:row r="346" ht="25" customHeight="1">
      <x:c r="A346" s="3" t="str">
        <x:v>ALT.HEADROOM</x:v>
      </x:c>
      <x:c r="B346" s="21" t="n">
        <x:v>28</x:v>
      </x:c>
      <x:c r="C346" s="20" t="n">
        <x:f>'Burn'!AI51-'D10_LE'!AI135</x:f>
        <x:v>0</x:v>
      </x:c>
    </x:row>
    <x:row r="347" ht="25" customHeight="1">
      <x:c r="A347" s="3" t="str">
        <x:v>CLOSE</x:v>
      </x:c>
      <x:c r="B347" s="21" t="n">
        <x:v>29</x:v>
      </x:c>
      <x:c r="C347" s="20" t="n">
        <x:f>'Burn'!AJ19-'D10_LE'!AJ27</x:f>
        <x:v>0</x:v>
      </x:c>
    </x:row>
    <x:row r="348" ht="25" customHeight="1">
      <x:c r="A348" s="3" t="str">
        <x:v>OPEN</x:v>
      </x:c>
      <x:c r="B348" s="21" t="n">
        <x:v>29</x:v>
      </x:c>
      <x:c r="C348" s="20" t="n">
        <x:f>'Burn'!AJ11-'D10_LE'!AJ11</x:f>
        <x:v>0</x:v>
      </x:c>
    </x:row>
    <x:row r="349" ht="25" customHeight="1">
      <x:c r="A349" s="3" t="str">
        <x:v>GROSS</x:v>
      </x:c>
      <x:c r="B349" s="21" t="n">
        <x:v>29</x:v>
      </x:c>
      <x:c r="C349" s="20" t="n">
        <x:f>'Burn'!AJ12-'D10_LE'!AJ39</x:f>
        <x:v>0</x:v>
      </x:c>
    </x:row>
    <x:row r="350" ht="25" customHeight="1">
      <x:c r="A350" s="3" t="str">
        <x:v>NET</x:v>
      </x:c>
      <x:c r="B350" s="21" t="n">
        <x:v>29</x:v>
      </x:c>
      <x:c r="C350" s="20" t="n">
        <x:f>'Burn'!AJ14-'D10_LE'!AJ47</x:f>
        <x:v>0</x:v>
      </x:c>
    </x:row>
    <x:row r="351" ht="25" customHeight="1">
      <x:c r="A351" s="3" t="str">
        <x:v>BUFFER</x:v>
      </x:c>
      <x:c r="B351" s="21" t="n">
        <x:v>29</x:v>
      </x:c>
      <x:c r="C351" s="20" t="n">
        <x:f>'Burn'!AJ21-'D10_LE'!AJ71</x:f>
        <x:v>0</x:v>
      </x:c>
    </x:row>
    <x:row r="352" ht="25" customHeight="1">
      <x:c r="A352" s="3" t="str">
        <x:v>HEADROOM</x:v>
      </x:c>
      <x:c r="B352" s="21" t="n">
        <x:v>29</x:v>
      </x:c>
      <x:c r="C352" s="20" t="n">
        <x:f>'Burn'!AJ24-'D10_LE'!AJ63</x:f>
        <x:v>0</x:v>
      </x:c>
    </x:row>
    <x:row r="353" ht="25" customHeight="1">
      <x:c r="A353" s="3" t="str">
        <x:v>ALT.CLOSE</x:v>
      </x:c>
      <x:c r="B353" s="21" t="n">
        <x:v>29</x:v>
      </x:c>
      <x:c r="C353" s="20" t="n">
        <x:f>'Burn'!AJ46-'D10_LE'!AJ99</x:f>
        <x:v>0</x:v>
      </x:c>
    </x:row>
    <x:row r="354" ht="25" customHeight="1">
      <x:c r="A354" s="3" t="str">
        <x:v>ALT.OPEN</x:v>
      </x:c>
      <x:c r="B354" s="21" t="n">
        <x:v>29</x:v>
      </x:c>
      <x:c r="C354" s="20" t="n">
        <x:f>'Burn'!AJ38-'D10_LE'!AJ83</x:f>
        <x:v>0</x:v>
      </x:c>
    </x:row>
    <x:row r="355" ht="25" customHeight="1">
      <x:c r="A355" s="3" t="str">
        <x:v>ALT.GROSS</x:v>
      </x:c>
      <x:c r="B355" s="21" t="n">
        <x:v>29</x:v>
      </x:c>
      <x:c r="C355" s="20" t="n">
        <x:f>'Burn'!AJ39-'D10_LE'!AJ111</x:f>
        <x:v>0</x:v>
      </x:c>
    </x:row>
    <x:row r="356" ht="25" customHeight="1">
      <x:c r="A356" s="3" t="str">
        <x:v>ALT.NET</x:v>
      </x:c>
      <x:c r="B356" s="21" t="n">
        <x:v>29</x:v>
      </x:c>
      <x:c r="C356" s="20" t="n">
        <x:f>'Burn'!AJ41-'D10_LE'!AJ119</x:f>
        <x:v>0</x:v>
      </x:c>
    </x:row>
    <x:row r="357" ht="25" customHeight="1">
      <x:c r="A357" s="3" t="str">
        <x:v>ALT.BUFFER</x:v>
      </x:c>
      <x:c r="B357" s="21" t="n">
        <x:v>29</x:v>
      </x:c>
      <x:c r="C357" s="20" t="n">
        <x:f>'Burn'!AJ48-'D10_LE'!AJ143</x:f>
        <x:v>0</x:v>
      </x:c>
    </x:row>
    <x:row r="358" ht="25" customHeight="1">
      <x:c r="A358" s="3" t="str">
        <x:v>ALT.HEADROOM</x:v>
      </x:c>
      <x:c r="B358" s="21" t="n">
        <x:v>29</x:v>
      </x:c>
      <x:c r="C358" s="20" t="n">
        <x:f>'Burn'!AJ51-'D10_LE'!AJ135</x:f>
        <x:v>0</x:v>
      </x:c>
    </x:row>
    <x:row r="359" ht="25" customHeight="1">
      <x:c r="A359" s="3" t="str">
        <x:v>CLOSE</x:v>
      </x:c>
      <x:c r="B359" s="21" t="n">
        <x:v>30</x:v>
      </x:c>
      <x:c r="C359" s="20" t="n">
        <x:f>'Burn'!AK19-'D10_LE'!AK27</x:f>
        <x:v>0</x:v>
      </x:c>
    </x:row>
    <x:row r="360" ht="25" customHeight="1">
      <x:c r="A360" s="3" t="str">
        <x:v>OPEN</x:v>
      </x:c>
      <x:c r="B360" s="21" t="n">
        <x:v>30</x:v>
      </x:c>
      <x:c r="C360" s="20" t="n">
        <x:f>'Burn'!AK11-'D10_LE'!AK11</x:f>
        <x:v>0</x:v>
      </x:c>
    </x:row>
    <x:row r="361" ht="25" customHeight="1">
      <x:c r="A361" s="3" t="str">
        <x:v>GROSS</x:v>
      </x:c>
      <x:c r="B361" s="21" t="n">
        <x:v>30</x:v>
      </x:c>
      <x:c r="C361" s="20" t="n">
        <x:f>'Burn'!AK12-'D10_LE'!AK39</x:f>
        <x:v>0</x:v>
      </x:c>
    </x:row>
    <x:row r="362" ht="25" customHeight="1">
      <x:c r="A362" s="3" t="str">
        <x:v>NET</x:v>
      </x:c>
      <x:c r="B362" s="21" t="n">
        <x:v>30</x:v>
      </x:c>
      <x:c r="C362" s="20" t="n">
        <x:f>'Burn'!AK14-'D10_LE'!AK47</x:f>
        <x:v>0</x:v>
      </x:c>
    </x:row>
    <x:row r="363" ht="25" customHeight="1">
      <x:c r="A363" s="3" t="str">
        <x:v>BUFFER</x:v>
      </x:c>
      <x:c r="B363" s="21" t="n">
        <x:v>30</x:v>
      </x:c>
      <x:c r="C363" s="20" t="n">
        <x:f>'Burn'!AK21-'D10_LE'!AK71</x:f>
        <x:v>0</x:v>
      </x:c>
    </x:row>
    <x:row r="364" ht="25" customHeight="1">
      <x:c r="A364" s="3" t="str">
        <x:v>HEADROOM</x:v>
      </x:c>
      <x:c r="B364" s="21" t="n">
        <x:v>30</x:v>
      </x:c>
      <x:c r="C364" s="20" t="n">
        <x:f>'Burn'!AK24-'D10_LE'!AK63</x:f>
        <x:v>0</x:v>
      </x:c>
    </x:row>
    <x:row r="365" ht="25" customHeight="1">
      <x:c r="A365" s="3" t="str">
        <x:v>ALT.CLOSE</x:v>
      </x:c>
      <x:c r="B365" s="21" t="n">
        <x:v>30</x:v>
      </x:c>
      <x:c r="C365" s="20" t="n">
        <x:f>'Burn'!AK46-'D10_LE'!AK99</x:f>
        <x:v>0</x:v>
      </x:c>
    </x:row>
    <x:row r="366" ht="25" customHeight="1">
      <x:c r="A366" s="3" t="str">
        <x:v>ALT.OPEN</x:v>
      </x:c>
      <x:c r="B366" s="21" t="n">
        <x:v>30</x:v>
      </x:c>
      <x:c r="C366" s="20" t="n">
        <x:f>'Burn'!AK38-'D10_LE'!AK83</x:f>
        <x:v>0</x:v>
      </x:c>
    </x:row>
    <x:row r="367" ht="25" customHeight="1">
      <x:c r="A367" s="3" t="str">
        <x:v>ALT.GROSS</x:v>
      </x:c>
      <x:c r="B367" s="21" t="n">
        <x:v>30</x:v>
      </x:c>
      <x:c r="C367" s="20" t="n">
        <x:f>'Burn'!AK39-'D10_LE'!AK111</x:f>
        <x:v>0</x:v>
      </x:c>
    </x:row>
    <x:row r="368" ht="25" customHeight="1">
      <x:c r="A368" s="3" t="str">
        <x:v>ALT.NET</x:v>
      </x:c>
      <x:c r="B368" s="21" t="n">
        <x:v>30</x:v>
      </x:c>
      <x:c r="C368" s="20" t="n">
        <x:f>'Burn'!AK41-'D10_LE'!AK119</x:f>
        <x:v>0</x:v>
      </x:c>
    </x:row>
    <x:row r="369" ht="25" customHeight="1">
      <x:c r="A369" s="3" t="str">
        <x:v>ALT.BUFFER</x:v>
      </x:c>
      <x:c r="B369" s="21" t="n">
        <x:v>30</x:v>
      </x:c>
      <x:c r="C369" s="20" t="n">
        <x:f>'Burn'!AK48-'D10_LE'!AK143</x:f>
        <x:v>0</x:v>
      </x:c>
    </x:row>
    <x:row r="370" ht="25" customHeight="1">
      <x:c r="A370" s="3" t="str">
        <x:v>ALT.HEADROOM</x:v>
      </x:c>
      <x:c r="B370" s="21" t="n">
        <x:v>30</x:v>
      </x:c>
      <x:c r="C370" s="20" t="n">
        <x:f>'Burn'!AK51-'D10_LE'!AK135</x:f>
        <x:v>0</x:v>
      </x:c>
    </x:row>
    <x:row r="371" ht="25" customHeight="1">
      <x:c r="A371" s="3" t="str">
        <x:v>CLOSE</x:v>
      </x:c>
      <x:c r="B371" s="21" t="n">
        <x:v>31</x:v>
      </x:c>
      <x:c r="C371" s="20" t="n">
        <x:f>'Burn'!AL19-'D10_LE'!AL27</x:f>
        <x:v>0</x:v>
      </x:c>
    </x:row>
    <x:row r="372" ht="25" customHeight="1">
      <x:c r="A372" s="3" t="str">
        <x:v>OPEN</x:v>
      </x:c>
      <x:c r="B372" s="21" t="n">
        <x:v>31</x:v>
      </x:c>
      <x:c r="C372" s="20" t="n">
        <x:f>'Burn'!AL11-'D10_LE'!AL11</x:f>
        <x:v>0</x:v>
      </x:c>
    </x:row>
    <x:row r="373" ht="25" customHeight="1">
      <x:c r="A373" s="3" t="str">
        <x:v>GROSS</x:v>
      </x:c>
      <x:c r="B373" s="21" t="n">
        <x:v>31</x:v>
      </x:c>
      <x:c r="C373" s="20" t="n">
        <x:f>'Burn'!AL12-'D10_LE'!AL39</x:f>
        <x:v>0</x:v>
      </x:c>
    </x:row>
    <x:row r="374" ht="25" customHeight="1">
      <x:c r="A374" s="3" t="str">
        <x:v>NET</x:v>
      </x:c>
      <x:c r="B374" s="21" t="n">
        <x:v>31</x:v>
      </x:c>
      <x:c r="C374" s="20" t="n">
        <x:f>'Burn'!AL14-'D10_LE'!AL47</x:f>
        <x:v>0</x:v>
      </x:c>
    </x:row>
    <x:row r="375" ht="25" customHeight="1">
      <x:c r="A375" s="3" t="str">
        <x:v>BUFFER</x:v>
      </x:c>
      <x:c r="B375" s="21" t="n">
        <x:v>31</x:v>
      </x:c>
      <x:c r="C375" s="20" t="n">
        <x:f>'Burn'!AL21-'D10_LE'!AL71</x:f>
        <x:v>0</x:v>
      </x:c>
    </x:row>
    <x:row r="376" ht="25" customHeight="1">
      <x:c r="A376" s="3" t="str">
        <x:v>HEADROOM</x:v>
      </x:c>
      <x:c r="B376" s="21" t="n">
        <x:v>31</x:v>
      </x:c>
      <x:c r="C376" s="20" t="n">
        <x:f>'Burn'!AL24-'D10_LE'!AL63</x:f>
        <x:v>0</x:v>
      </x:c>
    </x:row>
    <x:row r="377" ht="25" customHeight="1">
      <x:c r="A377" s="3" t="str">
        <x:v>ALT.CLOSE</x:v>
      </x:c>
      <x:c r="B377" s="21" t="n">
        <x:v>31</x:v>
      </x:c>
      <x:c r="C377" s="20" t="n">
        <x:f>'Burn'!AL46-'D10_LE'!AL99</x:f>
        <x:v>0</x:v>
      </x:c>
    </x:row>
    <x:row r="378" ht="25" customHeight="1">
      <x:c r="A378" s="3" t="str">
        <x:v>ALT.OPEN</x:v>
      </x:c>
      <x:c r="B378" s="21" t="n">
        <x:v>31</x:v>
      </x:c>
      <x:c r="C378" s="20" t="n">
        <x:f>'Burn'!AL38-'D10_LE'!AL83</x:f>
        <x:v>0</x:v>
      </x:c>
    </x:row>
    <x:row r="379" ht="25" customHeight="1">
      <x:c r="A379" s="3" t="str">
        <x:v>ALT.GROSS</x:v>
      </x:c>
      <x:c r="B379" s="21" t="n">
        <x:v>31</x:v>
      </x:c>
      <x:c r="C379" s="20" t="n">
        <x:f>'Burn'!AL39-'D10_LE'!AL111</x:f>
        <x:v>0</x:v>
      </x:c>
    </x:row>
    <x:row r="380" ht="25" customHeight="1">
      <x:c r="A380" s="3" t="str">
        <x:v>ALT.NET</x:v>
      </x:c>
      <x:c r="B380" s="21" t="n">
        <x:v>31</x:v>
      </x:c>
      <x:c r="C380" s="20" t="n">
        <x:f>'Burn'!AL41-'D10_LE'!AL119</x:f>
        <x:v>0</x:v>
      </x:c>
    </x:row>
    <x:row r="381" ht="25" customHeight="1">
      <x:c r="A381" s="3" t="str">
        <x:v>ALT.BUFFER</x:v>
      </x:c>
      <x:c r="B381" s="21" t="n">
        <x:v>31</x:v>
      </x:c>
      <x:c r="C381" s="20" t="n">
        <x:f>'Burn'!AL48-'D10_LE'!AL143</x:f>
        <x:v>0</x:v>
      </x:c>
    </x:row>
    <x:row r="382" ht="25" customHeight="1">
      <x:c r="A382" s="3" t="str">
        <x:v>ALT.HEADROOM</x:v>
      </x:c>
      <x:c r="B382" s="21" t="n">
        <x:v>31</x:v>
      </x:c>
      <x:c r="C382" s="20" t="n">
        <x:f>'Burn'!AL51-'D10_LE'!AL135</x:f>
        <x:v>0</x:v>
      </x:c>
    </x:row>
    <x:row r="383" ht="25" customHeight="1">
      <x:c r="A383" s="3" t="str">
        <x:v>CLOSE</x:v>
      </x:c>
      <x:c r="B383" s="21" t="n">
        <x:v>32</x:v>
      </x:c>
      <x:c r="C383" s="20" t="n">
        <x:f>'Burn'!AM19-'D10_LE'!AM27</x:f>
        <x:v>0</x:v>
      </x:c>
    </x:row>
    <x:row r="384" ht="25" customHeight="1">
      <x:c r="A384" s="3" t="str">
        <x:v>OPEN</x:v>
      </x:c>
      <x:c r="B384" s="21" t="n">
        <x:v>32</x:v>
      </x:c>
      <x:c r="C384" s="20" t="n">
        <x:f>'Burn'!AM11-'D10_LE'!AM11</x:f>
        <x:v>0</x:v>
      </x:c>
    </x:row>
    <x:row r="385" ht="25" customHeight="1">
      <x:c r="A385" s="3" t="str">
        <x:v>GROSS</x:v>
      </x:c>
      <x:c r="B385" s="21" t="n">
        <x:v>32</x:v>
      </x:c>
      <x:c r="C385" s="20" t="n">
        <x:f>'Burn'!AM12-'D10_LE'!AM39</x:f>
        <x:v>0</x:v>
      </x:c>
    </x:row>
    <x:row r="386" ht="25" customHeight="1">
      <x:c r="A386" s="3" t="str">
        <x:v>NET</x:v>
      </x:c>
      <x:c r="B386" s="21" t="n">
        <x:v>32</x:v>
      </x:c>
      <x:c r="C386" s="20" t="n">
        <x:f>'Burn'!AM14-'D10_LE'!AM47</x:f>
        <x:v>0</x:v>
      </x:c>
    </x:row>
    <x:row r="387" ht="25" customHeight="1">
      <x:c r="A387" s="3" t="str">
        <x:v>BUFFER</x:v>
      </x:c>
      <x:c r="B387" s="21" t="n">
        <x:v>32</x:v>
      </x:c>
      <x:c r="C387" s="20" t="n">
        <x:f>'Burn'!AM21-'D10_LE'!AM71</x:f>
        <x:v>0</x:v>
      </x:c>
    </x:row>
    <x:row r="388" ht="25" customHeight="1">
      <x:c r="A388" s="3" t="str">
        <x:v>HEADROOM</x:v>
      </x:c>
      <x:c r="B388" s="21" t="n">
        <x:v>32</x:v>
      </x:c>
      <x:c r="C388" s="20" t="n">
        <x:f>'Burn'!AM24-'D10_LE'!AM63</x:f>
        <x:v>0</x:v>
      </x:c>
    </x:row>
    <x:row r="389" ht="25" customHeight="1">
      <x:c r="A389" s="3" t="str">
        <x:v>ALT.CLOSE</x:v>
      </x:c>
      <x:c r="B389" s="21" t="n">
        <x:v>32</x:v>
      </x:c>
      <x:c r="C389" s="20" t="n">
        <x:f>'Burn'!AM46-'D10_LE'!AM99</x:f>
        <x:v>0</x:v>
      </x:c>
    </x:row>
    <x:row r="390" ht="25" customHeight="1">
      <x:c r="A390" s="3" t="str">
        <x:v>ALT.OPEN</x:v>
      </x:c>
      <x:c r="B390" s="21" t="n">
        <x:v>32</x:v>
      </x:c>
      <x:c r="C390" s="20" t="n">
        <x:f>'Burn'!AM38-'D10_LE'!AM83</x:f>
        <x:v>0</x:v>
      </x:c>
    </x:row>
    <x:row r="391" ht="25" customHeight="1">
      <x:c r="A391" s="3" t="str">
        <x:v>ALT.GROSS</x:v>
      </x:c>
      <x:c r="B391" s="21" t="n">
        <x:v>32</x:v>
      </x:c>
      <x:c r="C391" s="20" t="n">
        <x:f>'Burn'!AM39-'D10_LE'!AM111</x:f>
        <x:v>0</x:v>
      </x:c>
    </x:row>
    <x:row r="392" ht="25" customHeight="1">
      <x:c r="A392" s="3" t="str">
        <x:v>ALT.NET</x:v>
      </x:c>
      <x:c r="B392" s="21" t="n">
        <x:v>32</x:v>
      </x:c>
      <x:c r="C392" s="20" t="n">
        <x:f>'Burn'!AM41-'D10_LE'!AM119</x:f>
        <x:v>0</x:v>
      </x:c>
    </x:row>
    <x:row r="393" ht="25" customHeight="1">
      <x:c r="A393" s="3" t="str">
        <x:v>ALT.BUFFER</x:v>
      </x:c>
      <x:c r="B393" s="21" t="n">
        <x:v>32</x:v>
      </x:c>
      <x:c r="C393" s="20" t="n">
        <x:f>'Burn'!AM48-'D10_LE'!AM143</x:f>
        <x:v>0</x:v>
      </x:c>
    </x:row>
    <x:row r="394" ht="25" customHeight="1">
      <x:c r="A394" s="3" t="str">
        <x:v>ALT.HEADROOM</x:v>
      </x:c>
      <x:c r="B394" s="21" t="n">
        <x:v>32</x:v>
      </x:c>
      <x:c r="C394" s="20" t="n">
        <x:f>'Burn'!AM51-'D10_LE'!AM135</x:f>
        <x:v>0</x:v>
      </x:c>
    </x:row>
    <x:row r="395" ht="25" customHeight="1">
      <x:c r="A395" s="3" t="str">
        <x:v>CLOSE</x:v>
      </x:c>
      <x:c r="B395" s="21" t="n">
        <x:v>33</x:v>
      </x:c>
      <x:c r="C395" s="20" t="n">
        <x:f>'Burn'!AN19-'D10_LE'!AN27</x:f>
        <x:v>0</x:v>
      </x:c>
    </x:row>
    <x:row r="396" ht="25" customHeight="1">
      <x:c r="A396" s="3" t="str">
        <x:v>OPEN</x:v>
      </x:c>
      <x:c r="B396" s="21" t="n">
        <x:v>33</x:v>
      </x:c>
      <x:c r="C396" s="20" t="n">
        <x:f>'Burn'!AN11-'D10_LE'!AN11</x:f>
        <x:v>0</x:v>
      </x:c>
    </x:row>
    <x:row r="397" ht="25" customHeight="1">
      <x:c r="A397" s="3" t="str">
        <x:v>GROSS</x:v>
      </x:c>
      <x:c r="B397" s="21" t="n">
        <x:v>33</x:v>
      </x:c>
      <x:c r="C397" s="20" t="n">
        <x:f>'Burn'!AN12-'D10_LE'!AN39</x:f>
        <x:v>0</x:v>
      </x:c>
    </x:row>
    <x:row r="398" ht="25" customHeight="1">
      <x:c r="A398" s="3" t="str">
        <x:v>NET</x:v>
      </x:c>
      <x:c r="B398" s="21" t="n">
        <x:v>33</x:v>
      </x:c>
      <x:c r="C398" s="20" t="n">
        <x:f>'Burn'!AN14-'D10_LE'!AN47</x:f>
        <x:v>0</x:v>
      </x:c>
    </x:row>
    <x:row r="399" ht="25" customHeight="1">
      <x:c r="A399" s="3" t="str">
        <x:v>BUFFER</x:v>
      </x:c>
      <x:c r="B399" s="21" t="n">
        <x:v>33</x:v>
      </x:c>
      <x:c r="C399" s="20" t="n">
        <x:f>'Burn'!AN21-'D10_LE'!AN71</x:f>
        <x:v>0</x:v>
      </x:c>
    </x:row>
    <x:row r="400" ht="25" customHeight="1">
      <x:c r="A400" s="3" t="str">
        <x:v>HEADROOM</x:v>
      </x:c>
      <x:c r="B400" s="21" t="n">
        <x:v>33</x:v>
      </x:c>
      <x:c r="C400" s="20" t="n">
        <x:f>'Burn'!AN24-'D10_LE'!AN63</x:f>
        <x:v>0</x:v>
      </x:c>
    </x:row>
    <x:row r="401" ht="25" customHeight="1">
      <x:c r="A401" s="3" t="str">
        <x:v>ALT.CLOSE</x:v>
      </x:c>
      <x:c r="B401" s="21" t="n">
        <x:v>33</x:v>
      </x:c>
      <x:c r="C401" s="20" t="n">
        <x:f>'Burn'!AN46-'D10_LE'!AN99</x:f>
        <x:v>0</x:v>
      </x:c>
    </x:row>
    <x:row r="402" ht="25" customHeight="1">
      <x:c r="A402" s="3" t="str">
        <x:v>ALT.OPEN</x:v>
      </x:c>
      <x:c r="B402" s="21" t="n">
        <x:v>33</x:v>
      </x:c>
      <x:c r="C402" s="20" t="n">
        <x:f>'Burn'!AN38-'D10_LE'!AN83</x:f>
        <x:v>0</x:v>
      </x:c>
    </x:row>
    <x:row r="403" ht="25" customHeight="1">
      <x:c r="A403" s="3" t="str">
        <x:v>ALT.GROSS</x:v>
      </x:c>
      <x:c r="B403" s="21" t="n">
        <x:v>33</x:v>
      </x:c>
      <x:c r="C403" s="20" t="n">
        <x:f>'Burn'!AN39-'D10_LE'!AN111</x:f>
        <x:v>0</x:v>
      </x:c>
    </x:row>
    <x:row r="404" ht="25" customHeight="1">
      <x:c r="A404" s="3" t="str">
        <x:v>ALT.NET</x:v>
      </x:c>
      <x:c r="B404" s="21" t="n">
        <x:v>33</x:v>
      </x:c>
      <x:c r="C404" s="20" t="n">
        <x:f>'Burn'!AN41-'D10_LE'!AN119</x:f>
        <x:v>0</x:v>
      </x:c>
    </x:row>
    <x:row r="405" ht="25" customHeight="1">
      <x:c r="A405" s="3" t="str">
        <x:v>ALT.BUFFER</x:v>
      </x:c>
      <x:c r="B405" s="21" t="n">
        <x:v>33</x:v>
      </x:c>
      <x:c r="C405" s="20" t="n">
        <x:f>'Burn'!AN48-'D10_LE'!AN143</x:f>
        <x:v>0</x:v>
      </x:c>
    </x:row>
    <x:row r="406" ht="25" customHeight="1">
      <x:c r="A406" s="3" t="str">
        <x:v>ALT.HEADROOM</x:v>
      </x:c>
      <x:c r="B406" s="21" t="n">
        <x:v>33</x:v>
      </x:c>
      <x:c r="C406" s="20" t="n">
        <x:f>'Burn'!AN51-'D10_LE'!AN135</x:f>
        <x:v>0</x:v>
      </x:c>
    </x:row>
    <x:row r="407" ht="25" customHeight="1">
      <x:c r="A407" s="3" t="str">
        <x:v>CLOSE</x:v>
      </x:c>
      <x:c r="B407" s="21" t="n">
        <x:v>34</x:v>
      </x:c>
      <x:c r="C407" s="20" t="n">
        <x:f>'Burn'!AO19-'D10_LE'!AO27</x:f>
        <x:v>0</x:v>
      </x:c>
    </x:row>
    <x:row r="408" ht="25" customHeight="1">
      <x:c r="A408" s="3" t="str">
        <x:v>OPEN</x:v>
      </x:c>
      <x:c r="B408" s="21" t="n">
        <x:v>34</x:v>
      </x:c>
      <x:c r="C408" s="20" t="n">
        <x:f>'Burn'!AO11-'D10_LE'!AO11</x:f>
        <x:v>0</x:v>
      </x:c>
    </x:row>
    <x:row r="409" ht="25" customHeight="1">
      <x:c r="A409" s="3" t="str">
        <x:v>GROSS</x:v>
      </x:c>
      <x:c r="B409" s="21" t="n">
        <x:v>34</x:v>
      </x:c>
      <x:c r="C409" s="20" t="n">
        <x:f>'Burn'!AO12-'D10_LE'!AO39</x:f>
        <x:v>0</x:v>
      </x:c>
    </x:row>
    <x:row r="410" ht="25" customHeight="1">
      <x:c r="A410" s="3" t="str">
        <x:v>NET</x:v>
      </x:c>
      <x:c r="B410" s="21" t="n">
        <x:v>34</x:v>
      </x:c>
      <x:c r="C410" s="20" t="n">
        <x:f>'Burn'!AO14-'D10_LE'!AO47</x:f>
        <x:v>0</x:v>
      </x:c>
    </x:row>
    <x:row r="411" ht="25" customHeight="1">
      <x:c r="A411" s="3" t="str">
        <x:v>BUFFER</x:v>
      </x:c>
      <x:c r="B411" s="21" t="n">
        <x:v>34</x:v>
      </x:c>
      <x:c r="C411" s="20" t="n">
        <x:f>'Burn'!AO21-'D10_LE'!AO71</x:f>
        <x:v>0</x:v>
      </x:c>
    </x:row>
    <x:row r="412" ht="25" customHeight="1">
      <x:c r="A412" s="3" t="str">
        <x:v>HEADROOM</x:v>
      </x:c>
      <x:c r="B412" s="21" t="n">
        <x:v>34</x:v>
      </x:c>
      <x:c r="C412" s="20" t="n">
        <x:f>'Burn'!AO24-'D10_LE'!AO63</x:f>
        <x:v>0</x:v>
      </x:c>
    </x:row>
    <x:row r="413" ht="25" customHeight="1">
      <x:c r="A413" s="3" t="str">
        <x:v>ALT.CLOSE</x:v>
      </x:c>
      <x:c r="B413" s="21" t="n">
        <x:v>34</x:v>
      </x:c>
      <x:c r="C413" s="20" t="n">
        <x:f>'Burn'!AO46-'D10_LE'!AO99</x:f>
        <x:v>0</x:v>
      </x:c>
    </x:row>
    <x:row r="414" ht="25" customHeight="1">
      <x:c r="A414" s="3" t="str">
        <x:v>ALT.OPEN</x:v>
      </x:c>
      <x:c r="B414" s="21" t="n">
        <x:v>34</x:v>
      </x:c>
      <x:c r="C414" s="20" t="n">
        <x:f>'Burn'!AO38-'D10_LE'!AO83</x:f>
        <x:v>0</x:v>
      </x:c>
    </x:row>
    <x:row r="415" ht="25" customHeight="1">
      <x:c r="A415" s="3" t="str">
        <x:v>ALT.GROSS</x:v>
      </x:c>
      <x:c r="B415" s="21" t="n">
        <x:v>34</x:v>
      </x:c>
      <x:c r="C415" s="20" t="n">
        <x:f>'Burn'!AO39-'D10_LE'!AO111</x:f>
        <x:v>0</x:v>
      </x:c>
    </x:row>
    <x:row r="416" ht="25" customHeight="1">
      <x:c r="A416" s="3" t="str">
        <x:v>ALT.NET</x:v>
      </x:c>
      <x:c r="B416" s="21" t="n">
        <x:v>34</x:v>
      </x:c>
      <x:c r="C416" s="20" t="n">
        <x:f>'Burn'!AO41-'D10_LE'!AO119</x:f>
        <x:v>0</x:v>
      </x:c>
    </x:row>
    <x:row r="417" ht="25" customHeight="1">
      <x:c r="A417" s="3" t="str">
        <x:v>ALT.BUFFER</x:v>
      </x:c>
      <x:c r="B417" s="21" t="n">
        <x:v>34</x:v>
      </x:c>
      <x:c r="C417" s="20" t="n">
        <x:f>'Burn'!AO48-'D10_LE'!AO143</x:f>
        <x:v>0</x:v>
      </x:c>
    </x:row>
    <x:row r="418" ht="25" customHeight="1">
      <x:c r="A418" s="3" t="str">
        <x:v>ALT.HEADROOM</x:v>
      </x:c>
      <x:c r="B418" s="21" t="n">
        <x:v>34</x:v>
      </x:c>
      <x:c r="C418" s="20" t="n">
        <x:f>'Burn'!AO51-'D10_LE'!AO135</x:f>
        <x:v>0</x:v>
      </x:c>
    </x:row>
    <x:row r="419" ht="25" customHeight="1">
      <x:c r="A419" s="3" t="str">
        <x:v>CLOSE</x:v>
      </x:c>
      <x:c r="B419" s="21" t="n">
        <x:v>35</x:v>
      </x:c>
      <x:c r="C419" s="20" t="n">
        <x:f>'Burn'!AP19-'D10_LE'!AP27</x:f>
        <x:v>0</x:v>
      </x:c>
    </x:row>
    <x:row r="420" ht="25" customHeight="1">
      <x:c r="A420" s="3" t="str">
        <x:v>OPEN</x:v>
      </x:c>
      <x:c r="B420" s="21" t="n">
        <x:v>35</x:v>
      </x:c>
      <x:c r="C420" s="20" t="n">
        <x:f>'Burn'!AP11-'D10_LE'!AP11</x:f>
        <x:v>0</x:v>
      </x:c>
    </x:row>
    <x:row r="421" ht="25" customHeight="1">
      <x:c r="A421" s="3" t="str">
        <x:v>GROSS</x:v>
      </x:c>
      <x:c r="B421" s="21" t="n">
        <x:v>35</x:v>
      </x:c>
      <x:c r="C421" s="20" t="n">
        <x:f>'Burn'!AP12-'D10_LE'!AP39</x:f>
        <x:v>0</x:v>
      </x:c>
    </x:row>
    <x:row r="422" ht="25" customHeight="1">
      <x:c r="A422" s="3" t="str">
        <x:v>NET</x:v>
      </x:c>
      <x:c r="B422" s="21" t="n">
        <x:v>35</x:v>
      </x:c>
      <x:c r="C422" s="20" t="n">
        <x:f>'Burn'!AP14-'D10_LE'!AP47</x:f>
        <x:v>0</x:v>
      </x:c>
    </x:row>
    <x:row r="423" ht="25" customHeight="1">
      <x:c r="A423" s="3" t="str">
        <x:v>BUFFER</x:v>
      </x:c>
      <x:c r="B423" s="21" t="n">
        <x:v>35</x:v>
      </x:c>
      <x:c r="C423" s="20" t="n">
        <x:f>'Burn'!AP21-'D10_LE'!AP71</x:f>
        <x:v>0</x:v>
      </x:c>
    </x:row>
    <x:row r="424" ht="25" customHeight="1">
      <x:c r="A424" s="3" t="str">
        <x:v>HEADROOM</x:v>
      </x:c>
      <x:c r="B424" s="21" t="n">
        <x:v>35</x:v>
      </x:c>
      <x:c r="C424" s="20" t="n">
        <x:f>'Burn'!AP24-'D10_LE'!AP63</x:f>
        <x:v>0</x:v>
      </x:c>
    </x:row>
    <x:row r="425" ht="25" customHeight="1">
      <x:c r="A425" s="3" t="str">
        <x:v>ALT.CLOSE</x:v>
      </x:c>
      <x:c r="B425" s="21" t="n">
        <x:v>35</x:v>
      </x:c>
      <x:c r="C425" s="20" t="n">
        <x:f>'Burn'!AP46-'D10_LE'!AP99</x:f>
        <x:v>0</x:v>
      </x:c>
    </x:row>
    <x:row r="426" ht="25" customHeight="1">
      <x:c r="A426" s="3" t="str">
        <x:v>ALT.OPEN</x:v>
      </x:c>
      <x:c r="B426" s="21" t="n">
        <x:v>35</x:v>
      </x:c>
      <x:c r="C426" s="20" t="n">
        <x:f>'Burn'!AP38-'D10_LE'!AP83</x:f>
        <x:v>0</x:v>
      </x:c>
    </x:row>
    <x:row r="427" ht="25" customHeight="1">
      <x:c r="A427" s="3" t="str">
        <x:v>ALT.GROSS</x:v>
      </x:c>
      <x:c r="B427" s="21" t="n">
        <x:v>35</x:v>
      </x:c>
      <x:c r="C427" s="20" t="n">
        <x:f>'Burn'!AP39-'D10_LE'!AP111</x:f>
        <x:v>0</x:v>
      </x:c>
    </x:row>
    <x:row r="428" ht="25" customHeight="1">
      <x:c r="A428" s="3" t="str">
        <x:v>ALT.NET</x:v>
      </x:c>
      <x:c r="B428" s="21" t="n">
        <x:v>35</x:v>
      </x:c>
      <x:c r="C428" s="20" t="n">
        <x:f>'Burn'!AP41-'D10_LE'!AP119</x:f>
        <x:v>0</x:v>
      </x:c>
    </x:row>
    <x:row r="429" ht="25" customHeight="1">
      <x:c r="A429" s="3" t="str">
        <x:v>ALT.BUFFER</x:v>
      </x:c>
      <x:c r="B429" s="21" t="n">
        <x:v>35</x:v>
      </x:c>
      <x:c r="C429" s="20" t="n">
        <x:f>'Burn'!AP48-'D10_LE'!AP143</x:f>
        <x:v>0</x:v>
      </x:c>
    </x:row>
    <x:row r="430" ht="25" customHeight="1">
      <x:c r="A430" s="3" t="str">
        <x:v>ALT.HEADROOM</x:v>
      </x:c>
      <x:c r="B430" s="21" t="n">
        <x:v>35</x:v>
      </x:c>
      <x:c r="C430" s="20" t="n">
        <x:f>'Burn'!AP51-'D10_LE'!AP135</x:f>
        <x:v>0</x:v>
      </x:c>
    </x:row>
    <x:row r="431" ht="25" customHeight="1">
      <x:c r="A431" s="3" t="str">
        <x:v>CLOSE</x:v>
      </x:c>
      <x:c r="B431" s="21" t="n">
        <x:v>36</x:v>
      </x:c>
      <x:c r="C431" s="20" t="n">
        <x:f>'Burn'!AQ19-'D10_LE'!AQ27</x:f>
        <x:v>0</x:v>
      </x:c>
    </x:row>
    <x:row r="432" ht="25" customHeight="1">
      <x:c r="A432" s="3" t="str">
        <x:v>OPEN</x:v>
      </x:c>
      <x:c r="B432" s="21" t="n">
        <x:v>36</x:v>
      </x:c>
      <x:c r="C432" s="20" t="n">
        <x:f>'Burn'!AQ11-'D10_LE'!AQ11</x:f>
        <x:v>0</x:v>
      </x:c>
    </x:row>
    <x:row r="433" ht="25" customHeight="1">
      <x:c r="A433" s="3" t="str">
        <x:v>GROSS</x:v>
      </x:c>
      <x:c r="B433" s="21" t="n">
        <x:v>36</x:v>
      </x:c>
      <x:c r="C433" s="20" t="n">
        <x:f>'Burn'!AQ12-'D10_LE'!AQ39</x:f>
        <x:v>0</x:v>
      </x:c>
    </x:row>
    <x:row r="434" ht="25" customHeight="1">
      <x:c r="A434" s="3" t="str">
        <x:v>NET</x:v>
      </x:c>
      <x:c r="B434" s="21" t="n">
        <x:v>36</x:v>
      </x:c>
      <x:c r="C434" s="20" t="n">
        <x:f>'Burn'!AQ14-'D10_LE'!AQ47</x:f>
        <x:v>0</x:v>
      </x:c>
    </x:row>
    <x:row r="435" ht="25" customHeight="1">
      <x:c r="A435" s="3" t="str">
        <x:v>BUFFER</x:v>
      </x:c>
      <x:c r="B435" s="21" t="n">
        <x:v>36</x:v>
      </x:c>
      <x:c r="C435" s="20" t="n">
        <x:f>'Burn'!AQ21-'D10_LE'!AQ71</x:f>
        <x:v>0</x:v>
      </x:c>
    </x:row>
    <x:row r="436" ht="25" customHeight="1">
      <x:c r="A436" s="3" t="str">
        <x:v>HEADROOM</x:v>
      </x:c>
      <x:c r="B436" s="21" t="n">
        <x:v>36</x:v>
      </x:c>
      <x:c r="C436" s="20" t="n">
        <x:f>'Burn'!AQ24-'D10_LE'!AQ63</x:f>
        <x:v>0</x:v>
      </x:c>
    </x:row>
    <x:row r="437" ht="25" customHeight="1">
      <x:c r="A437" s="3" t="str">
        <x:v>ALT.CLOSE</x:v>
      </x:c>
      <x:c r="B437" s="21" t="n">
        <x:v>36</x:v>
      </x:c>
      <x:c r="C437" s="20" t="n">
        <x:f>'Burn'!AQ46-'D10_LE'!AQ99</x:f>
        <x:v>0</x:v>
      </x:c>
    </x:row>
    <x:row r="438" ht="25" customHeight="1">
      <x:c r="A438" s="3" t="str">
        <x:v>ALT.OPEN</x:v>
      </x:c>
      <x:c r="B438" s="21" t="n">
        <x:v>36</x:v>
      </x:c>
      <x:c r="C438" s="20" t="n">
        <x:f>'Burn'!AQ38-'D10_LE'!AQ83</x:f>
        <x:v>0</x:v>
      </x:c>
    </x:row>
    <x:row r="439" ht="25" customHeight="1">
      <x:c r="A439" s="3" t="str">
        <x:v>ALT.GROSS</x:v>
      </x:c>
      <x:c r="B439" s="21" t="n">
        <x:v>36</x:v>
      </x:c>
      <x:c r="C439" s="20" t="n">
        <x:f>'Burn'!AQ39-'D10_LE'!AQ111</x:f>
        <x:v>0</x:v>
      </x:c>
    </x:row>
    <x:row r="440" ht="25" customHeight="1">
      <x:c r="A440" s="3" t="str">
        <x:v>ALT.NET</x:v>
      </x:c>
      <x:c r="B440" s="21" t="n">
        <x:v>36</x:v>
      </x:c>
      <x:c r="C440" s="20" t="n">
        <x:f>'Burn'!AQ41-'D10_LE'!AQ119</x:f>
        <x:v>0</x:v>
      </x:c>
    </x:row>
    <x:row r="441" ht="25" customHeight="1">
      <x:c r="A441" s="3" t="str">
        <x:v>ALT.BUFFER</x:v>
      </x:c>
      <x:c r="B441" s="21" t="n">
        <x:v>36</x:v>
      </x:c>
      <x:c r="C441" s="20" t="n">
        <x:f>'Burn'!AQ48-'D10_LE'!AQ143</x:f>
        <x:v>0</x:v>
      </x:c>
    </x:row>
    <x:row r="442" ht="25" customHeight="1">
      <x:c r="A442" s="3" t="str">
        <x:v>ALT.HEADROOM</x:v>
      </x:c>
      <x:c r="B442" s="21" t="n">
        <x:v>36</x:v>
      </x:c>
      <x:c r="C442" s="20" t="n">
        <x:f>'Burn'!AQ51-'D10_LE'!AQ135</x:f>
        <x:v>0</x:v>
      </x:c>
    </x:row>
    <x:row r="443" ht="25" customHeight="1">
      <x:c r="A443" s="3" t="str">
        <x:v>CLOSE</x:v>
      </x:c>
      <x:c r="B443" s="21" t="n">
        <x:v>37</x:v>
      </x:c>
      <x:c r="C443" s="20" t="n">
        <x:f>'Burn'!AR19-'D10_LE'!AR27</x:f>
        <x:v>1.862645149230957e-9</x:v>
      </x:c>
    </x:row>
    <x:row r="444" ht="25" customHeight="1">
      <x:c r="A444" s="3" t="str">
        <x:v>OPEN</x:v>
      </x:c>
      <x:c r="B444" s="21" t="n">
        <x:v>37</x:v>
      </x:c>
      <x:c r="C444" s="20" t="n">
        <x:f>'Burn'!AR11-'D10_LE'!AR11</x:f>
        <x:v>0</x:v>
      </x:c>
    </x:row>
    <x:row r="445" ht="25" customHeight="1">
      <x:c r="A445" s="3" t="str">
        <x:v>GROSS</x:v>
      </x:c>
      <x:c r="B445" s="21" t="n">
        <x:v>37</x:v>
      </x:c>
      <x:c r="C445" s="20" t="n">
        <x:f>'Burn'!AR12-'D10_LE'!AR39</x:f>
        <x:v>0</x:v>
      </x:c>
    </x:row>
    <x:row r="446" ht="25" customHeight="1">
      <x:c r="A446" s="3" t="str">
        <x:v>NET</x:v>
      </x:c>
      <x:c r="B446" s="21" t="n">
        <x:v>37</x:v>
      </x:c>
      <x:c r="C446" s="20" t="n">
        <x:f>'Burn'!AR14-'D10_LE'!AR47</x:f>
        <x:v>0</x:v>
      </x:c>
    </x:row>
    <x:row r="447" ht="25" customHeight="1">
      <x:c r="A447" s="3" t="str">
        <x:v>BUFFER</x:v>
      </x:c>
      <x:c r="B447" s="21" t="n">
        <x:v>37</x:v>
      </x:c>
      <x:c r="C447" s="20" t="n">
        <x:f>'Burn'!AR21-'D10_LE'!AR71</x:f>
        <x:v>0</x:v>
      </x:c>
    </x:row>
    <x:row r="448" ht="25" customHeight="1">
      <x:c r="A448" s="3" t="str">
        <x:v>HEADROOM</x:v>
      </x:c>
      <x:c r="B448" s="21" t="n">
        <x:v>37</x:v>
      </x:c>
      <x:c r="C448" s="20" t="n">
        <x:f>'Burn'!AR24-'D10_LE'!AR63</x:f>
        <x:v>0</x:v>
      </x:c>
    </x:row>
    <x:row r="449" ht="25" customHeight="1">
      <x:c r="A449" s="3" t="str">
        <x:v>ALT.CLOSE</x:v>
      </x:c>
      <x:c r="B449" s="21" t="n">
        <x:v>37</x:v>
      </x:c>
      <x:c r="C449" s="20" t="n">
        <x:f>'Burn'!AR46-'D10_LE'!AR99</x:f>
        <x:v>9.313225746154785e-10</x:v>
      </x:c>
    </x:row>
    <x:row r="450" ht="25" customHeight="1">
      <x:c r="A450" s="3" t="str">
        <x:v>ALT.OPEN</x:v>
      </x:c>
      <x:c r="B450" s="21" t="n">
        <x:v>37</x:v>
      </x:c>
      <x:c r="C450" s="20" t="n">
        <x:f>'Burn'!AR38-'D10_LE'!AR83</x:f>
        <x:v>0</x:v>
      </x:c>
    </x:row>
    <x:row r="451" ht="25" customHeight="1">
      <x:c r="A451" s="3" t="str">
        <x:v>ALT.GROSS</x:v>
      </x:c>
      <x:c r="B451" s="21" t="n">
        <x:v>37</x:v>
      </x:c>
      <x:c r="C451" s="20" t="n">
        <x:f>'Burn'!AR39-'D10_LE'!AR111</x:f>
        <x:v>0</x:v>
      </x:c>
    </x:row>
    <x:row r="452" ht="25" customHeight="1">
      <x:c r="A452" s="3" t="str">
        <x:v>ALT.NET</x:v>
      </x:c>
      <x:c r="B452" s="21" t="n">
        <x:v>37</x:v>
      </x:c>
      <x:c r="C452" s="20" t="n">
        <x:f>'Burn'!AR41-'D10_LE'!AR119</x:f>
        <x:v>0</x:v>
      </x:c>
    </x:row>
    <x:row r="453" ht="25" customHeight="1">
      <x:c r="A453" s="3" t="str">
        <x:v>ALT.BUFFER</x:v>
      </x:c>
      <x:c r="B453" s="21" t="n">
        <x:v>37</x:v>
      </x:c>
      <x:c r="C453" s="20" t="n">
        <x:f>'Burn'!AR48-'D10_LE'!AR143</x:f>
        <x:v>0</x:v>
      </x:c>
    </x:row>
    <x:row r="454" ht="25" customHeight="1">
      <x:c r="A454" s="3" t="str">
        <x:v>ALT.HEADROOM</x:v>
      </x:c>
      <x:c r="B454" s="21" t="n">
        <x:v>37</x:v>
      </x:c>
      <x:c r="C454" s="20" t="n">
        <x:f>'Burn'!AR51-'D10_LE'!AR135</x:f>
        <x:v>0</x:v>
      </x:c>
    </x:row>
    <x:row r="455" ht="25" customHeight="1">
      <x:c r="A455" s="3" t="str">
        <x:v>CLOSE</x:v>
      </x:c>
      <x:c r="B455" s="21" t="n">
        <x:v>38</x:v>
      </x:c>
      <x:c r="C455" s="20" t="n">
        <x:f>'Burn'!AS19-'D10_LE'!AS27</x:f>
        <x:v>0</x:v>
      </x:c>
    </x:row>
    <x:row r="456" ht="25" customHeight="1">
      <x:c r="A456" s="3" t="str">
        <x:v>OPEN</x:v>
      </x:c>
      <x:c r="B456" s="21" t="n">
        <x:v>38</x:v>
      </x:c>
      <x:c r="C456" s="20" t="n">
        <x:f>'Burn'!AS11-'D10_LE'!AS11</x:f>
        <x:v>0</x:v>
      </x:c>
    </x:row>
    <x:row r="457" ht="25" customHeight="1">
      <x:c r="A457" s="3" t="str">
        <x:v>GROSS</x:v>
      </x:c>
      <x:c r="B457" s="21" t="n">
        <x:v>38</x:v>
      </x:c>
      <x:c r="C457" s="20" t="n">
        <x:f>'Burn'!AS12-'D10_LE'!AS39</x:f>
        <x:v>0</x:v>
      </x:c>
    </x:row>
    <x:row r="458" ht="25" customHeight="1">
      <x:c r="A458" s="3" t="str">
        <x:v>NET</x:v>
      </x:c>
      <x:c r="B458" s="21" t="n">
        <x:v>38</x:v>
      </x:c>
      <x:c r="C458" s="20" t="n">
        <x:f>'Burn'!AS14-'D10_LE'!AS47</x:f>
        <x:v>0</x:v>
      </x:c>
    </x:row>
    <x:row r="459" ht="25" customHeight="1">
      <x:c r="A459" s="3" t="str">
        <x:v>BUFFER</x:v>
      </x:c>
      <x:c r="B459" s="21" t="n">
        <x:v>38</x:v>
      </x:c>
      <x:c r="C459" s="20" t="n">
        <x:f>'Burn'!AS21-'D10_LE'!AS71</x:f>
        <x:v>0</x:v>
      </x:c>
    </x:row>
    <x:row r="460" ht="25" customHeight="1">
      <x:c r="A460" s="3" t="str">
        <x:v>HEADROOM</x:v>
      </x:c>
      <x:c r="B460" s="21" t="n">
        <x:v>38</x:v>
      </x:c>
      <x:c r="C460" s="20" t="n">
        <x:f>'Burn'!AS24-'D10_LE'!AS63</x:f>
        <x:v>0</x:v>
      </x:c>
    </x:row>
    <x:row r="461" ht="25" customHeight="1">
      <x:c r="A461" s="3" t="str">
        <x:v>ALT.CLOSE</x:v>
      </x:c>
      <x:c r="B461" s="21" t="n">
        <x:v>38</x:v>
      </x:c>
      <x:c r="C461" s="20" t="n">
        <x:f>'Burn'!AS46-'D10_LE'!AS99</x:f>
        <x:v>0</x:v>
      </x:c>
    </x:row>
    <x:row r="462" ht="25" customHeight="1">
      <x:c r="A462" s="3" t="str">
        <x:v>ALT.OPEN</x:v>
      </x:c>
      <x:c r="B462" s="21" t="n">
        <x:v>38</x:v>
      </x:c>
      <x:c r="C462" s="20" t="n">
        <x:f>'Burn'!AS38-'D10_LE'!AS83</x:f>
        <x:v>0</x:v>
      </x:c>
    </x:row>
    <x:row r="463" ht="25" customHeight="1">
      <x:c r="A463" s="3" t="str">
        <x:v>ALT.GROSS</x:v>
      </x:c>
      <x:c r="B463" s="21" t="n">
        <x:v>38</x:v>
      </x:c>
      <x:c r="C463" s="20" t="n">
        <x:f>'Burn'!AS39-'D10_LE'!AS111</x:f>
        <x:v>0</x:v>
      </x:c>
    </x:row>
    <x:row r="464" ht="25" customHeight="1">
      <x:c r="A464" s="3" t="str">
        <x:v>ALT.NET</x:v>
      </x:c>
      <x:c r="B464" s="21" t="n">
        <x:v>38</x:v>
      </x:c>
      <x:c r="C464" s="20" t="n">
        <x:f>'Burn'!AS41-'D10_LE'!AS119</x:f>
        <x:v>0</x:v>
      </x:c>
    </x:row>
    <x:row r="465" ht="25" customHeight="1">
      <x:c r="A465" s="3" t="str">
        <x:v>ALT.BUFFER</x:v>
      </x:c>
      <x:c r="B465" s="21" t="n">
        <x:v>38</x:v>
      </x:c>
      <x:c r="C465" s="20" t="n">
        <x:f>'Burn'!AS48-'D10_LE'!AS143</x:f>
        <x:v>0</x:v>
      </x:c>
    </x:row>
    <x:row r="466" ht="25" customHeight="1">
      <x:c r="A466" s="3" t="str">
        <x:v>ALT.HEADROOM</x:v>
      </x:c>
      <x:c r="B466" s="21" t="n">
        <x:v>38</x:v>
      </x:c>
      <x:c r="C466" s="20" t="n">
        <x:f>'Burn'!AS51-'D10_LE'!AS135</x:f>
        <x:v>0</x:v>
      </x:c>
    </x:row>
    <x:row r="467" ht="25" customHeight="1">
      <x:c r="A467" s="3" t="str">
        <x:v>CLOSE</x:v>
      </x:c>
      <x:c r="B467" s="21" t="n">
        <x:v>39</x:v>
      </x:c>
      <x:c r="C467" s="20" t="n">
        <x:f>'Burn'!AT19-'D10_LE'!AT27</x:f>
        <x:v>0</x:v>
      </x:c>
    </x:row>
    <x:row r="468" ht="25" customHeight="1">
      <x:c r="A468" s="3" t="str">
        <x:v>OPEN</x:v>
      </x:c>
      <x:c r="B468" s="21" t="n">
        <x:v>39</x:v>
      </x:c>
      <x:c r="C468" s="20" t="n">
        <x:f>'Burn'!AT11-'D10_LE'!AT11</x:f>
        <x:v>0</x:v>
      </x:c>
    </x:row>
    <x:row r="469" ht="25" customHeight="1">
      <x:c r="A469" s="3" t="str">
        <x:v>GROSS</x:v>
      </x:c>
      <x:c r="B469" s="21" t="n">
        <x:v>39</x:v>
      </x:c>
      <x:c r="C469" s="20" t="n">
        <x:f>'Burn'!AT12-'D10_LE'!AT39</x:f>
        <x:v>0</x:v>
      </x:c>
    </x:row>
    <x:row r="470" ht="25" customHeight="1">
      <x:c r="A470" s="3" t="str">
        <x:v>NET</x:v>
      </x:c>
      <x:c r="B470" s="21" t="n">
        <x:v>39</x:v>
      </x:c>
      <x:c r="C470" s="20" t="n">
        <x:f>'Burn'!AT14-'D10_LE'!AT47</x:f>
        <x:v>0</x:v>
      </x:c>
    </x:row>
    <x:row r="471" ht="25" customHeight="1">
      <x:c r="A471" s="3" t="str">
        <x:v>BUFFER</x:v>
      </x:c>
      <x:c r="B471" s="21" t="n">
        <x:v>39</x:v>
      </x:c>
      <x:c r="C471" s="20" t="n">
        <x:f>'Burn'!AT21-'D10_LE'!AT71</x:f>
        <x:v>0</x:v>
      </x:c>
    </x:row>
    <x:row r="472" ht="25" customHeight="1">
      <x:c r="A472" s="3" t="str">
        <x:v>HEADROOM</x:v>
      </x:c>
      <x:c r="B472" s="21" t="n">
        <x:v>39</x:v>
      </x:c>
      <x:c r="C472" s="20" t="n">
        <x:f>'Burn'!AT24-'D10_LE'!AT63</x:f>
        <x:v>0</x:v>
      </x:c>
    </x:row>
    <x:row r="473" ht="25" customHeight="1">
      <x:c r="A473" s="3" t="str">
        <x:v>ALT.CLOSE</x:v>
      </x:c>
      <x:c r="B473" s="21" t="n">
        <x:v>39</x:v>
      </x:c>
      <x:c r="C473" s="20" t="n">
        <x:f>'Burn'!AT46-'D10_LE'!AT99</x:f>
        <x:v>0</x:v>
      </x:c>
    </x:row>
    <x:row r="474" ht="25" customHeight="1">
      <x:c r="A474" s="3" t="str">
        <x:v>ALT.OPEN</x:v>
      </x:c>
      <x:c r="B474" s="21" t="n">
        <x:v>39</x:v>
      </x:c>
      <x:c r="C474" s="20" t="n">
        <x:f>'Burn'!AT38-'D10_LE'!AT83</x:f>
        <x:v>0</x:v>
      </x:c>
    </x:row>
    <x:row r="475" ht="25" customHeight="1">
      <x:c r="A475" s="3" t="str">
        <x:v>ALT.GROSS</x:v>
      </x:c>
      <x:c r="B475" s="21" t="n">
        <x:v>39</x:v>
      </x:c>
      <x:c r="C475" s="20" t="n">
        <x:f>'Burn'!AT39-'D10_LE'!AT111</x:f>
        <x:v>0</x:v>
      </x:c>
    </x:row>
    <x:row r="476" ht="25" customHeight="1">
      <x:c r="A476" s="3" t="str">
        <x:v>ALT.NET</x:v>
      </x:c>
      <x:c r="B476" s="21" t="n">
        <x:v>39</x:v>
      </x:c>
      <x:c r="C476" s="20" t="n">
        <x:f>'Burn'!AT41-'D10_LE'!AT119</x:f>
        <x:v>0</x:v>
      </x:c>
    </x:row>
    <x:row r="477" ht="25" customHeight="1">
      <x:c r="A477" s="3" t="str">
        <x:v>ALT.BUFFER</x:v>
      </x:c>
      <x:c r="B477" s="21" t="n">
        <x:v>39</x:v>
      </x:c>
      <x:c r="C477" s="20" t="n">
        <x:f>'Burn'!AT48-'D10_LE'!AT143</x:f>
        <x:v>0</x:v>
      </x:c>
    </x:row>
    <x:row r="478" ht="25" customHeight="1">
      <x:c r="A478" s="3" t="str">
        <x:v>ALT.HEADROOM</x:v>
      </x:c>
      <x:c r="B478" s="21" t="n">
        <x:v>39</x:v>
      </x:c>
      <x:c r="C478" s="20" t="n">
        <x:f>'Burn'!AT51-'D10_LE'!AT135</x:f>
        <x:v>0</x:v>
      </x:c>
    </x:row>
    <x:row r="479" ht="25" customHeight="1">
      <x:c r="A479" s="3" t="str">
        <x:v>CLOSE</x:v>
      </x:c>
      <x:c r="B479" s="21" t="n">
        <x:v>40</x:v>
      </x:c>
      <x:c r="C479" s="20" t="n">
        <x:f>'Burn'!AU19-'D10_LE'!AU27</x:f>
        <x:v>0</x:v>
      </x:c>
    </x:row>
    <x:row r="480" ht="25" customHeight="1">
      <x:c r="A480" s="3" t="str">
        <x:v>OPEN</x:v>
      </x:c>
      <x:c r="B480" s="21" t="n">
        <x:v>40</x:v>
      </x:c>
      <x:c r="C480" s="20" t="n">
        <x:f>'Burn'!AU11-'D10_LE'!AU11</x:f>
        <x:v>0</x:v>
      </x:c>
    </x:row>
    <x:row r="481" ht="25" customHeight="1">
      <x:c r="A481" s="3" t="str">
        <x:v>GROSS</x:v>
      </x:c>
      <x:c r="B481" s="21" t="n">
        <x:v>40</x:v>
      </x:c>
      <x:c r="C481" s="20" t="n">
        <x:f>'Burn'!AU12-'D10_LE'!AU39</x:f>
        <x:v>0</x:v>
      </x:c>
    </x:row>
    <x:row r="482" ht="25" customHeight="1">
      <x:c r="A482" s="3" t="str">
        <x:v>NET</x:v>
      </x:c>
      <x:c r="B482" s="21" t="n">
        <x:v>40</x:v>
      </x:c>
      <x:c r="C482" s="20" t="n">
        <x:f>'Burn'!AU14-'D10_LE'!AU47</x:f>
        <x:v>0</x:v>
      </x:c>
    </x:row>
    <x:row r="483" ht="25" customHeight="1">
      <x:c r="A483" s="3" t="str">
        <x:v>BUFFER</x:v>
      </x:c>
      <x:c r="B483" s="21" t="n">
        <x:v>40</x:v>
      </x:c>
      <x:c r="C483" s="20" t="n">
        <x:f>'Burn'!AU21-'D10_LE'!AU71</x:f>
        <x:v>0</x:v>
      </x:c>
    </x:row>
    <x:row r="484" ht="25" customHeight="1">
      <x:c r="A484" s="3" t="str">
        <x:v>HEADROOM</x:v>
      </x:c>
      <x:c r="B484" s="21" t="n">
        <x:v>40</x:v>
      </x:c>
      <x:c r="C484" s="20" t="n">
        <x:f>'Burn'!AU24-'D10_LE'!AU63</x:f>
        <x:v>0</x:v>
      </x:c>
    </x:row>
    <x:row r="485" ht="25" customHeight="1">
      <x:c r="A485" s="3" t="str">
        <x:v>ALT.CLOSE</x:v>
      </x:c>
      <x:c r="B485" s="21" t="n">
        <x:v>40</x:v>
      </x:c>
      <x:c r="C485" s="20" t="n">
        <x:f>'Burn'!AU46-'D10_LE'!AU99</x:f>
        <x:v>0</x:v>
      </x:c>
    </x:row>
    <x:row r="486" ht="25" customHeight="1">
      <x:c r="A486" s="3" t="str">
        <x:v>ALT.OPEN</x:v>
      </x:c>
      <x:c r="B486" s="21" t="n">
        <x:v>40</x:v>
      </x:c>
      <x:c r="C486" s="20" t="n">
        <x:f>'Burn'!AU38-'D10_LE'!AU83</x:f>
        <x:v>0</x:v>
      </x:c>
    </x:row>
    <x:row r="487" ht="25" customHeight="1">
      <x:c r="A487" s="3" t="str">
        <x:v>ALT.GROSS</x:v>
      </x:c>
      <x:c r="B487" s="21" t="n">
        <x:v>40</x:v>
      </x:c>
      <x:c r="C487" s="20" t="n">
        <x:f>'Burn'!AU39-'D10_LE'!AU111</x:f>
        <x:v>0</x:v>
      </x:c>
    </x:row>
    <x:row r="488" ht="25" customHeight="1">
      <x:c r="A488" s="3" t="str">
        <x:v>ALT.NET</x:v>
      </x:c>
      <x:c r="B488" s="21" t="n">
        <x:v>40</x:v>
      </x:c>
      <x:c r="C488" s="20" t="n">
        <x:f>'Burn'!AU41-'D10_LE'!AU119</x:f>
        <x:v>0</x:v>
      </x:c>
    </x:row>
    <x:row r="489" ht="25" customHeight="1">
      <x:c r="A489" s="3" t="str">
        <x:v>ALT.BUFFER</x:v>
      </x:c>
      <x:c r="B489" s="21" t="n">
        <x:v>40</x:v>
      </x:c>
      <x:c r="C489" s="20" t="n">
        <x:f>'Burn'!AU48-'D10_LE'!AU143</x:f>
        <x:v>0</x:v>
      </x:c>
    </x:row>
    <x:row r="490" ht="25" customHeight="1">
      <x:c r="A490" s="3" t="str">
        <x:v>ALT.HEADROOM</x:v>
      </x:c>
      <x:c r="B490" s="21" t="n">
        <x:v>40</x:v>
      </x:c>
      <x:c r="C490" s="20" t="n">
        <x:f>'Burn'!AU51-'D10_LE'!AU135</x:f>
        <x:v>0</x:v>
      </x:c>
    </x:row>
    <x:row r="491" ht="25" customHeight="1">
      <x:c r="A491" s="3" t="str">
        <x:v>CLOSE</x:v>
      </x:c>
      <x:c r="B491" s="21" t="n">
        <x:v>41</x:v>
      </x:c>
      <x:c r="C491" s="20" t="n">
        <x:f>'Burn'!AV19-'D10_LE'!AV27</x:f>
        <x:v>0</x:v>
      </x:c>
    </x:row>
    <x:row r="492" ht="25" customHeight="1">
      <x:c r="A492" s="3" t="str">
        <x:v>OPEN</x:v>
      </x:c>
      <x:c r="B492" s="21" t="n">
        <x:v>41</x:v>
      </x:c>
      <x:c r="C492" s="20" t="n">
        <x:f>'Burn'!AV11-'D10_LE'!AV11</x:f>
        <x:v>0</x:v>
      </x:c>
    </x:row>
    <x:row r="493" ht="25" customHeight="1">
      <x:c r="A493" s="3" t="str">
        <x:v>GROSS</x:v>
      </x:c>
      <x:c r="B493" s="21" t="n">
        <x:v>41</x:v>
      </x:c>
      <x:c r="C493" s="20" t="n">
        <x:f>'Burn'!AV12-'D10_LE'!AV39</x:f>
        <x:v>0</x:v>
      </x:c>
    </x:row>
    <x:row r="494" ht="25" customHeight="1">
      <x:c r="A494" s="3" t="str">
        <x:v>NET</x:v>
      </x:c>
      <x:c r="B494" s="21" t="n">
        <x:v>41</x:v>
      </x:c>
      <x:c r="C494" s="20" t="n">
        <x:f>'Burn'!AV14-'D10_LE'!AV47</x:f>
        <x:v>0</x:v>
      </x:c>
    </x:row>
    <x:row r="495" ht="25" customHeight="1">
      <x:c r="A495" s="3" t="str">
        <x:v>BUFFER</x:v>
      </x:c>
      <x:c r="B495" s="21" t="n">
        <x:v>41</x:v>
      </x:c>
      <x:c r="C495" s="20" t="n">
        <x:f>'Burn'!AV21-'D10_LE'!AV71</x:f>
        <x:v>0</x:v>
      </x:c>
    </x:row>
    <x:row r="496" ht="25" customHeight="1">
      <x:c r="A496" s="3" t="str">
        <x:v>HEADROOM</x:v>
      </x:c>
      <x:c r="B496" s="21" t="n">
        <x:v>41</x:v>
      </x:c>
      <x:c r="C496" s="20" t="n">
        <x:f>'Burn'!AV24-'D10_LE'!AV63</x:f>
        <x:v>0</x:v>
      </x:c>
    </x:row>
    <x:row r="497" ht="25" customHeight="1">
      <x:c r="A497" s="3" t="str">
        <x:v>ALT.CLOSE</x:v>
      </x:c>
      <x:c r="B497" s="21" t="n">
        <x:v>41</x:v>
      </x:c>
      <x:c r="C497" s="20" t="n">
        <x:f>'Burn'!AV46-'D10_LE'!AV99</x:f>
        <x:v>0</x:v>
      </x:c>
    </x:row>
    <x:row r="498" ht="25" customHeight="1">
      <x:c r="A498" s="3" t="str">
        <x:v>ALT.OPEN</x:v>
      </x:c>
      <x:c r="B498" s="21" t="n">
        <x:v>41</x:v>
      </x:c>
      <x:c r="C498" s="20" t="n">
        <x:f>'Burn'!AV38-'D10_LE'!AV83</x:f>
        <x:v>0</x:v>
      </x:c>
    </x:row>
    <x:row r="499" ht="25" customHeight="1">
      <x:c r="A499" s="3" t="str">
        <x:v>ALT.GROSS</x:v>
      </x:c>
      <x:c r="B499" s="21" t="n">
        <x:v>41</x:v>
      </x:c>
      <x:c r="C499" s="20" t="n">
        <x:f>'Burn'!AV39-'D10_LE'!AV111</x:f>
        <x:v>0</x:v>
      </x:c>
    </x:row>
    <x:row r="500" ht="25" customHeight="1">
      <x:c r="A500" s="3" t="str">
        <x:v>ALT.NET</x:v>
      </x:c>
      <x:c r="B500" s="21" t="n">
        <x:v>41</x:v>
      </x:c>
      <x:c r="C500" s="20" t="n">
        <x:f>'Burn'!AV41-'D10_LE'!AV119</x:f>
        <x:v>0</x:v>
      </x:c>
    </x:row>
    <x:row r="501" ht="25" customHeight="1">
      <x:c r="A501" s="3" t="str">
        <x:v>ALT.BUFFER</x:v>
      </x:c>
      <x:c r="B501" s="21" t="n">
        <x:v>41</x:v>
      </x:c>
      <x:c r="C501" s="20" t="n">
        <x:f>'Burn'!AV48-'D10_LE'!AV143</x:f>
        <x:v>0</x:v>
      </x:c>
    </x:row>
    <x:row r="502" ht="25" customHeight="1">
      <x:c r="A502" s="3" t="str">
        <x:v>ALT.HEADROOM</x:v>
      </x:c>
      <x:c r="B502" s="21" t="n">
        <x:v>41</x:v>
      </x:c>
      <x:c r="C502" s="20" t="n">
        <x:f>'Burn'!AV51-'D10_LE'!AV135</x:f>
        <x:v>0</x:v>
      </x:c>
    </x:row>
    <x:row r="503" ht="25" customHeight="1">
      <x:c r="A503" s="3" t="str">
        <x:v>CLOSE</x:v>
      </x:c>
      <x:c r="B503" s="21" t="n">
        <x:v>42</x:v>
      </x:c>
      <x:c r="C503" s="20" t="n">
        <x:f>'Burn'!AW19-'D10_LE'!AW27</x:f>
        <x:v>0</x:v>
      </x:c>
    </x:row>
    <x:row r="504" ht="25" customHeight="1">
      <x:c r="A504" s="3" t="str">
        <x:v>OPEN</x:v>
      </x:c>
      <x:c r="B504" s="21" t="n">
        <x:v>42</x:v>
      </x:c>
      <x:c r="C504" s="20" t="n">
        <x:f>'Burn'!AW11-'D10_LE'!AW11</x:f>
        <x:v>0</x:v>
      </x:c>
    </x:row>
    <x:row r="505" ht="25" customHeight="1">
      <x:c r="A505" s="3" t="str">
        <x:v>GROSS</x:v>
      </x:c>
      <x:c r="B505" s="21" t="n">
        <x:v>42</x:v>
      </x:c>
      <x:c r="C505" s="20" t="n">
        <x:f>'Burn'!AW12-'D10_LE'!AW39</x:f>
        <x:v>0</x:v>
      </x:c>
    </x:row>
    <x:row r="506" ht="25" customHeight="1">
      <x:c r="A506" s="3" t="str">
        <x:v>NET</x:v>
      </x:c>
      <x:c r="B506" s="21" t="n">
        <x:v>42</x:v>
      </x:c>
      <x:c r="C506" s="20" t="n">
        <x:f>'Burn'!AW14-'D10_LE'!AW47</x:f>
        <x:v>0</x:v>
      </x:c>
    </x:row>
    <x:row r="507" ht="25" customHeight="1">
      <x:c r="A507" s="3" t="str">
        <x:v>BUFFER</x:v>
      </x:c>
      <x:c r="B507" s="21" t="n">
        <x:v>42</x:v>
      </x:c>
      <x:c r="C507" s="20" t="n">
        <x:f>'Burn'!AW21-'D10_LE'!AW71</x:f>
        <x:v>0</x:v>
      </x:c>
    </x:row>
    <x:row r="508" ht="25" customHeight="1">
      <x:c r="A508" s="3" t="str">
        <x:v>HEADROOM</x:v>
      </x:c>
      <x:c r="B508" s="21" t="n">
        <x:v>42</x:v>
      </x:c>
      <x:c r="C508" s="20" t="n">
        <x:f>'Burn'!AW24-'D10_LE'!AW63</x:f>
        <x:v>0</x:v>
      </x:c>
    </x:row>
    <x:row r="509" ht="25" customHeight="1">
      <x:c r="A509" s="3" t="str">
        <x:v>ALT.CLOSE</x:v>
      </x:c>
      <x:c r="B509" s="21" t="n">
        <x:v>42</x:v>
      </x:c>
      <x:c r="C509" s="20" t="n">
        <x:f>'Burn'!AW46-'D10_LE'!AW99</x:f>
        <x:v>0</x:v>
      </x:c>
    </x:row>
    <x:row r="510" ht="25" customHeight="1">
      <x:c r="A510" s="3" t="str">
        <x:v>ALT.OPEN</x:v>
      </x:c>
      <x:c r="B510" s="21" t="n">
        <x:v>42</x:v>
      </x:c>
      <x:c r="C510" s="20" t="n">
        <x:f>'Burn'!AW38-'D10_LE'!AW83</x:f>
        <x:v>0</x:v>
      </x:c>
    </x:row>
    <x:row r="511" ht="25" customHeight="1">
      <x:c r="A511" s="3" t="str">
        <x:v>ALT.GROSS</x:v>
      </x:c>
      <x:c r="B511" s="21" t="n">
        <x:v>42</x:v>
      </x:c>
      <x:c r="C511" s="20" t="n">
        <x:f>'Burn'!AW39-'D10_LE'!AW111</x:f>
        <x:v>0</x:v>
      </x:c>
    </x:row>
    <x:row r="512" ht="25" customHeight="1">
      <x:c r="A512" s="3" t="str">
        <x:v>ALT.NET</x:v>
      </x:c>
      <x:c r="B512" s="21" t="n">
        <x:v>42</x:v>
      </x:c>
      <x:c r="C512" s="20" t="n">
        <x:f>'Burn'!AW41-'D10_LE'!AW119</x:f>
        <x:v>0</x:v>
      </x:c>
    </x:row>
    <x:row r="513" ht="25" customHeight="1">
      <x:c r="A513" s="3" t="str">
        <x:v>ALT.BUFFER</x:v>
      </x:c>
      <x:c r="B513" s="21" t="n">
        <x:v>42</x:v>
      </x:c>
      <x:c r="C513" s="20" t="n">
        <x:f>'Burn'!AW48-'D10_LE'!AW143</x:f>
        <x:v>0</x:v>
      </x:c>
    </x:row>
    <x:row r="514" ht="25" customHeight="1">
      <x:c r="A514" s="3" t="str">
        <x:v>ALT.HEADROOM</x:v>
      </x:c>
      <x:c r="B514" s="21" t="n">
        <x:v>42</x:v>
      </x:c>
      <x:c r="C514" s="20" t="n">
        <x:f>'Burn'!AW51-'D10_LE'!AW135</x:f>
        <x:v>0</x:v>
      </x:c>
    </x:row>
    <x:row r="515" ht="25" customHeight="1">
      <x:c r="A515" s="3" t="str">
        <x:v>CLOSE</x:v>
      </x:c>
      <x:c r="B515" s="21" t="n">
        <x:v>43</x:v>
      </x:c>
      <x:c r="C515" s="20" t="n">
        <x:f>'Burn'!AX19-'D10_LE'!AX27</x:f>
        <x:v>0</x:v>
      </x:c>
    </x:row>
    <x:row r="516" ht="25" customHeight="1">
      <x:c r="A516" s="3" t="str">
        <x:v>OPEN</x:v>
      </x:c>
      <x:c r="B516" s="21" t="n">
        <x:v>43</x:v>
      </x:c>
      <x:c r="C516" s="20" t="n">
        <x:f>'Burn'!AX11-'D10_LE'!AX11</x:f>
        <x:v>0</x:v>
      </x:c>
    </x:row>
    <x:row r="517" ht="25" customHeight="1">
      <x:c r="A517" s="3" t="str">
        <x:v>GROSS</x:v>
      </x:c>
      <x:c r="B517" s="21" t="n">
        <x:v>43</x:v>
      </x:c>
      <x:c r="C517" s="20" t="n">
        <x:f>'Burn'!AX12-'D10_LE'!AX39</x:f>
        <x:v>0</x:v>
      </x:c>
    </x:row>
    <x:row r="518" ht="25" customHeight="1">
      <x:c r="A518" s="3" t="str">
        <x:v>NET</x:v>
      </x:c>
      <x:c r="B518" s="21" t="n">
        <x:v>43</x:v>
      </x:c>
      <x:c r="C518" s="20" t="n">
        <x:f>'Burn'!AX14-'D10_LE'!AX47</x:f>
        <x:v>0</x:v>
      </x:c>
    </x:row>
    <x:row r="519" ht="25" customHeight="1">
      <x:c r="A519" s="3" t="str">
        <x:v>BUFFER</x:v>
      </x:c>
      <x:c r="B519" s="21" t="n">
        <x:v>43</x:v>
      </x:c>
      <x:c r="C519" s="20" t="n">
        <x:f>'Burn'!AX21-'D10_LE'!AX71</x:f>
        <x:v>0</x:v>
      </x:c>
    </x:row>
    <x:row r="520" ht="25" customHeight="1">
      <x:c r="A520" s="3" t="str">
        <x:v>HEADROOM</x:v>
      </x:c>
      <x:c r="B520" s="21" t="n">
        <x:v>43</x:v>
      </x:c>
      <x:c r="C520" s="20" t="n">
        <x:f>'Burn'!AX24-'D10_LE'!AX63</x:f>
        <x:v>0</x:v>
      </x:c>
    </x:row>
    <x:row r="521" ht="25" customHeight="1">
      <x:c r="A521" s="3" t="str">
        <x:v>ALT.CLOSE</x:v>
      </x:c>
      <x:c r="B521" s="21" t="n">
        <x:v>43</x:v>
      </x:c>
      <x:c r="C521" s="20" t="n">
        <x:f>'Burn'!AX46-'D10_LE'!AX99</x:f>
        <x:v>0</x:v>
      </x:c>
    </x:row>
    <x:row r="522" ht="25" customHeight="1">
      <x:c r="A522" s="3" t="str">
        <x:v>ALT.OPEN</x:v>
      </x:c>
      <x:c r="B522" s="21" t="n">
        <x:v>43</x:v>
      </x:c>
      <x:c r="C522" s="20" t="n">
        <x:f>'Burn'!AX38-'D10_LE'!AX83</x:f>
        <x:v>0</x:v>
      </x:c>
    </x:row>
    <x:row r="523" ht="25" customHeight="1">
      <x:c r="A523" s="3" t="str">
        <x:v>ALT.GROSS</x:v>
      </x:c>
      <x:c r="B523" s="21" t="n">
        <x:v>43</x:v>
      </x:c>
      <x:c r="C523" s="20" t="n">
        <x:f>'Burn'!AX39-'D10_LE'!AX111</x:f>
        <x:v>0</x:v>
      </x:c>
    </x:row>
    <x:row r="524" ht="25" customHeight="1">
      <x:c r="A524" s="3" t="str">
        <x:v>ALT.NET</x:v>
      </x:c>
      <x:c r="B524" s="21" t="n">
        <x:v>43</x:v>
      </x:c>
      <x:c r="C524" s="20" t="n">
        <x:f>'Burn'!AX41-'D10_LE'!AX119</x:f>
        <x:v>0</x:v>
      </x:c>
    </x:row>
    <x:row r="525" ht="25" customHeight="1">
      <x:c r="A525" s="3" t="str">
        <x:v>ALT.BUFFER</x:v>
      </x:c>
      <x:c r="B525" s="21" t="n">
        <x:v>43</x:v>
      </x:c>
      <x:c r="C525" s="20" t="n">
        <x:f>'Burn'!AX48-'D10_LE'!AX143</x:f>
        <x:v>0</x:v>
      </x:c>
    </x:row>
    <x:row r="526" ht="25" customHeight="1">
      <x:c r="A526" s="3" t="str">
        <x:v>ALT.HEADROOM</x:v>
      </x:c>
      <x:c r="B526" s="21" t="n">
        <x:v>43</x:v>
      </x:c>
      <x:c r="C526" s="20" t="n">
        <x:f>'Burn'!AX51-'D10_LE'!AX135</x:f>
        <x:v>0</x:v>
      </x:c>
    </x:row>
    <x:row r="527" ht="25" customHeight="1">
      <x:c r="A527" s="3" t="str">
        <x:v>CLOSE</x:v>
      </x:c>
      <x:c r="B527" s="21" t="n">
        <x:v>44</x:v>
      </x:c>
      <x:c r="C527" s="20" t="n">
        <x:f>'Burn'!AY19-'D10_LE'!AY27</x:f>
        <x:v>0</x:v>
      </x:c>
    </x:row>
    <x:row r="528" ht="25" customHeight="1">
      <x:c r="A528" s="3" t="str">
        <x:v>OPEN</x:v>
      </x:c>
      <x:c r="B528" s="21" t="n">
        <x:v>44</x:v>
      </x:c>
      <x:c r="C528" s="20" t="n">
        <x:f>'Burn'!AY11-'D10_LE'!AY11</x:f>
        <x:v>0</x:v>
      </x:c>
    </x:row>
    <x:row r="529" ht="25" customHeight="1">
      <x:c r="A529" s="3" t="str">
        <x:v>GROSS</x:v>
      </x:c>
      <x:c r="B529" s="21" t="n">
        <x:v>44</x:v>
      </x:c>
      <x:c r="C529" s="20" t="n">
        <x:f>'Burn'!AY12-'D10_LE'!AY39</x:f>
        <x:v>0</x:v>
      </x:c>
    </x:row>
    <x:row r="530" ht="25" customHeight="1">
      <x:c r="A530" s="3" t="str">
        <x:v>NET</x:v>
      </x:c>
      <x:c r="B530" s="21" t="n">
        <x:v>44</x:v>
      </x:c>
      <x:c r="C530" s="20" t="n">
        <x:f>'Burn'!AY14-'D10_LE'!AY47</x:f>
        <x:v>0</x:v>
      </x:c>
    </x:row>
    <x:row r="531" ht="25" customHeight="1">
      <x:c r="A531" s="3" t="str">
        <x:v>BUFFER</x:v>
      </x:c>
      <x:c r="B531" s="21" t="n">
        <x:v>44</x:v>
      </x:c>
      <x:c r="C531" s="20" t="n">
        <x:f>'Burn'!AY21-'D10_LE'!AY71</x:f>
        <x:v>0</x:v>
      </x:c>
    </x:row>
    <x:row r="532" ht="25" customHeight="1">
      <x:c r="A532" s="3" t="str">
        <x:v>HEADROOM</x:v>
      </x:c>
      <x:c r="B532" s="21" t="n">
        <x:v>44</x:v>
      </x:c>
      <x:c r="C532" s="20" t="n">
        <x:f>'Burn'!AY24-'D10_LE'!AY63</x:f>
        <x:v>0</x:v>
      </x:c>
    </x:row>
    <x:row r="533" ht="25" customHeight="1">
      <x:c r="A533" s="3" t="str">
        <x:v>ALT.CLOSE</x:v>
      </x:c>
      <x:c r="B533" s="21" t="n">
        <x:v>44</x:v>
      </x:c>
      <x:c r="C533" s="20" t="n">
        <x:f>'Burn'!AY46-'D10_LE'!AY99</x:f>
        <x:v>0</x:v>
      </x:c>
    </x:row>
    <x:row r="534" ht="25" customHeight="1">
      <x:c r="A534" s="3" t="str">
        <x:v>ALT.OPEN</x:v>
      </x:c>
      <x:c r="B534" s="21" t="n">
        <x:v>44</x:v>
      </x:c>
      <x:c r="C534" s="20" t="n">
        <x:f>'Burn'!AY38-'D10_LE'!AY83</x:f>
        <x:v>0</x:v>
      </x:c>
    </x:row>
    <x:row r="535" ht="25" customHeight="1">
      <x:c r="A535" s="3" t="str">
        <x:v>ALT.GROSS</x:v>
      </x:c>
      <x:c r="B535" s="21" t="n">
        <x:v>44</x:v>
      </x:c>
      <x:c r="C535" s="20" t="n">
        <x:f>'Burn'!AY39-'D10_LE'!AY111</x:f>
        <x:v>0</x:v>
      </x:c>
    </x:row>
    <x:row r="536" ht="25" customHeight="1">
      <x:c r="A536" s="3" t="str">
        <x:v>ALT.NET</x:v>
      </x:c>
      <x:c r="B536" s="21" t="n">
        <x:v>44</x:v>
      </x:c>
      <x:c r="C536" s="20" t="n">
        <x:f>'Burn'!AY41-'D10_LE'!AY119</x:f>
        <x:v>0</x:v>
      </x:c>
    </x:row>
    <x:row r="537" ht="25" customHeight="1">
      <x:c r="A537" s="3" t="str">
        <x:v>ALT.BUFFER</x:v>
      </x:c>
      <x:c r="B537" s="21" t="n">
        <x:v>44</x:v>
      </x:c>
      <x:c r="C537" s="20" t="n">
        <x:f>'Burn'!AY48-'D10_LE'!AY143</x:f>
        <x:v>0</x:v>
      </x:c>
    </x:row>
    <x:row r="538" ht="25" customHeight="1">
      <x:c r="A538" s="3" t="str">
        <x:v>ALT.HEADROOM</x:v>
      </x:c>
      <x:c r="B538" s="21" t="n">
        <x:v>44</x:v>
      </x:c>
      <x:c r="C538" s="20" t="n">
        <x:f>'Burn'!AY51-'D10_LE'!AY135</x:f>
        <x:v>0</x:v>
      </x:c>
    </x:row>
    <x:row r="539" ht="25" customHeight="1">
      <x:c r="A539" s="3" t="str">
        <x:v>CLOSE</x:v>
      </x:c>
      <x:c r="B539" s="21" t="n">
        <x:v>45</x:v>
      </x:c>
      <x:c r="C539" s="20" t="n">
        <x:f>'Burn'!AZ19-'D10_LE'!AZ27</x:f>
        <x:v>-9.313225746154785e-10</x:v>
      </x:c>
    </x:row>
    <x:row r="540" ht="25" customHeight="1">
      <x:c r="A540" s="3" t="str">
        <x:v>OPEN</x:v>
      </x:c>
      <x:c r="B540" s="21" t="n">
        <x:v>45</x:v>
      </x:c>
      <x:c r="C540" s="20" t="n">
        <x:f>'Burn'!AZ11-'D10_LE'!AZ11</x:f>
        <x:v>0</x:v>
      </x:c>
    </x:row>
    <x:row r="541" ht="25" customHeight="1">
      <x:c r="A541" s="3" t="str">
        <x:v>GROSS</x:v>
      </x:c>
      <x:c r="B541" s="21" t="n">
        <x:v>45</x:v>
      </x:c>
      <x:c r="C541" s="20" t="n">
        <x:f>'Burn'!AZ12-'D10_LE'!AZ39</x:f>
        <x:v>0</x:v>
      </x:c>
    </x:row>
    <x:row r="542" ht="25" customHeight="1">
      <x:c r="A542" s="3" t="str">
        <x:v>NET</x:v>
      </x:c>
      <x:c r="B542" s="21" t="n">
        <x:v>45</x:v>
      </x:c>
      <x:c r="C542" s="20" t="n">
        <x:f>'Burn'!AZ14-'D10_LE'!AZ47</x:f>
        <x:v>0</x:v>
      </x:c>
    </x:row>
    <x:row r="543" ht="25" customHeight="1">
      <x:c r="A543" s="3" t="str">
        <x:v>BUFFER</x:v>
      </x:c>
      <x:c r="B543" s="21" t="n">
        <x:v>45</x:v>
      </x:c>
      <x:c r="C543" s="20" t="n">
        <x:f>'Burn'!AZ21-'D10_LE'!AZ71</x:f>
        <x:v>0</x:v>
      </x:c>
    </x:row>
    <x:row r="544" ht="25" customHeight="1">
      <x:c r="A544" s="3" t="str">
        <x:v>HEADROOM</x:v>
      </x:c>
      <x:c r="B544" s="21" t="n">
        <x:v>45</x:v>
      </x:c>
      <x:c r="C544" s="20" t="n">
        <x:f>'Burn'!AZ24-'D10_LE'!AZ63</x:f>
        <x:v>0</x:v>
      </x:c>
    </x:row>
    <x:row r="545" ht="25" customHeight="1">
      <x:c r="A545" s="3" t="str">
        <x:v>ALT.CLOSE</x:v>
      </x:c>
      <x:c r="B545" s="21" t="n">
        <x:v>45</x:v>
      </x:c>
      <x:c r="C545" s="20" t="n">
        <x:f>'Burn'!AZ46-'D10_LE'!AZ99</x:f>
        <x:v>0</x:v>
      </x:c>
    </x:row>
    <x:row r="546" ht="25" customHeight="1">
      <x:c r="A546" s="3" t="str">
        <x:v>ALT.OPEN</x:v>
      </x:c>
      <x:c r="B546" s="21" t="n">
        <x:v>45</x:v>
      </x:c>
      <x:c r="C546" s="20" t="n">
        <x:f>'Burn'!AZ38-'D10_LE'!AZ83</x:f>
        <x:v>0</x:v>
      </x:c>
    </x:row>
    <x:row r="547" ht="25" customHeight="1">
      <x:c r="A547" s="3" t="str">
        <x:v>ALT.GROSS</x:v>
      </x:c>
      <x:c r="B547" s="21" t="n">
        <x:v>45</x:v>
      </x:c>
      <x:c r="C547" s="20" t="n">
        <x:f>'Burn'!AZ39-'D10_LE'!AZ111</x:f>
        <x:v>0</x:v>
      </x:c>
    </x:row>
    <x:row r="548" ht="25" customHeight="1">
      <x:c r="A548" s="3" t="str">
        <x:v>ALT.NET</x:v>
      </x:c>
      <x:c r="B548" s="21" t="n">
        <x:v>45</x:v>
      </x:c>
      <x:c r="C548" s="20" t="n">
        <x:f>'Burn'!AZ41-'D10_LE'!AZ119</x:f>
        <x:v>0</x:v>
      </x:c>
    </x:row>
    <x:row r="549" ht="25" customHeight="1">
      <x:c r="A549" s="3" t="str">
        <x:v>ALT.BUFFER</x:v>
      </x:c>
      <x:c r="B549" s="21" t="n">
        <x:v>45</x:v>
      </x:c>
      <x:c r="C549" s="20" t="n">
        <x:f>'Burn'!AZ48-'D10_LE'!AZ143</x:f>
        <x:v>0</x:v>
      </x:c>
    </x:row>
    <x:row r="550" ht="25" customHeight="1">
      <x:c r="A550" s="3" t="str">
        <x:v>ALT.HEADROOM</x:v>
      </x:c>
      <x:c r="B550" s="21" t="n">
        <x:v>45</x:v>
      </x:c>
      <x:c r="C550" s="20" t="n">
        <x:f>'Burn'!AZ51-'D10_LE'!AZ135</x:f>
        <x:v>0</x:v>
      </x:c>
    </x:row>
    <x:row r="551" ht="25" customHeight="1">
      <x:c r="A551" s="3" t="str">
        <x:v>CLOSE</x:v>
      </x:c>
      <x:c r="B551" s="21" t="n">
        <x:v>46</x:v>
      </x:c>
      <x:c r="C551" s="20" t="n">
        <x:f>'Burn'!BA19-'D10_LE'!BA27</x:f>
        <x:v>0</x:v>
      </x:c>
    </x:row>
    <x:row r="552" ht="25" customHeight="1">
      <x:c r="A552" s="3" t="str">
        <x:v>OPEN</x:v>
      </x:c>
      <x:c r="B552" s="21" t="n">
        <x:v>46</x:v>
      </x:c>
      <x:c r="C552" s="20" t="n">
        <x:f>'Burn'!BA11-'D10_LE'!BA11</x:f>
        <x:v>0</x:v>
      </x:c>
    </x:row>
    <x:row r="553" ht="25" customHeight="1">
      <x:c r="A553" s="3" t="str">
        <x:v>GROSS</x:v>
      </x:c>
      <x:c r="B553" s="21" t="n">
        <x:v>46</x:v>
      </x:c>
      <x:c r="C553" s="20" t="n">
        <x:f>'Burn'!BA12-'D10_LE'!BA39</x:f>
        <x:v>0</x:v>
      </x:c>
    </x:row>
    <x:row r="554" ht="25" customHeight="1">
      <x:c r="A554" s="3" t="str">
        <x:v>NET</x:v>
      </x:c>
      <x:c r="B554" s="21" t="n">
        <x:v>46</x:v>
      </x:c>
      <x:c r="C554" s="20" t="n">
        <x:f>'Burn'!BA14-'D10_LE'!BA47</x:f>
        <x:v>0</x:v>
      </x:c>
    </x:row>
    <x:row r="555" ht="25" customHeight="1">
      <x:c r="A555" s="3" t="str">
        <x:v>BUFFER</x:v>
      </x:c>
      <x:c r="B555" s="21" t="n">
        <x:v>46</x:v>
      </x:c>
      <x:c r="C555" s="20" t="n">
        <x:f>'Burn'!BA21-'D10_LE'!BA71</x:f>
        <x:v>0</x:v>
      </x:c>
    </x:row>
    <x:row r="556" ht="25" customHeight="1">
      <x:c r="A556" s="3" t="str">
        <x:v>HEADROOM</x:v>
      </x:c>
      <x:c r="B556" s="21" t="n">
        <x:v>46</x:v>
      </x:c>
      <x:c r="C556" s="20" t="n">
        <x:f>'Burn'!BA24-'D10_LE'!BA63</x:f>
        <x:v>0</x:v>
      </x:c>
    </x:row>
    <x:row r="557" ht="25" customHeight="1">
      <x:c r="A557" s="3" t="str">
        <x:v>ALT.CLOSE</x:v>
      </x:c>
      <x:c r="B557" s="21" t="n">
        <x:v>46</x:v>
      </x:c>
      <x:c r="C557" s="20" t="n">
        <x:f>'Burn'!BA46-'D10_LE'!BA99</x:f>
        <x:v>0</x:v>
      </x:c>
    </x:row>
    <x:row r="558" ht="25" customHeight="1">
      <x:c r="A558" s="3" t="str">
        <x:v>ALT.OPEN</x:v>
      </x:c>
      <x:c r="B558" s="21" t="n">
        <x:v>46</x:v>
      </x:c>
      <x:c r="C558" s="20" t="n">
        <x:f>'Burn'!BA38-'D10_LE'!BA83</x:f>
        <x:v>0</x:v>
      </x:c>
    </x:row>
    <x:row r="559" ht="25" customHeight="1">
      <x:c r="A559" s="3" t="str">
        <x:v>ALT.GROSS</x:v>
      </x:c>
      <x:c r="B559" s="21" t="n">
        <x:v>46</x:v>
      </x:c>
      <x:c r="C559" s="20" t="n">
        <x:f>'Burn'!BA39-'D10_LE'!BA111</x:f>
        <x:v>0</x:v>
      </x:c>
    </x:row>
    <x:row r="560" ht="25" customHeight="1">
      <x:c r="A560" s="3" t="str">
        <x:v>ALT.NET</x:v>
      </x:c>
      <x:c r="B560" s="21" t="n">
        <x:v>46</x:v>
      </x:c>
      <x:c r="C560" s="20" t="n">
        <x:f>'Burn'!BA41-'D10_LE'!BA119</x:f>
        <x:v>0</x:v>
      </x:c>
    </x:row>
    <x:row r="561" ht="25" customHeight="1">
      <x:c r="A561" s="3" t="str">
        <x:v>ALT.BUFFER</x:v>
      </x:c>
      <x:c r="B561" s="21" t="n">
        <x:v>46</x:v>
      </x:c>
      <x:c r="C561" s="20" t="n">
        <x:f>'Burn'!BA48-'D10_LE'!BA143</x:f>
        <x:v>0</x:v>
      </x:c>
    </x:row>
    <x:row r="562" ht="25" customHeight="1">
      <x:c r="A562" s="3" t="str">
        <x:v>ALT.HEADROOM</x:v>
      </x:c>
      <x:c r="B562" s="21" t="n">
        <x:v>46</x:v>
      </x:c>
      <x:c r="C562" s="20" t="n">
        <x:f>'Burn'!BA51-'D10_LE'!BA135</x:f>
        <x:v>0</x:v>
      </x:c>
    </x:row>
    <x:row r="563" ht="25" customHeight="1">
      <x:c r="A563" s="3" t="str">
        <x:v>CLOSE</x:v>
      </x:c>
      <x:c r="B563" s="21" t="n">
        <x:v>47</x:v>
      </x:c>
      <x:c r="C563" s="20" t="n">
        <x:f>'Burn'!BB19-'D10_LE'!BB27</x:f>
        <x:v>0</x:v>
      </x:c>
    </x:row>
    <x:row r="564" ht="25" customHeight="1">
      <x:c r="A564" s="3" t="str">
        <x:v>OPEN</x:v>
      </x:c>
      <x:c r="B564" s="21" t="n">
        <x:v>47</x:v>
      </x:c>
      <x:c r="C564" s="20" t="n">
        <x:f>'Burn'!BB11-'D10_LE'!BB11</x:f>
        <x:v>0</x:v>
      </x:c>
    </x:row>
    <x:row r="565" ht="25" customHeight="1">
      <x:c r="A565" s="3" t="str">
        <x:v>GROSS</x:v>
      </x:c>
      <x:c r="B565" s="21" t="n">
        <x:v>47</x:v>
      </x:c>
      <x:c r="C565" s="20" t="n">
        <x:f>'Burn'!BB12-'D10_LE'!BB39</x:f>
        <x:v>0</x:v>
      </x:c>
    </x:row>
    <x:row r="566" ht="25" customHeight="1">
      <x:c r="A566" s="3" t="str">
        <x:v>NET</x:v>
      </x:c>
      <x:c r="B566" s="21" t="n">
        <x:v>47</x:v>
      </x:c>
      <x:c r="C566" s="20" t="n">
        <x:f>'Burn'!BB14-'D10_LE'!BB47</x:f>
        <x:v>0</x:v>
      </x:c>
    </x:row>
    <x:row r="567" ht="25" customHeight="1">
      <x:c r="A567" s="3" t="str">
        <x:v>BUFFER</x:v>
      </x:c>
      <x:c r="B567" s="21" t="n">
        <x:v>47</x:v>
      </x:c>
      <x:c r="C567" s="20" t="n">
        <x:f>'Burn'!BB21-'D10_LE'!BB71</x:f>
        <x:v>0</x:v>
      </x:c>
    </x:row>
    <x:row r="568" ht="25" customHeight="1">
      <x:c r="A568" s="3" t="str">
        <x:v>HEADROOM</x:v>
      </x:c>
      <x:c r="B568" s="21" t="n">
        <x:v>47</x:v>
      </x:c>
      <x:c r="C568" s="20" t="n">
        <x:f>'Burn'!BB24-'D10_LE'!BB63</x:f>
        <x:v>0</x:v>
      </x:c>
    </x:row>
    <x:row r="569" ht="25" customHeight="1">
      <x:c r="A569" s="3" t="str">
        <x:v>ALT.CLOSE</x:v>
      </x:c>
      <x:c r="B569" s="21" t="n">
        <x:v>47</x:v>
      </x:c>
      <x:c r="C569" s="20" t="n">
        <x:f>'Burn'!BB46-'D10_LE'!BB99</x:f>
        <x:v>0</x:v>
      </x:c>
    </x:row>
    <x:row r="570" ht="25" customHeight="1">
      <x:c r="A570" s="3" t="str">
        <x:v>ALT.OPEN</x:v>
      </x:c>
      <x:c r="B570" s="21" t="n">
        <x:v>47</x:v>
      </x:c>
      <x:c r="C570" s="20" t="n">
        <x:f>'Burn'!BB38-'D10_LE'!BB83</x:f>
        <x:v>0</x:v>
      </x:c>
    </x:row>
    <x:row r="571" ht="25" customHeight="1">
      <x:c r="A571" s="3" t="str">
        <x:v>ALT.GROSS</x:v>
      </x:c>
      <x:c r="B571" s="21" t="n">
        <x:v>47</x:v>
      </x:c>
      <x:c r="C571" s="20" t="n">
        <x:f>'Burn'!BB39-'D10_LE'!BB111</x:f>
        <x:v>0</x:v>
      </x:c>
    </x:row>
    <x:row r="572" ht="25" customHeight="1">
      <x:c r="A572" s="3" t="str">
        <x:v>ALT.NET</x:v>
      </x:c>
      <x:c r="B572" s="21" t="n">
        <x:v>47</x:v>
      </x:c>
      <x:c r="C572" s="20" t="n">
        <x:f>'Burn'!BB41-'D10_LE'!BB119</x:f>
        <x:v>0</x:v>
      </x:c>
    </x:row>
    <x:row r="573" ht="25" customHeight="1">
      <x:c r="A573" s="3" t="str">
        <x:v>ALT.BUFFER</x:v>
      </x:c>
      <x:c r="B573" s="21" t="n">
        <x:v>47</x:v>
      </x:c>
      <x:c r="C573" s="20" t="n">
        <x:f>'Burn'!BB48-'D10_LE'!BB143</x:f>
        <x:v>0</x:v>
      </x:c>
    </x:row>
    <x:row r="574" ht="25" customHeight="1">
      <x:c r="A574" s="3" t="str">
        <x:v>ALT.HEADROOM</x:v>
      </x:c>
      <x:c r="B574" s="21" t="n">
        <x:v>47</x:v>
      </x:c>
      <x:c r="C574" s="20" t="n">
        <x:f>'Burn'!BB51-'D10_LE'!BB135</x:f>
        <x:v>0</x:v>
      </x:c>
    </x:row>
    <x:row r="575" ht="25" customHeight="1">
      <x:c r="A575" s="3" t="str">
        <x:v>CLOSE</x:v>
      </x:c>
      <x:c r="B575" s="21" t="n">
        <x:v>48</x:v>
      </x:c>
      <x:c r="C575" s="20" t="n">
        <x:f>'Burn'!BC19-'D10_LE'!BC27</x:f>
        <x:v>0</x:v>
      </x:c>
    </x:row>
    <x:row r="576" ht="25" customHeight="1">
      <x:c r="A576" s="3" t="str">
        <x:v>OPEN</x:v>
      </x:c>
      <x:c r="B576" s="21" t="n">
        <x:v>48</x:v>
      </x:c>
      <x:c r="C576" s="20" t="n">
        <x:f>'Burn'!BC11-'D10_LE'!BC11</x:f>
        <x:v>0</x:v>
      </x:c>
    </x:row>
    <x:row r="577" ht="25" customHeight="1">
      <x:c r="A577" s="3" t="str">
        <x:v>GROSS</x:v>
      </x:c>
      <x:c r="B577" s="21" t="n">
        <x:v>48</x:v>
      </x:c>
      <x:c r="C577" s="20" t="n">
        <x:f>'Burn'!BC12-'D10_LE'!BC39</x:f>
        <x:v>0</x:v>
      </x:c>
    </x:row>
    <x:row r="578" ht="25" customHeight="1">
      <x:c r="A578" s="3" t="str">
        <x:v>NET</x:v>
      </x:c>
      <x:c r="B578" s="21" t="n">
        <x:v>48</x:v>
      </x:c>
      <x:c r="C578" s="20" t="n">
        <x:f>'Burn'!BC14-'D10_LE'!BC47</x:f>
        <x:v>0</x:v>
      </x:c>
    </x:row>
    <x:row r="579" ht="25" customHeight="1">
      <x:c r="A579" s="3" t="str">
        <x:v>BUFFER</x:v>
      </x:c>
      <x:c r="B579" s="21" t="n">
        <x:v>48</x:v>
      </x:c>
      <x:c r="C579" s="20" t="n">
        <x:f>'Burn'!BC21-'D10_LE'!BC71</x:f>
        <x:v>0</x:v>
      </x:c>
    </x:row>
    <x:row r="580" ht="25" customHeight="1">
      <x:c r="A580" s="3" t="str">
        <x:v>HEADROOM</x:v>
      </x:c>
      <x:c r="B580" s="21" t="n">
        <x:v>48</x:v>
      </x:c>
      <x:c r="C580" s="20" t="n">
        <x:f>'Burn'!BC24-'D10_LE'!BC63</x:f>
        <x:v>0</x:v>
      </x:c>
    </x:row>
    <x:row r="581" ht="25" customHeight="1">
      <x:c r="A581" s="3" t="str">
        <x:v>ALT.CLOSE</x:v>
      </x:c>
      <x:c r="B581" s="21" t="n">
        <x:v>48</x:v>
      </x:c>
      <x:c r="C581" s="20" t="n">
        <x:f>'Burn'!BC46-'D10_LE'!BC99</x:f>
        <x:v>0</x:v>
      </x:c>
    </x:row>
    <x:row r="582" ht="25" customHeight="1">
      <x:c r="A582" s="3" t="str">
        <x:v>ALT.OPEN</x:v>
      </x:c>
      <x:c r="B582" s="21" t="n">
        <x:v>48</x:v>
      </x:c>
      <x:c r="C582" s="20" t="n">
        <x:f>'Burn'!BC38-'D10_LE'!BC83</x:f>
        <x:v>0</x:v>
      </x:c>
    </x:row>
    <x:row r="583" ht="25" customHeight="1">
      <x:c r="A583" s="3" t="str">
        <x:v>ALT.GROSS</x:v>
      </x:c>
      <x:c r="B583" s="21" t="n">
        <x:v>48</x:v>
      </x:c>
      <x:c r="C583" s="20" t="n">
        <x:f>'Burn'!BC39-'D10_LE'!BC111</x:f>
        <x:v>0</x:v>
      </x:c>
    </x:row>
    <x:row r="584" ht="25" customHeight="1">
      <x:c r="A584" s="3" t="str">
        <x:v>ALT.NET</x:v>
      </x:c>
      <x:c r="B584" s="21" t="n">
        <x:v>48</x:v>
      </x:c>
      <x:c r="C584" s="20" t="n">
        <x:f>'Burn'!BC41-'D10_LE'!BC119</x:f>
        <x:v>0</x:v>
      </x:c>
    </x:row>
    <x:row r="585" ht="25" customHeight="1">
      <x:c r="A585" s="3" t="str">
        <x:v>ALT.BUFFER</x:v>
      </x:c>
      <x:c r="B585" s="21" t="n">
        <x:v>48</x:v>
      </x:c>
      <x:c r="C585" s="20" t="n">
        <x:f>'Burn'!BC48-'D10_LE'!BC143</x:f>
        <x:v>0</x:v>
      </x:c>
    </x:row>
    <x:row r="586" ht="25" customHeight="1">
      <x:c r="A586" s="3" t="str">
        <x:v>ALT.HEADROOM</x:v>
      </x:c>
      <x:c r="B586" s="21" t="n">
        <x:v>48</x:v>
      </x:c>
      <x:c r="C586" s="20" t="n">
        <x:f>'Burn'!BC51-'D10_LE'!BC135</x:f>
        <x:v>0</x:v>
      </x:c>
    </x:row>
    <x:row r="587" ht="25" customHeight="1">
      <x:c r="A587" s="3" t="str">
        <x:v>CLOSE</x:v>
      </x:c>
      <x:c r="B587" s="21" t="n">
        <x:v>49</x:v>
      </x:c>
      <x:c r="C587" s="20" t="n">
        <x:f>'Burn'!BD19-'D10_LE'!BD27</x:f>
        <x:v>0</x:v>
      </x:c>
    </x:row>
    <x:row r="588" ht="25" customHeight="1">
      <x:c r="A588" s="3" t="str">
        <x:v>OPEN</x:v>
      </x:c>
      <x:c r="B588" s="21" t="n">
        <x:v>49</x:v>
      </x:c>
      <x:c r="C588" s="20" t="n">
        <x:f>'Burn'!BD11-'D10_LE'!BD11</x:f>
        <x:v>0</x:v>
      </x:c>
    </x:row>
    <x:row r="589" ht="25" customHeight="1">
      <x:c r="A589" s="3" t="str">
        <x:v>GROSS</x:v>
      </x:c>
      <x:c r="B589" s="21" t="n">
        <x:v>49</x:v>
      </x:c>
      <x:c r="C589" s="20" t="n">
        <x:f>'Burn'!BD12-'D10_LE'!BD39</x:f>
        <x:v>0</x:v>
      </x:c>
    </x:row>
    <x:row r="590" ht="25" customHeight="1">
      <x:c r="A590" s="3" t="str">
        <x:v>NET</x:v>
      </x:c>
      <x:c r="B590" s="21" t="n">
        <x:v>49</x:v>
      </x:c>
      <x:c r="C590" s="20" t="n">
        <x:f>'Burn'!BD14-'D10_LE'!BD47</x:f>
        <x:v>0</x:v>
      </x:c>
    </x:row>
    <x:row r="591" ht="25" customHeight="1">
      <x:c r="A591" s="3" t="str">
        <x:v>BUFFER</x:v>
      </x:c>
      <x:c r="B591" s="21" t="n">
        <x:v>49</x:v>
      </x:c>
      <x:c r="C591" s="20" t="n">
        <x:f>'Burn'!BD21-'D10_LE'!BD71</x:f>
        <x:v>0</x:v>
      </x:c>
    </x:row>
    <x:row r="592" ht="25" customHeight="1">
      <x:c r="A592" s="3" t="str">
        <x:v>HEADROOM</x:v>
      </x:c>
      <x:c r="B592" s="21" t="n">
        <x:v>49</x:v>
      </x:c>
      <x:c r="C592" s="20" t="n">
        <x:f>'Burn'!BD24-'D10_LE'!BD63</x:f>
        <x:v>0</x:v>
      </x:c>
    </x:row>
    <x:row r="593" ht="25" customHeight="1">
      <x:c r="A593" s="3" t="str">
        <x:v>ALT.CLOSE</x:v>
      </x:c>
      <x:c r="B593" s="21" t="n">
        <x:v>49</x:v>
      </x:c>
      <x:c r="C593" s="20" t="n">
        <x:f>'Burn'!BD46-'D10_LE'!BD99</x:f>
        <x:v>0</x:v>
      </x:c>
    </x:row>
    <x:row r="594" ht="25" customHeight="1">
      <x:c r="A594" s="3" t="str">
        <x:v>ALT.OPEN</x:v>
      </x:c>
      <x:c r="B594" s="21" t="n">
        <x:v>49</x:v>
      </x:c>
      <x:c r="C594" s="20" t="n">
        <x:f>'Burn'!BD38-'D10_LE'!BD83</x:f>
        <x:v>0</x:v>
      </x:c>
    </x:row>
    <x:row r="595" ht="25" customHeight="1">
      <x:c r="A595" s="3" t="str">
        <x:v>ALT.GROSS</x:v>
      </x:c>
      <x:c r="B595" s="21" t="n">
        <x:v>49</x:v>
      </x:c>
      <x:c r="C595" s="20" t="n">
        <x:f>'Burn'!BD39-'D10_LE'!BD111</x:f>
        <x:v>0</x:v>
      </x:c>
    </x:row>
    <x:row r="596" ht="25" customHeight="1">
      <x:c r="A596" s="3" t="str">
        <x:v>ALT.NET</x:v>
      </x:c>
      <x:c r="B596" s="21" t="n">
        <x:v>49</x:v>
      </x:c>
      <x:c r="C596" s="20" t="n">
        <x:f>'Burn'!BD41-'D10_LE'!BD119</x:f>
        <x:v>0</x:v>
      </x:c>
    </x:row>
    <x:row r="597" ht="25" customHeight="1">
      <x:c r="A597" s="3" t="str">
        <x:v>ALT.BUFFER</x:v>
      </x:c>
      <x:c r="B597" s="21" t="n">
        <x:v>49</x:v>
      </x:c>
      <x:c r="C597" s="20" t="n">
        <x:f>'Burn'!BD48-'D10_LE'!BD143</x:f>
        <x:v>0</x:v>
      </x:c>
    </x:row>
    <x:row r="598" ht="25" customHeight="1">
      <x:c r="A598" s="3" t="str">
        <x:v>ALT.HEADROOM</x:v>
      </x:c>
      <x:c r="B598" s="21" t="n">
        <x:v>49</x:v>
      </x:c>
      <x:c r="C598" s="20" t="n">
        <x:f>'Burn'!BD51-'D10_LE'!BD135</x:f>
        <x:v>0</x:v>
      </x:c>
    </x:row>
    <x:row r="599" ht="25" customHeight="1">
      <x:c r="A599" s="3" t="str">
        <x:v>CLOSE</x:v>
      </x:c>
      <x:c r="B599" s="21" t="n">
        <x:v>50</x:v>
      </x:c>
      <x:c r="C599" s="20" t="n">
        <x:f>'Burn'!BE19-'D10_LE'!BE27</x:f>
        <x:v>0</x:v>
      </x:c>
    </x:row>
    <x:row r="600" ht="25" customHeight="1">
      <x:c r="A600" s="3" t="str">
        <x:v>OPEN</x:v>
      </x:c>
      <x:c r="B600" s="21" t="n">
        <x:v>50</x:v>
      </x:c>
      <x:c r="C600" s="20" t="n">
        <x:f>'Burn'!BE11-'D10_LE'!BE11</x:f>
        <x:v>0</x:v>
      </x:c>
    </x:row>
    <x:row r="601" ht="25" customHeight="1">
      <x:c r="A601" s="3" t="str">
        <x:v>GROSS</x:v>
      </x:c>
      <x:c r="B601" s="21" t="n">
        <x:v>50</x:v>
      </x:c>
      <x:c r="C601" s="20" t="n">
        <x:f>'Burn'!BE12-'D10_LE'!BE39</x:f>
        <x:v>0</x:v>
      </x:c>
    </x:row>
    <x:row r="602" ht="25" customHeight="1">
      <x:c r="A602" s="3" t="str">
        <x:v>NET</x:v>
      </x:c>
      <x:c r="B602" s="21" t="n">
        <x:v>50</x:v>
      </x:c>
      <x:c r="C602" s="20" t="n">
        <x:f>'Burn'!BE14-'D10_LE'!BE47</x:f>
        <x:v>0</x:v>
      </x:c>
    </x:row>
    <x:row r="603" ht="25" customHeight="1">
      <x:c r="A603" s="3" t="str">
        <x:v>BUFFER</x:v>
      </x:c>
      <x:c r="B603" s="21" t="n">
        <x:v>50</x:v>
      </x:c>
      <x:c r="C603" s="20" t="n">
        <x:f>'Burn'!BE21-'D10_LE'!BE71</x:f>
        <x:v>0</x:v>
      </x:c>
    </x:row>
    <x:row r="604" ht="25" customHeight="1">
      <x:c r="A604" s="3" t="str">
        <x:v>HEADROOM</x:v>
      </x:c>
      <x:c r="B604" s="21" t="n">
        <x:v>50</x:v>
      </x:c>
      <x:c r="C604" s="20" t="n">
        <x:f>'Burn'!BE24-'D10_LE'!BE63</x:f>
        <x:v>0</x:v>
      </x:c>
    </x:row>
    <x:row r="605" ht="25" customHeight="1">
      <x:c r="A605" s="3" t="str">
        <x:v>ALT.CLOSE</x:v>
      </x:c>
      <x:c r="B605" s="21" t="n">
        <x:v>50</x:v>
      </x:c>
      <x:c r="C605" s="20" t="n">
        <x:f>'Burn'!BE46-'D10_LE'!BE99</x:f>
        <x:v>0</x:v>
      </x:c>
    </x:row>
    <x:row r="606" ht="25" customHeight="1">
      <x:c r="A606" s="3" t="str">
        <x:v>ALT.OPEN</x:v>
      </x:c>
      <x:c r="B606" s="21" t="n">
        <x:v>50</x:v>
      </x:c>
      <x:c r="C606" s="20" t="n">
        <x:f>'Burn'!BE38-'D10_LE'!BE83</x:f>
        <x:v>0</x:v>
      </x:c>
    </x:row>
    <x:row r="607" ht="25" customHeight="1">
      <x:c r="A607" s="3" t="str">
        <x:v>ALT.GROSS</x:v>
      </x:c>
      <x:c r="B607" s="21" t="n">
        <x:v>50</x:v>
      </x:c>
      <x:c r="C607" s="20" t="n">
        <x:f>'Burn'!BE39-'D10_LE'!BE111</x:f>
        <x:v>0</x:v>
      </x:c>
    </x:row>
    <x:row r="608" ht="25" customHeight="1">
      <x:c r="A608" s="3" t="str">
        <x:v>ALT.NET</x:v>
      </x:c>
      <x:c r="B608" s="21" t="n">
        <x:v>50</x:v>
      </x:c>
      <x:c r="C608" s="20" t="n">
        <x:f>'Burn'!BE41-'D10_LE'!BE119</x:f>
        <x:v>0</x:v>
      </x:c>
    </x:row>
    <x:row r="609" ht="25" customHeight="1">
      <x:c r="A609" s="3" t="str">
        <x:v>ALT.BUFFER</x:v>
      </x:c>
      <x:c r="B609" s="21" t="n">
        <x:v>50</x:v>
      </x:c>
      <x:c r="C609" s="20" t="n">
        <x:f>'Burn'!BE48-'D10_LE'!BE143</x:f>
        <x:v>0</x:v>
      </x:c>
    </x:row>
    <x:row r="610" ht="25" customHeight="1">
      <x:c r="A610" s="3" t="str">
        <x:v>ALT.HEADROOM</x:v>
      </x:c>
      <x:c r="B610" s="21" t="n">
        <x:v>50</x:v>
      </x:c>
      <x:c r="C610" s="20" t="n">
        <x:f>'Burn'!BE51-'D10_LE'!BE135</x:f>
        <x:v>0</x:v>
      </x:c>
    </x:row>
    <x:row r="611" ht="25" customHeight="1">
      <x:c r="A611" s="3" t="str">
        <x:v>CLOSE</x:v>
      </x:c>
      <x:c r="B611" s="21" t="n">
        <x:v>51</x:v>
      </x:c>
      <x:c r="C611" s="20" t="n">
        <x:f>'Burn'!BF19-'D10_LE'!BF27</x:f>
        <x:v>0</x:v>
      </x:c>
    </x:row>
    <x:row r="612" ht="25" customHeight="1">
      <x:c r="A612" s="3" t="str">
        <x:v>OPEN</x:v>
      </x:c>
      <x:c r="B612" s="21" t="n">
        <x:v>51</x:v>
      </x:c>
      <x:c r="C612" s="20" t="n">
        <x:f>'Burn'!BF11-'D10_LE'!BF11</x:f>
        <x:v>0</x:v>
      </x:c>
    </x:row>
    <x:row r="613" ht="25" customHeight="1">
      <x:c r="A613" s="3" t="str">
        <x:v>GROSS</x:v>
      </x:c>
      <x:c r="B613" s="21" t="n">
        <x:v>51</x:v>
      </x:c>
      <x:c r="C613" s="20" t="n">
        <x:f>'Burn'!BF12-'D10_LE'!BF39</x:f>
        <x:v>0</x:v>
      </x:c>
    </x:row>
    <x:row r="614" ht="25" customHeight="1">
      <x:c r="A614" s="3" t="str">
        <x:v>NET</x:v>
      </x:c>
      <x:c r="B614" s="21" t="n">
        <x:v>51</x:v>
      </x:c>
      <x:c r="C614" s="20" t="n">
        <x:f>'Burn'!BF14-'D10_LE'!BF47</x:f>
        <x:v>0</x:v>
      </x:c>
    </x:row>
    <x:row r="615" ht="25" customHeight="1">
      <x:c r="A615" s="3" t="str">
        <x:v>BUFFER</x:v>
      </x:c>
      <x:c r="B615" s="21" t="n">
        <x:v>51</x:v>
      </x:c>
      <x:c r="C615" s="20" t="n">
        <x:f>'Burn'!BF21-'D10_LE'!BF71</x:f>
        <x:v>0</x:v>
      </x:c>
    </x:row>
    <x:row r="616" ht="25" customHeight="1">
      <x:c r="A616" s="3" t="str">
        <x:v>HEADROOM</x:v>
      </x:c>
      <x:c r="B616" s="21" t="n">
        <x:v>51</x:v>
      </x:c>
      <x:c r="C616" s="20" t="n">
        <x:f>'Burn'!BF24-'D10_LE'!BF63</x:f>
        <x:v>0</x:v>
      </x:c>
    </x:row>
    <x:row r="617" ht="25" customHeight="1">
      <x:c r="A617" s="3" t="str">
        <x:v>ALT.CLOSE</x:v>
      </x:c>
      <x:c r="B617" s="21" t="n">
        <x:v>51</x:v>
      </x:c>
      <x:c r="C617" s="20" t="n">
        <x:f>'Burn'!BF46-'D10_LE'!BF99</x:f>
        <x:v>0</x:v>
      </x:c>
    </x:row>
    <x:row r="618" ht="25" customHeight="1">
      <x:c r="A618" s="3" t="str">
        <x:v>ALT.OPEN</x:v>
      </x:c>
      <x:c r="B618" s="21" t="n">
        <x:v>51</x:v>
      </x:c>
      <x:c r="C618" s="20" t="n">
        <x:f>'Burn'!BF38-'D10_LE'!BF83</x:f>
        <x:v>0</x:v>
      </x:c>
    </x:row>
    <x:row r="619" ht="25" customHeight="1">
      <x:c r="A619" s="3" t="str">
        <x:v>ALT.GROSS</x:v>
      </x:c>
      <x:c r="B619" s="21" t="n">
        <x:v>51</x:v>
      </x:c>
      <x:c r="C619" s="20" t="n">
        <x:f>'Burn'!BF39-'D10_LE'!BF111</x:f>
        <x:v>0</x:v>
      </x:c>
    </x:row>
    <x:row r="620" ht="25" customHeight="1">
      <x:c r="A620" s="3" t="str">
        <x:v>ALT.NET</x:v>
      </x:c>
      <x:c r="B620" s="21" t="n">
        <x:v>51</x:v>
      </x:c>
      <x:c r="C620" s="20" t="n">
        <x:f>'Burn'!BF41-'D10_LE'!BF119</x:f>
        <x:v>0</x:v>
      </x:c>
    </x:row>
    <x:row r="621" ht="25" customHeight="1">
      <x:c r="A621" s="3" t="str">
        <x:v>ALT.BUFFER</x:v>
      </x:c>
      <x:c r="B621" s="21" t="n">
        <x:v>51</x:v>
      </x:c>
      <x:c r="C621" s="20" t="n">
        <x:f>'Burn'!BF48-'D10_LE'!BF143</x:f>
        <x:v>0</x:v>
      </x:c>
    </x:row>
    <x:row r="622" ht="25" customHeight="1">
      <x:c r="A622" s="3" t="str">
        <x:v>ALT.HEADROOM</x:v>
      </x:c>
      <x:c r="B622" s="21" t="n">
        <x:v>51</x:v>
      </x:c>
      <x:c r="C622" s="20" t="n">
        <x:f>'Burn'!BF51-'D10_LE'!BF135</x:f>
        <x:v>0</x:v>
      </x:c>
    </x:row>
    <x:row r="623" ht="25" customHeight="1">
      <x:c r="A623" s="3" t="str">
        <x:v>CLOSE</x:v>
      </x:c>
      <x:c r="B623" s="21" t="n">
        <x:v>52</x:v>
      </x:c>
      <x:c r="C623" s="20" t="n">
        <x:f>'Burn'!BG19-'D10_LE'!BG27</x:f>
        <x:v>0</x:v>
      </x:c>
    </x:row>
    <x:row r="624" ht="25" customHeight="1">
      <x:c r="A624" s="3" t="str">
        <x:v>OPEN</x:v>
      </x:c>
      <x:c r="B624" s="21" t="n">
        <x:v>52</x:v>
      </x:c>
      <x:c r="C624" s="20" t="n">
        <x:f>'Burn'!BG11-'D10_LE'!BG11</x:f>
        <x:v>0</x:v>
      </x:c>
    </x:row>
    <x:row r="625" ht="25" customHeight="1">
      <x:c r="A625" s="3" t="str">
        <x:v>GROSS</x:v>
      </x:c>
      <x:c r="B625" s="21" t="n">
        <x:v>52</x:v>
      </x:c>
      <x:c r="C625" s="20" t="n">
        <x:f>'Burn'!BG12-'D10_LE'!BG39</x:f>
        <x:v>0</x:v>
      </x:c>
    </x:row>
    <x:row r="626" ht="25" customHeight="1">
      <x:c r="A626" s="3" t="str">
        <x:v>NET</x:v>
      </x:c>
      <x:c r="B626" s="21" t="n">
        <x:v>52</x:v>
      </x:c>
      <x:c r="C626" s="20" t="n">
        <x:f>'Burn'!BG14-'D10_LE'!BG47</x:f>
        <x:v>0</x:v>
      </x:c>
    </x:row>
    <x:row r="627" ht="25" customHeight="1">
      <x:c r="A627" s="3" t="str">
        <x:v>BUFFER</x:v>
      </x:c>
      <x:c r="B627" s="21" t="n">
        <x:v>52</x:v>
      </x:c>
      <x:c r="C627" s="20" t="n">
        <x:f>'Burn'!BG21-'D10_LE'!BG71</x:f>
        <x:v>0</x:v>
      </x:c>
    </x:row>
    <x:row r="628" ht="25" customHeight="1">
      <x:c r="A628" s="3" t="str">
        <x:v>HEADROOM</x:v>
      </x:c>
      <x:c r="B628" s="21" t="n">
        <x:v>52</x:v>
      </x:c>
      <x:c r="C628" s="20" t="n">
        <x:f>'Burn'!BG24-'D10_LE'!BG63</x:f>
        <x:v>0</x:v>
      </x:c>
    </x:row>
    <x:row r="629" ht="25" customHeight="1">
      <x:c r="A629" s="3" t="str">
        <x:v>ALT.CLOSE</x:v>
      </x:c>
      <x:c r="B629" s="21" t="n">
        <x:v>52</x:v>
      </x:c>
      <x:c r="C629" s="20" t="n">
        <x:f>'Burn'!BG46-'D10_LE'!BG99</x:f>
        <x:v>0</x:v>
      </x:c>
    </x:row>
    <x:row r="630" ht="25" customHeight="1">
      <x:c r="A630" s="3" t="str">
        <x:v>ALT.OPEN</x:v>
      </x:c>
      <x:c r="B630" s="21" t="n">
        <x:v>52</x:v>
      </x:c>
      <x:c r="C630" s="20" t="n">
        <x:f>'Burn'!BG38-'D10_LE'!BG83</x:f>
        <x:v>0</x:v>
      </x:c>
    </x:row>
    <x:row r="631" ht="25" customHeight="1">
      <x:c r="A631" s="3" t="str">
        <x:v>ALT.GROSS</x:v>
      </x:c>
      <x:c r="B631" s="21" t="n">
        <x:v>52</x:v>
      </x:c>
      <x:c r="C631" s="20" t="n">
        <x:f>'Burn'!BG39-'D10_LE'!BG111</x:f>
        <x:v>0</x:v>
      </x:c>
    </x:row>
    <x:row r="632" ht="25" customHeight="1">
      <x:c r="A632" s="3" t="str">
        <x:v>ALT.NET</x:v>
      </x:c>
      <x:c r="B632" s="21" t="n">
        <x:v>52</x:v>
      </x:c>
      <x:c r="C632" s="20" t="n">
        <x:f>'Burn'!BG41-'D10_LE'!BG119</x:f>
        <x:v>0</x:v>
      </x:c>
    </x:row>
    <x:row r="633" ht="25" customHeight="1">
      <x:c r="A633" s="3" t="str">
        <x:v>ALT.BUFFER</x:v>
      </x:c>
      <x:c r="B633" s="21" t="n">
        <x:v>52</x:v>
      </x:c>
      <x:c r="C633" s="20" t="n">
        <x:f>'Burn'!BG48-'D10_LE'!BG143</x:f>
        <x:v>0</x:v>
      </x:c>
    </x:row>
    <x:row r="634" ht="25" customHeight="1">
      <x:c r="A634" s="3" t="str">
        <x:v>ALT.HEADROOM</x:v>
      </x:c>
      <x:c r="B634" s="21" t="n">
        <x:v>52</x:v>
      </x:c>
      <x:c r="C634" s="20" t="n">
        <x:f>'Burn'!BG51-'D10_LE'!BG135</x:f>
        <x:v>0</x:v>
      </x:c>
    </x:row>
    <x:row r="635" ht="25" customHeight="1">
      <x:c r="A635" s="3" t="str">
        <x:v>CLOSE</x:v>
      </x:c>
      <x:c r="B635" s="21" t="n">
        <x:v>53</x:v>
      </x:c>
      <x:c r="C635" s="20" t="n">
        <x:f>'Burn'!BH19-'D10_LE'!BH27</x:f>
        <x:v>9.313225746154785e-10</x:v>
      </x:c>
    </x:row>
    <x:row r="636" ht="25" customHeight="1">
      <x:c r="A636" s="3" t="str">
        <x:v>OPEN</x:v>
      </x:c>
      <x:c r="B636" s="21" t="n">
        <x:v>53</x:v>
      </x:c>
      <x:c r="C636" s="20" t="n">
        <x:f>'Burn'!BH11-'D10_LE'!BH11</x:f>
        <x:v>0</x:v>
      </x:c>
    </x:row>
    <x:row r="637" ht="25" customHeight="1">
      <x:c r="A637" s="3" t="str">
        <x:v>GROSS</x:v>
      </x:c>
      <x:c r="B637" s="21" t="n">
        <x:v>53</x:v>
      </x:c>
      <x:c r="C637" s="20" t="n">
        <x:f>'Burn'!BH12-'D10_LE'!BH39</x:f>
        <x:v>0</x:v>
      </x:c>
    </x:row>
    <x:row r="638" ht="25" customHeight="1">
      <x:c r="A638" s="3" t="str">
        <x:v>NET</x:v>
      </x:c>
      <x:c r="B638" s="21" t="n">
        <x:v>53</x:v>
      </x:c>
      <x:c r="C638" s="20" t="n">
        <x:f>'Burn'!BH14-'D10_LE'!BH47</x:f>
        <x:v>0</x:v>
      </x:c>
    </x:row>
    <x:row r="639" ht="25" customHeight="1">
      <x:c r="A639" s="3" t="str">
        <x:v>BUFFER</x:v>
      </x:c>
      <x:c r="B639" s="21" t="n">
        <x:v>53</x:v>
      </x:c>
      <x:c r="C639" s="20" t="n">
        <x:f>'Burn'!BH21-'D10_LE'!BH71</x:f>
        <x:v>0</x:v>
      </x:c>
    </x:row>
    <x:row r="640" ht="25" customHeight="1">
      <x:c r="A640" s="3" t="str">
        <x:v>HEADROOM</x:v>
      </x:c>
      <x:c r="B640" s="21" t="n">
        <x:v>53</x:v>
      </x:c>
      <x:c r="C640" s="20" t="n">
        <x:f>'Burn'!BH24-'D10_LE'!BH63</x:f>
        <x:v>0</x:v>
      </x:c>
    </x:row>
    <x:row r="641" ht="25" customHeight="1">
      <x:c r="A641" s="3" t="str">
        <x:v>ALT.CLOSE</x:v>
      </x:c>
      <x:c r="B641" s="21" t="n">
        <x:v>53</x:v>
      </x:c>
      <x:c r="C641" s="20" t="n">
        <x:f>'Burn'!BH46-'D10_LE'!BH99</x:f>
        <x:v>0</x:v>
      </x:c>
    </x:row>
    <x:row r="642" ht="25" customHeight="1">
      <x:c r="A642" s="3" t="str">
        <x:v>ALT.OPEN</x:v>
      </x:c>
      <x:c r="B642" s="21" t="n">
        <x:v>53</x:v>
      </x:c>
      <x:c r="C642" s="20" t="n">
        <x:f>'Burn'!BH38-'D10_LE'!BH83</x:f>
        <x:v>0</x:v>
      </x:c>
    </x:row>
    <x:row r="643" ht="25" customHeight="1">
      <x:c r="A643" s="3" t="str">
        <x:v>ALT.GROSS</x:v>
      </x:c>
      <x:c r="B643" s="21" t="n">
        <x:v>53</x:v>
      </x:c>
      <x:c r="C643" s="20" t="n">
        <x:f>'Burn'!BH39-'D10_LE'!BH111</x:f>
        <x:v>0</x:v>
      </x:c>
    </x:row>
    <x:row r="644" ht="25" customHeight="1">
      <x:c r="A644" s="3" t="str">
        <x:v>ALT.NET</x:v>
      </x:c>
      <x:c r="B644" s="21" t="n">
        <x:v>53</x:v>
      </x:c>
      <x:c r="C644" s="20" t="n">
        <x:f>'Burn'!BH41-'D10_LE'!BH119</x:f>
        <x:v>0</x:v>
      </x:c>
    </x:row>
    <x:row r="645" ht="25" customHeight="1">
      <x:c r="A645" s="3" t="str">
        <x:v>ALT.BUFFER</x:v>
      </x:c>
      <x:c r="B645" s="21" t="n">
        <x:v>53</x:v>
      </x:c>
      <x:c r="C645" s="20" t="n">
        <x:f>'Burn'!BH48-'D10_LE'!BH143</x:f>
        <x:v>0</x:v>
      </x:c>
    </x:row>
    <x:row r="646" ht="25" customHeight="1">
      <x:c r="A646" s="3" t="str">
        <x:v>ALT.HEADROOM</x:v>
      </x:c>
      <x:c r="B646" s="21" t="n">
        <x:v>53</x:v>
      </x:c>
      <x:c r="C646" s="20" t="n">
        <x:f>'Burn'!BH51-'D10_LE'!BH135</x:f>
        <x:v>0</x:v>
      </x:c>
    </x:row>
    <x:row r="647" ht="25" customHeight="1">
      <x:c r="A647" s="3" t="str">
        <x:v>CLOSE</x:v>
      </x:c>
      <x:c r="B647" s="21" t="n">
        <x:v>54</x:v>
      </x:c>
      <x:c r="C647" s="20" t="n">
        <x:f>'Burn'!BI19-'D10_LE'!BI27</x:f>
        <x:v>0</x:v>
      </x:c>
    </x:row>
    <x:row r="648" ht="25" customHeight="1">
      <x:c r="A648" s="3" t="str">
        <x:v>OPEN</x:v>
      </x:c>
      <x:c r="B648" s="21" t="n">
        <x:v>54</x:v>
      </x:c>
      <x:c r="C648" s="20" t="n">
        <x:f>'Burn'!BI11-'D10_LE'!BI11</x:f>
        <x:v>0</x:v>
      </x:c>
    </x:row>
    <x:row r="649" ht="25" customHeight="1">
      <x:c r="A649" s="3" t="str">
        <x:v>GROSS</x:v>
      </x:c>
      <x:c r="B649" s="21" t="n">
        <x:v>54</x:v>
      </x:c>
      <x:c r="C649" s="20" t="n">
        <x:f>'Burn'!BI12-'D10_LE'!BI39</x:f>
        <x:v>0</x:v>
      </x:c>
    </x:row>
    <x:row r="650" ht="25" customHeight="1">
      <x:c r="A650" s="3" t="str">
        <x:v>NET</x:v>
      </x:c>
      <x:c r="B650" s="21" t="n">
        <x:v>54</x:v>
      </x:c>
      <x:c r="C650" s="20" t="n">
        <x:f>'Burn'!BI14-'D10_LE'!BI47</x:f>
        <x:v>0</x:v>
      </x:c>
    </x:row>
    <x:row r="651" ht="25" customHeight="1">
      <x:c r="A651" s="3" t="str">
        <x:v>BUFFER</x:v>
      </x:c>
      <x:c r="B651" s="21" t="n">
        <x:v>54</x:v>
      </x:c>
      <x:c r="C651" s="20" t="n">
        <x:f>'Burn'!BI21-'D10_LE'!BI71</x:f>
        <x:v>0</x:v>
      </x:c>
    </x:row>
    <x:row r="652" ht="25" customHeight="1">
      <x:c r="A652" s="3" t="str">
        <x:v>HEADROOM</x:v>
      </x:c>
      <x:c r="B652" s="21" t="n">
        <x:v>54</x:v>
      </x:c>
      <x:c r="C652" s="20" t="n">
        <x:f>'Burn'!BI24-'D10_LE'!BI63</x:f>
        <x:v>0</x:v>
      </x:c>
    </x:row>
    <x:row r="653" ht="25" customHeight="1">
      <x:c r="A653" s="3" t="str">
        <x:v>ALT.CLOSE</x:v>
      </x:c>
      <x:c r="B653" s="21" t="n">
        <x:v>54</x:v>
      </x:c>
      <x:c r="C653" s="20" t="n">
        <x:f>'Burn'!BI46-'D10_LE'!BI99</x:f>
        <x:v>0</x:v>
      </x:c>
    </x:row>
    <x:row r="654" ht="25" customHeight="1">
      <x:c r="A654" s="3" t="str">
        <x:v>ALT.OPEN</x:v>
      </x:c>
      <x:c r="B654" s="21" t="n">
        <x:v>54</x:v>
      </x:c>
      <x:c r="C654" s="20" t="n">
        <x:f>'Burn'!BI38-'D10_LE'!BI83</x:f>
        <x:v>0</x:v>
      </x:c>
    </x:row>
    <x:row r="655" ht="25" customHeight="1">
      <x:c r="A655" s="3" t="str">
        <x:v>ALT.GROSS</x:v>
      </x:c>
      <x:c r="B655" s="21" t="n">
        <x:v>54</x:v>
      </x:c>
      <x:c r="C655" s="20" t="n">
        <x:f>'Burn'!BI39-'D10_LE'!BI111</x:f>
        <x:v>0</x:v>
      </x:c>
    </x:row>
    <x:row r="656" ht="25" customHeight="1">
      <x:c r="A656" s="3" t="str">
        <x:v>ALT.NET</x:v>
      </x:c>
      <x:c r="B656" s="21" t="n">
        <x:v>54</x:v>
      </x:c>
      <x:c r="C656" s="20" t="n">
        <x:f>'Burn'!BI41-'D10_LE'!BI119</x:f>
        <x:v>0</x:v>
      </x:c>
    </x:row>
    <x:row r="657" ht="25" customHeight="1">
      <x:c r="A657" s="3" t="str">
        <x:v>ALT.BUFFER</x:v>
      </x:c>
      <x:c r="B657" s="21" t="n">
        <x:v>54</x:v>
      </x:c>
      <x:c r="C657" s="20" t="n">
        <x:f>'Burn'!BI48-'D10_LE'!BI143</x:f>
        <x:v>0</x:v>
      </x:c>
    </x:row>
    <x:row r="658" ht="25" customHeight="1">
      <x:c r="A658" s="3" t="str">
        <x:v>ALT.HEADROOM</x:v>
      </x:c>
      <x:c r="B658" s="21" t="n">
        <x:v>54</x:v>
      </x:c>
      <x:c r="C658" s="20" t="n">
        <x:f>'Burn'!BI51-'D10_LE'!BI135</x:f>
        <x:v>0</x:v>
      </x:c>
    </x:row>
    <x:row r="659" ht="25" customHeight="1">
      <x:c r="A659" s="3" t="str">
        <x:v>CLOSE</x:v>
      </x:c>
      <x:c r="B659" s="21" t="n">
        <x:v>55</x:v>
      </x:c>
      <x:c r="C659" s="20" t="n">
        <x:f>'Burn'!BJ19-'D10_LE'!BJ27</x:f>
        <x:v>0</x:v>
      </x:c>
    </x:row>
    <x:row r="660" ht="25" customHeight="1">
      <x:c r="A660" s="3" t="str">
        <x:v>OPEN</x:v>
      </x:c>
      <x:c r="B660" s="21" t="n">
        <x:v>55</x:v>
      </x:c>
      <x:c r="C660" s="20" t="n">
        <x:f>'Burn'!BJ11-'D10_LE'!BJ11</x:f>
        <x:v>0</x:v>
      </x:c>
    </x:row>
    <x:row r="661" ht="25" customHeight="1">
      <x:c r="A661" s="3" t="str">
        <x:v>GROSS</x:v>
      </x:c>
      <x:c r="B661" s="21" t="n">
        <x:v>55</x:v>
      </x:c>
      <x:c r="C661" s="20" t="n">
        <x:f>'Burn'!BJ12-'D10_LE'!BJ39</x:f>
        <x:v>0</x:v>
      </x:c>
    </x:row>
    <x:row r="662" ht="25" customHeight="1">
      <x:c r="A662" s="3" t="str">
        <x:v>NET</x:v>
      </x:c>
      <x:c r="B662" s="21" t="n">
        <x:v>55</x:v>
      </x:c>
      <x:c r="C662" s="20" t="n">
        <x:f>'Burn'!BJ14-'D10_LE'!BJ47</x:f>
        <x:v>0</x:v>
      </x:c>
    </x:row>
    <x:row r="663" ht="25" customHeight="1">
      <x:c r="A663" s="3" t="str">
        <x:v>BUFFER</x:v>
      </x:c>
      <x:c r="B663" s="21" t="n">
        <x:v>55</x:v>
      </x:c>
      <x:c r="C663" s="20" t="n">
        <x:f>'Burn'!BJ21-'D10_LE'!BJ71</x:f>
        <x:v>0</x:v>
      </x:c>
    </x:row>
    <x:row r="664" ht="25" customHeight="1">
      <x:c r="A664" s="3" t="str">
        <x:v>HEADROOM</x:v>
      </x:c>
      <x:c r="B664" s="21" t="n">
        <x:v>55</x:v>
      </x:c>
      <x:c r="C664" s="20" t="n">
        <x:f>'Burn'!BJ24-'D10_LE'!BJ63</x:f>
        <x:v>0</x:v>
      </x:c>
    </x:row>
    <x:row r="665" ht="25" customHeight="1">
      <x:c r="A665" s="3" t="str">
        <x:v>ALT.CLOSE</x:v>
      </x:c>
      <x:c r="B665" s="21" t="n">
        <x:v>55</x:v>
      </x:c>
      <x:c r="C665" s="20" t="n">
        <x:f>'Burn'!BJ46-'D10_LE'!BJ99</x:f>
        <x:v>0</x:v>
      </x:c>
    </x:row>
    <x:row r="666" ht="25" customHeight="1">
      <x:c r="A666" s="3" t="str">
        <x:v>ALT.OPEN</x:v>
      </x:c>
      <x:c r="B666" s="21" t="n">
        <x:v>55</x:v>
      </x:c>
      <x:c r="C666" s="20" t="n">
        <x:f>'Burn'!BJ38-'D10_LE'!BJ83</x:f>
        <x:v>0</x:v>
      </x:c>
    </x:row>
    <x:row r="667" ht="25" customHeight="1">
      <x:c r="A667" s="3" t="str">
        <x:v>ALT.GROSS</x:v>
      </x:c>
      <x:c r="B667" s="21" t="n">
        <x:v>55</x:v>
      </x:c>
      <x:c r="C667" s="20" t="n">
        <x:f>'Burn'!BJ39-'D10_LE'!BJ111</x:f>
        <x:v>0</x:v>
      </x:c>
    </x:row>
    <x:row r="668" ht="25" customHeight="1">
      <x:c r="A668" s="3" t="str">
        <x:v>ALT.NET</x:v>
      </x:c>
      <x:c r="B668" s="21" t="n">
        <x:v>55</x:v>
      </x:c>
      <x:c r="C668" s="20" t="n">
        <x:f>'Burn'!BJ41-'D10_LE'!BJ119</x:f>
        <x:v>0</x:v>
      </x:c>
    </x:row>
    <x:row r="669" ht="25" customHeight="1">
      <x:c r="A669" s="3" t="str">
        <x:v>ALT.BUFFER</x:v>
      </x:c>
      <x:c r="B669" s="21" t="n">
        <x:v>55</x:v>
      </x:c>
      <x:c r="C669" s="20" t="n">
        <x:f>'Burn'!BJ48-'D10_LE'!BJ143</x:f>
        <x:v>0</x:v>
      </x:c>
    </x:row>
    <x:row r="670" ht="25" customHeight="1">
      <x:c r="A670" s="3" t="str">
        <x:v>ALT.HEADROOM</x:v>
      </x:c>
      <x:c r="B670" s="21" t="n">
        <x:v>55</x:v>
      </x:c>
      <x:c r="C670" s="20" t="n">
        <x:f>'Burn'!BJ51-'D10_LE'!BJ135</x:f>
        <x:v>0</x:v>
      </x:c>
    </x:row>
    <x:row r="671" ht="25" customHeight="1">
      <x:c r="A671" s="3" t="str">
        <x:v>CLOSE</x:v>
      </x:c>
      <x:c r="B671" s="21" t="n">
        <x:v>56</x:v>
      </x:c>
      <x:c r="C671" s="20" t="n">
        <x:f>'Burn'!BK19-'D10_LE'!BK27</x:f>
        <x:v>-9.313225746154785e-10</x:v>
      </x:c>
    </x:row>
    <x:row r="672" ht="25" customHeight="1">
      <x:c r="A672" s="3" t="str">
        <x:v>OPEN</x:v>
      </x:c>
      <x:c r="B672" s="21" t="n">
        <x:v>56</x:v>
      </x:c>
      <x:c r="C672" s="20" t="n">
        <x:f>'Burn'!BK11-'D10_LE'!BK11</x:f>
        <x:v>0</x:v>
      </x:c>
    </x:row>
    <x:row r="673" ht="25" customHeight="1">
      <x:c r="A673" s="3" t="str">
        <x:v>GROSS</x:v>
      </x:c>
      <x:c r="B673" s="21" t="n">
        <x:v>56</x:v>
      </x:c>
      <x:c r="C673" s="20" t="n">
        <x:f>'Burn'!BK12-'D10_LE'!BK39</x:f>
        <x:v>0</x:v>
      </x:c>
    </x:row>
    <x:row r="674" ht="25" customHeight="1">
      <x:c r="A674" s="3" t="str">
        <x:v>NET</x:v>
      </x:c>
      <x:c r="B674" s="21" t="n">
        <x:v>56</x:v>
      </x:c>
      <x:c r="C674" s="20" t="n">
        <x:f>'Burn'!BK14-'D10_LE'!BK47</x:f>
        <x:v>0</x:v>
      </x:c>
    </x:row>
    <x:row r="675" ht="25" customHeight="1">
      <x:c r="A675" s="3" t="str">
        <x:v>BUFFER</x:v>
      </x:c>
      <x:c r="B675" s="21" t="n">
        <x:v>56</x:v>
      </x:c>
      <x:c r="C675" s="20" t="n">
        <x:f>'Burn'!BK21-'D10_LE'!BK71</x:f>
        <x:v>0</x:v>
      </x:c>
    </x:row>
    <x:row r="676" ht="25" customHeight="1">
      <x:c r="A676" s="3" t="str">
        <x:v>HEADROOM</x:v>
      </x:c>
      <x:c r="B676" s="21" t="n">
        <x:v>56</x:v>
      </x:c>
      <x:c r="C676" s="20" t="n">
        <x:f>'Burn'!BK24-'D10_LE'!BK63</x:f>
        <x:v>0</x:v>
      </x:c>
    </x:row>
    <x:row r="677" ht="25" customHeight="1">
      <x:c r="A677" s="3" t="str">
        <x:v>ALT.CLOSE</x:v>
      </x:c>
      <x:c r="B677" s="21" t="n">
        <x:v>56</x:v>
      </x:c>
      <x:c r="C677" s="20" t="n">
        <x:f>'Burn'!BK46-'D10_LE'!BK99</x:f>
        <x:v>0</x:v>
      </x:c>
    </x:row>
    <x:row r="678" ht="25" customHeight="1">
      <x:c r="A678" s="3" t="str">
        <x:v>ALT.OPEN</x:v>
      </x:c>
      <x:c r="B678" s="21" t="n">
        <x:v>56</x:v>
      </x:c>
      <x:c r="C678" s="20" t="n">
        <x:f>'Burn'!BK38-'D10_LE'!BK83</x:f>
        <x:v>0</x:v>
      </x:c>
    </x:row>
    <x:row r="679" ht="25" customHeight="1">
      <x:c r="A679" s="3" t="str">
        <x:v>ALT.GROSS</x:v>
      </x:c>
      <x:c r="B679" s="21" t="n">
        <x:v>56</x:v>
      </x:c>
      <x:c r="C679" s="20" t="n">
        <x:f>'Burn'!BK39-'D10_LE'!BK111</x:f>
        <x:v>0</x:v>
      </x:c>
    </x:row>
    <x:row r="680" ht="25" customHeight="1">
      <x:c r="A680" s="3" t="str">
        <x:v>ALT.NET</x:v>
      </x:c>
      <x:c r="B680" s="21" t="n">
        <x:v>56</x:v>
      </x:c>
      <x:c r="C680" s="20" t="n">
        <x:f>'Burn'!BK41-'D10_LE'!BK119</x:f>
        <x:v>0</x:v>
      </x:c>
    </x:row>
    <x:row r="681" ht="25" customHeight="1">
      <x:c r="A681" s="3" t="str">
        <x:v>ALT.BUFFER</x:v>
      </x:c>
      <x:c r="B681" s="21" t="n">
        <x:v>56</x:v>
      </x:c>
      <x:c r="C681" s="20" t="n">
        <x:f>'Burn'!BK48-'D10_LE'!BK143</x:f>
        <x:v>0</x:v>
      </x:c>
    </x:row>
    <x:row r="682" ht="25" customHeight="1">
      <x:c r="A682" s="3" t="str">
        <x:v>ALT.HEADROOM</x:v>
      </x:c>
      <x:c r="B682" s="21" t="n">
        <x:v>56</x:v>
      </x:c>
      <x:c r="C682" s="20" t="n">
        <x:f>'Burn'!BK51-'D10_LE'!BK135</x:f>
        <x:v>0</x:v>
      </x:c>
    </x:row>
    <x:row r="683" ht="25" customHeight="1">
      <x:c r="A683" s="3" t="str">
        <x:v>CLOSE</x:v>
      </x:c>
      <x:c r="B683" s="21" t="n">
        <x:v>57</x:v>
      </x:c>
      <x:c r="C683" s="20" t="n">
        <x:f>'Burn'!BL19-'D10_LE'!BL27</x:f>
        <x:v>0</x:v>
      </x:c>
    </x:row>
    <x:row r="684" ht="25" customHeight="1">
      <x:c r="A684" s="3" t="str">
        <x:v>OPEN</x:v>
      </x:c>
      <x:c r="B684" s="21" t="n">
        <x:v>57</x:v>
      </x:c>
      <x:c r="C684" s="20" t="n">
        <x:f>'Burn'!BL11-'D10_LE'!BL11</x:f>
        <x:v>0</x:v>
      </x:c>
    </x:row>
    <x:row r="685" ht="25" customHeight="1">
      <x:c r="A685" s="3" t="str">
        <x:v>GROSS</x:v>
      </x:c>
      <x:c r="B685" s="21" t="n">
        <x:v>57</x:v>
      </x:c>
      <x:c r="C685" s="20" t="n">
        <x:f>'Burn'!BL12-'D10_LE'!BL39</x:f>
        <x:v>0</x:v>
      </x:c>
    </x:row>
    <x:row r="686" ht="25" customHeight="1">
      <x:c r="A686" s="3" t="str">
        <x:v>NET</x:v>
      </x:c>
      <x:c r="B686" s="21" t="n">
        <x:v>57</x:v>
      </x:c>
      <x:c r="C686" s="20" t="n">
        <x:f>'Burn'!BL14-'D10_LE'!BL47</x:f>
        <x:v>0</x:v>
      </x:c>
    </x:row>
    <x:row r="687" ht="25" customHeight="1">
      <x:c r="A687" s="3" t="str">
        <x:v>BUFFER</x:v>
      </x:c>
      <x:c r="B687" s="21" t="n">
        <x:v>57</x:v>
      </x:c>
      <x:c r="C687" s="20" t="n">
        <x:f>'Burn'!BL21-'D10_LE'!BL71</x:f>
        <x:v>0</x:v>
      </x:c>
    </x:row>
    <x:row r="688" ht="25" customHeight="1">
      <x:c r="A688" s="3" t="str">
        <x:v>HEADROOM</x:v>
      </x:c>
      <x:c r="B688" s="21" t="n">
        <x:v>57</x:v>
      </x:c>
      <x:c r="C688" s="20" t="n">
        <x:f>'Burn'!BL24-'D10_LE'!BL63</x:f>
        <x:v>0</x:v>
      </x:c>
    </x:row>
    <x:row r="689" ht="25" customHeight="1">
      <x:c r="A689" s="3" t="str">
        <x:v>ALT.CLOSE</x:v>
      </x:c>
      <x:c r="B689" s="21" t="n">
        <x:v>57</x:v>
      </x:c>
      <x:c r="C689" s="20" t="n">
        <x:f>'Burn'!BL46-'D10_LE'!BL99</x:f>
        <x:v>0</x:v>
      </x:c>
    </x:row>
    <x:row r="690" ht="25" customHeight="1">
      <x:c r="A690" s="3" t="str">
        <x:v>ALT.OPEN</x:v>
      </x:c>
      <x:c r="B690" s="21" t="n">
        <x:v>57</x:v>
      </x:c>
      <x:c r="C690" s="20" t="n">
        <x:f>'Burn'!BL38-'D10_LE'!BL83</x:f>
        <x:v>0</x:v>
      </x:c>
    </x:row>
    <x:row r="691" ht="25" customHeight="1">
      <x:c r="A691" s="3" t="str">
        <x:v>ALT.GROSS</x:v>
      </x:c>
      <x:c r="B691" s="21" t="n">
        <x:v>57</x:v>
      </x:c>
      <x:c r="C691" s="20" t="n">
        <x:f>'Burn'!BL39-'D10_LE'!BL111</x:f>
        <x:v>0</x:v>
      </x:c>
    </x:row>
    <x:row r="692" ht="25" customHeight="1">
      <x:c r="A692" s="3" t="str">
        <x:v>ALT.NET</x:v>
      </x:c>
      <x:c r="B692" s="21" t="n">
        <x:v>57</x:v>
      </x:c>
      <x:c r="C692" s="20" t="n">
        <x:f>'Burn'!BL41-'D10_LE'!BL119</x:f>
        <x:v>0</x:v>
      </x:c>
    </x:row>
    <x:row r="693" ht="25" customHeight="1">
      <x:c r="A693" s="3" t="str">
        <x:v>ALT.BUFFER</x:v>
      </x:c>
      <x:c r="B693" s="21" t="n">
        <x:v>57</x:v>
      </x:c>
      <x:c r="C693" s="20" t="n">
        <x:f>'Burn'!BL48-'D10_LE'!BL143</x:f>
        <x:v>0</x:v>
      </x:c>
    </x:row>
    <x:row r="694" ht="25" customHeight="1">
      <x:c r="A694" s="3" t="str">
        <x:v>ALT.HEADROOM</x:v>
      </x:c>
      <x:c r="B694" s="21" t="n">
        <x:v>57</x:v>
      </x:c>
      <x:c r="C694" s="20" t="n">
        <x:f>'Burn'!BL51-'D10_LE'!BL135</x:f>
        <x:v>0</x:v>
      </x:c>
    </x:row>
    <x:row r="695" ht="25" customHeight="1">
      <x:c r="A695" s="3" t="str">
        <x:v>CLOSE</x:v>
      </x:c>
      <x:c r="B695" s="21" t="n">
        <x:v>58</x:v>
      </x:c>
      <x:c r="C695" s="20" t="n">
        <x:f>'Burn'!BM19-'D10_LE'!BM27</x:f>
        <x:v>0</x:v>
      </x:c>
    </x:row>
    <x:row r="696" ht="25" customHeight="1">
      <x:c r="A696" s="3" t="str">
        <x:v>OPEN</x:v>
      </x:c>
      <x:c r="B696" s="21" t="n">
        <x:v>58</x:v>
      </x:c>
      <x:c r="C696" s="20" t="n">
        <x:f>'Burn'!BM11-'D10_LE'!BM11</x:f>
        <x:v>0</x:v>
      </x:c>
    </x:row>
    <x:row r="697" ht="25" customHeight="1">
      <x:c r="A697" s="3" t="str">
        <x:v>GROSS</x:v>
      </x:c>
      <x:c r="B697" s="21" t="n">
        <x:v>58</x:v>
      </x:c>
      <x:c r="C697" s="20" t="n">
        <x:f>'Burn'!BM12-'D10_LE'!BM39</x:f>
        <x:v>0</x:v>
      </x:c>
    </x:row>
    <x:row r="698" ht="25" customHeight="1">
      <x:c r="A698" s="3" t="str">
        <x:v>NET</x:v>
      </x:c>
      <x:c r="B698" s="21" t="n">
        <x:v>58</x:v>
      </x:c>
      <x:c r="C698" s="20" t="n">
        <x:f>'Burn'!BM14-'D10_LE'!BM47</x:f>
        <x:v>0</x:v>
      </x:c>
    </x:row>
    <x:row r="699" ht="25" customHeight="1">
      <x:c r="A699" s="3" t="str">
        <x:v>BUFFER</x:v>
      </x:c>
      <x:c r="B699" s="21" t="n">
        <x:v>58</x:v>
      </x:c>
      <x:c r="C699" s="20" t="n">
        <x:f>'Burn'!BM21-'D10_LE'!BM71</x:f>
        <x:v>0</x:v>
      </x:c>
    </x:row>
    <x:row r="700" ht="25" customHeight="1">
      <x:c r="A700" s="3" t="str">
        <x:v>HEADROOM</x:v>
      </x:c>
      <x:c r="B700" s="21" t="n">
        <x:v>58</x:v>
      </x:c>
      <x:c r="C700" s="20" t="n">
        <x:f>'Burn'!BM24-'D10_LE'!BM63</x:f>
        <x:v>0</x:v>
      </x:c>
    </x:row>
    <x:row r="701" ht="25" customHeight="1">
      <x:c r="A701" s="3" t="str">
        <x:v>ALT.CLOSE</x:v>
      </x:c>
      <x:c r="B701" s="21" t="n">
        <x:v>58</x:v>
      </x:c>
      <x:c r="C701" s="20" t="n">
        <x:f>'Burn'!BM46-'D10_LE'!BM99</x:f>
        <x:v>0</x:v>
      </x:c>
    </x:row>
    <x:row r="702" ht="25" customHeight="1">
      <x:c r="A702" s="3" t="str">
        <x:v>ALT.OPEN</x:v>
      </x:c>
      <x:c r="B702" s="21" t="n">
        <x:v>58</x:v>
      </x:c>
      <x:c r="C702" s="20" t="n">
        <x:f>'Burn'!BM38-'D10_LE'!BM83</x:f>
        <x:v>0</x:v>
      </x:c>
    </x:row>
    <x:row r="703" ht="25" customHeight="1">
      <x:c r="A703" s="3" t="str">
        <x:v>ALT.GROSS</x:v>
      </x:c>
      <x:c r="B703" s="21" t="n">
        <x:v>58</x:v>
      </x:c>
      <x:c r="C703" s="20" t="n">
        <x:f>'Burn'!BM39-'D10_LE'!BM111</x:f>
        <x:v>0</x:v>
      </x:c>
    </x:row>
    <x:row r="704" ht="25" customHeight="1">
      <x:c r="A704" s="3" t="str">
        <x:v>ALT.NET</x:v>
      </x:c>
      <x:c r="B704" s="21" t="n">
        <x:v>58</x:v>
      </x:c>
      <x:c r="C704" s="20" t="n">
        <x:f>'Burn'!BM41-'D10_LE'!BM119</x:f>
        <x:v>0</x:v>
      </x:c>
    </x:row>
    <x:row r="705" ht="25" customHeight="1">
      <x:c r="A705" s="3" t="str">
        <x:v>ALT.BUFFER</x:v>
      </x:c>
      <x:c r="B705" s="21" t="n">
        <x:v>58</x:v>
      </x:c>
      <x:c r="C705" s="20" t="n">
        <x:f>'Burn'!BM48-'D10_LE'!BM143</x:f>
        <x:v>0</x:v>
      </x:c>
    </x:row>
    <x:row r="706" ht="25" customHeight="1">
      <x:c r="A706" s="3" t="str">
        <x:v>ALT.HEADROOM</x:v>
      </x:c>
      <x:c r="B706" s="21" t="n">
        <x:v>58</x:v>
      </x:c>
      <x:c r="C706" s="20" t="n">
        <x:f>'Burn'!BM51-'D10_LE'!BM135</x:f>
        <x:v>0</x:v>
      </x:c>
    </x:row>
    <x:row r="707" ht="25" customHeight="1">
      <x:c r="A707" s="3" t="str">
        <x:v>CLOSE</x:v>
      </x:c>
      <x:c r="B707" s="21" t="n">
        <x:v>59</x:v>
      </x:c>
      <x:c r="C707" s="20" t="n">
        <x:f>'Burn'!BN19-'D10_LE'!BN27</x:f>
        <x:v>0</x:v>
      </x:c>
    </x:row>
    <x:row r="708" ht="25" customHeight="1">
      <x:c r="A708" s="3" t="str">
        <x:v>OPEN</x:v>
      </x:c>
      <x:c r="B708" s="21" t="n">
        <x:v>59</x:v>
      </x:c>
      <x:c r="C708" s="20" t="n">
        <x:f>'Burn'!BN11-'D10_LE'!BN11</x:f>
        <x:v>0</x:v>
      </x:c>
    </x:row>
    <x:row r="709" ht="25" customHeight="1">
      <x:c r="A709" s="3" t="str">
        <x:v>GROSS</x:v>
      </x:c>
      <x:c r="B709" s="21" t="n">
        <x:v>59</x:v>
      </x:c>
      <x:c r="C709" s="20" t="n">
        <x:f>'Burn'!BN12-'D10_LE'!BN39</x:f>
        <x:v>0</x:v>
      </x:c>
    </x:row>
    <x:row r="710" ht="25" customHeight="1">
      <x:c r="A710" s="3" t="str">
        <x:v>NET</x:v>
      </x:c>
      <x:c r="B710" s="21" t="n">
        <x:v>59</x:v>
      </x:c>
      <x:c r="C710" s="20" t="n">
        <x:f>'Burn'!BN14-'D10_LE'!BN47</x:f>
        <x:v>0</x:v>
      </x:c>
    </x:row>
    <x:row r="711" ht="25" customHeight="1">
      <x:c r="A711" s="3" t="str">
        <x:v>BUFFER</x:v>
      </x:c>
      <x:c r="B711" s="21" t="n">
        <x:v>59</x:v>
      </x:c>
      <x:c r="C711" s="20" t="n">
        <x:f>'Burn'!BN21-'D10_LE'!BN71</x:f>
        <x:v>0</x:v>
      </x:c>
    </x:row>
    <x:row r="712" ht="25" customHeight="1">
      <x:c r="A712" s="3" t="str">
        <x:v>HEADROOM</x:v>
      </x:c>
      <x:c r="B712" s="21" t="n">
        <x:v>59</x:v>
      </x:c>
      <x:c r="C712" s="20" t="n">
        <x:f>'Burn'!BN24-'D10_LE'!BN63</x:f>
        <x:v>0</x:v>
      </x:c>
    </x:row>
    <x:row r="713" ht="25" customHeight="1">
      <x:c r="A713" s="3" t="str">
        <x:v>ALT.CLOSE</x:v>
      </x:c>
      <x:c r="B713" s="21" t="n">
        <x:v>59</x:v>
      </x:c>
      <x:c r="C713" s="20" t="n">
        <x:f>'Burn'!BN46-'D10_LE'!BN99</x:f>
        <x:v>1.862645149230957e-9</x:v>
      </x:c>
    </x:row>
    <x:row r="714" ht="25" customHeight="1">
      <x:c r="A714" s="3" t="str">
        <x:v>ALT.OPEN</x:v>
      </x:c>
      <x:c r="B714" s="21" t="n">
        <x:v>59</x:v>
      </x:c>
      <x:c r="C714" s="20" t="n">
        <x:f>'Burn'!BN38-'D10_LE'!BN83</x:f>
        <x:v>0</x:v>
      </x:c>
    </x:row>
    <x:row r="715" ht="25" customHeight="1">
      <x:c r="A715" s="3" t="str">
        <x:v>ALT.GROSS</x:v>
      </x:c>
      <x:c r="B715" s="21" t="n">
        <x:v>59</x:v>
      </x:c>
      <x:c r="C715" s="20" t="n">
        <x:f>'Burn'!BN39-'D10_LE'!BN111</x:f>
        <x:v>0</x:v>
      </x:c>
    </x:row>
    <x:row r="716" ht="25" customHeight="1">
      <x:c r="A716" s="3" t="str">
        <x:v>ALT.NET</x:v>
      </x:c>
      <x:c r="B716" s="21" t="n">
        <x:v>59</x:v>
      </x:c>
      <x:c r="C716" s="20" t="n">
        <x:f>'Burn'!BN41-'D10_LE'!BN119</x:f>
        <x:v>0</x:v>
      </x:c>
    </x:row>
    <x:row r="717" ht="25" customHeight="1">
      <x:c r="A717" s="3" t="str">
        <x:v>ALT.BUFFER</x:v>
      </x:c>
      <x:c r="B717" s="21" t="n">
        <x:v>59</x:v>
      </x:c>
      <x:c r="C717" s="20" t="n">
        <x:f>'Burn'!BN48-'D10_LE'!BN143</x:f>
        <x:v>0</x:v>
      </x:c>
    </x:row>
    <x:row r="718" ht="25" customHeight="1">
      <x:c r="A718" s="3" t="str">
        <x:v>ALT.HEADROOM</x:v>
      </x:c>
      <x:c r="B718" s="21" t="n">
        <x:v>59</x:v>
      </x:c>
      <x:c r="C718" s="20" t="n">
        <x:f>'Burn'!BN51-'D10_LE'!BN135</x:f>
        <x:v>0</x:v>
      </x:c>
    </x:row>
    <x:row r="719" ht="25" customHeight="1">
      <x:c r="A719" s="3" t="str">
        <x:v>CLOSE</x:v>
      </x:c>
      <x:c r="B719" s="21" t="n">
        <x:v>60</x:v>
      </x:c>
      <x:c r="C719" s="20" t="n">
        <x:f>'Burn'!BO19-'D10_LE'!BO27</x:f>
        <x:v>0</x:v>
      </x:c>
    </x:row>
    <x:row r="720" ht="25" customHeight="1">
      <x:c r="A720" s="3" t="str">
        <x:v>OPEN</x:v>
      </x:c>
      <x:c r="B720" s="21" t="n">
        <x:v>60</x:v>
      </x:c>
      <x:c r="C720" s="20" t="n">
        <x:f>'Burn'!BO11-'D10_LE'!BO11</x:f>
        <x:v>0</x:v>
      </x:c>
    </x:row>
    <x:row r="721" ht="25" customHeight="1">
      <x:c r="A721" s="3" t="str">
        <x:v>GROSS</x:v>
      </x:c>
      <x:c r="B721" s="21" t="n">
        <x:v>60</x:v>
      </x:c>
      <x:c r="C721" s="20" t="n">
        <x:f>'Burn'!BO12-'D10_LE'!BO39</x:f>
        <x:v>0</x:v>
      </x:c>
    </x:row>
    <x:row r="722" ht="25" customHeight="1">
      <x:c r="A722" s="3" t="str">
        <x:v>NET</x:v>
      </x:c>
      <x:c r="B722" s="21" t="n">
        <x:v>60</x:v>
      </x:c>
      <x:c r="C722" s="20" t="n">
        <x:f>'Burn'!BO14-'D10_LE'!BO47</x:f>
        <x:v>0</x:v>
      </x:c>
    </x:row>
    <x:row r="723" ht="25" customHeight="1">
      <x:c r="A723" s="3" t="str">
        <x:v>BUFFER</x:v>
      </x:c>
      <x:c r="B723" s="21" t="n">
        <x:v>60</x:v>
      </x:c>
      <x:c r="C723" s="20" t="n">
        <x:f>'Burn'!BO21-'D10_LE'!BO71</x:f>
        <x:v>0</x:v>
      </x:c>
    </x:row>
    <x:row r="724" ht="25" customHeight="1">
      <x:c r="A724" s="3" t="str">
        <x:v>HEADROOM</x:v>
      </x:c>
      <x:c r="B724" s="21" t="n">
        <x:v>60</x:v>
      </x:c>
      <x:c r="C724" s="20" t="n">
        <x:f>'Burn'!BO24-'D10_LE'!BO63</x:f>
        <x:v>0</x:v>
      </x:c>
    </x:row>
    <x:row r="725" ht="25" customHeight="1">
      <x:c r="A725" s="3" t="str">
        <x:v>ALT.CLOSE</x:v>
      </x:c>
      <x:c r="B725" s="21" t="n">
        <x:v>60</x:v>
      </x:c>
      <x:c r="C725" s="20" t="n">
        <x:f>'Burn'!BO46-'D10_LE'!BO99</x:f>
        <x:v>0</x:v>
      </x:c>
    </x:row>
    <x:row r="726" ht="25" customHeight="1">
      <x:c r="A726" s="3" t="str">
        <x:v>ALT.OPEN</x:v>
      </x:c>
      <x:c r="B726" s="21" t="n">
        <x:v>60</x:v>
      </x:c>
      <x:c r="C726" s="20" t="n">
        <x:f>'Burn'!BO38-'D10_LE'!BO83</x:f>
        <x:v>0</x:v>
      </x:c>
    </x:row>
    <x:row r="727" ht="25" customHeight="1">
      <x:c r="A727" s="3" t="str">
        <x:v>ALT.GROSS</x:v>
      </x:c>
      <x:c r="B727" s="21" t="n">
        <x:v>60</x:v>
      </x:c>
      <x:c r="C727" s="20" t="n">
        <x:f>'Burn'!BO39-'D10_LE'!BO111</x:f>
        <x:v>0</x:v>
      </x:c>
    </x:row>
    <x:row r="728" ht="25" customHeight="1">
      <x:c r="A728" s="3" t="str">
        <x:v>ALT.NET</x:v>
      </x:c>
      <x:c r="B728" s="21" t="n">
        <x:v>60</x:v>
      </x:c>
      <x:c r="C728" s="20" t="n">
        <x:f>'Burn'!BO41-'D10_LE'!BO119</x:f>
        <x:v>0</x:v>
      </x:c>
    </x:row>
    <x:row r="729" ht="25" customHeight="1">
      <x:c r="A729" s="3" t="str">
        <x:v>ALT.BUFFER</x:v>
      </x:c>
      <x:c r="B729" s="21" t="n">
        <x:v>60</x:v>
      </x:c>
      <x:c r="C729" s="20" t="n">
        <x:f>'Burn'!BO48-'D10_LE'!BO143</x:f>
        <x:v>0</x:v>
      </x:c>
    </x:row>
    <x:row r="730" ht="25" customHeight="1">
      <x:c r="A730" s="3" t="str">
        <x:v>ALT.HEADROOM</x:v>
      </x:c>
      <x:c r="B730" s="21" t="n">
        <x:v>60</x:v>
      </x:c>
      <x:c r="C730" s="20" t="n">
        <x:f>'Burn'!BO51-'D10_LE'!BO135</x:f>
        <x:v>0</x:v>
      </x:c>
    </x:row>
    <x:row r="731" ht="25" customHeight="1">
      <x:c r="A731" s="3" t="str">
        <x:v>Journal cash = bank</x:v>
      </x:c>
      <x:c r="B731" s="21" t="n">
        <x:v>1</x:v>
      </x:c>
      <x:c r="C731" s="20" t="n">
        <x:f>'Burn'!H19-SUMIFS('Bank'!$D$11:$D$148,'Bank'!$C$11:$C$148,"&lt;="&amp;B731)</x:f>
        <x:v>0</x:v>
      </x:c>
    </x:row>
    <x:row r="732" ht="25" customHeight="1">
      <x:c r="A732" s="3" t="str">
        <x:v>Journal cash = bank</x:v>
      </x:c>
      <x:c r="B732" s="21" t="n">
        <x:v>2</x:v>
      </x:c>
      <x:c r="C732" s="20" t="n">
        <x:f>'Burn'!I19-SUMIFS('Bank'!$D$11:$D$148,'Bank'!$C$11:$C$148,"&lt;="&amp;B732)</x:f>
        <x:v>0</x:v>
      </x:c>
    </x:row>
    <x:row r="733" ht="25" customHeight="1">
      <x:c r="A733" s="3" t="str">
        <x:v>Journal cash = bank</x:v>
      </x:c>
      <x:c r="B733" s="21" t="n">
        <x:v>3</x:v>
      </x:c>
      <x:c r="C733" s="20" t="n">
        <x:f>'Burn'!J19-SUMIFS('Bank'!$D$11:$D$148,'Bank'!$C$11:$C$148,"&lt;="&amp;B733)</x:f>
        <x:v>0</x:v>
      </x:c>
    </x:row>
    <x:row r="734" ht="25" customHeight="1">
      <x:c r="A734" s="3" t="str">
        <x:v>Journal cash = bank</x:v>
      </x:c>
      <x:c r="B734" s="21" t="n">
        <x:v>4</x:v>
      </x:c>
      <x:c r="C734" s="20" t="n">
        <x:f>'Burn'!K19-SUMIFS('Bank'!$D$11:$D$148,'Bank'!$C$11:$C$148,"&lt;="&amp;B734)</x:f>
        <x:v>2.3283064365386963e-10</x:v>
      </x:c>
    </x:row>
    <x:row r="735" ht="25" customHeight="1">
      <x:c r="A735" s="3" t="str">
        <x:v>Journal cash = bank</x:v>
      </x:c>
      <x:c r="B735" s="21" t="n">
        <x:v>5</x:v>
      </x:c>
      <x:c r="C735" s="20" t="n">
        <x:f>'Burn'!L19-SUMIFS('Bank'!$D$11:$D$148,'Bank'!$C$11:$C$148,"&lt;="&amp;B735)</x:f>
        <x:v>3.4924596548080444e-10</x:v>
      </x:c>
    </x:row>
    <x:row r="736" ht="25" customHeight="1">
      <x:c r="A736" s="3" t="str">
        <x:v>Journal cash = bank</x:v>
      </x:c>
      <x:c r="B736" s="21" t="n">
        <x:v>6</x:v>
      </x:c>
      <x:c r="C736" s="20" t="n">
        <x:f>'Burn'!M19-SUMIFS('Bank'!$D$11:$D$148,'Bank'!$C$11:$C$148,"&lt;="&amp;B736)</x:f>
        <x:v>3.4924596548080444e-10</x:v>
      </x:c>
    </x:row>
  </x:sheetData>
  <x:mergeCells>
    <x:mergeCell ref="A7:F8"/>
  </x:mergeCells>
  <x:conditionalFormatting sqref="C11:C736">
    <x:cfRule type="expression" dxfId="0" priority="1">
      <x:formula>ABS(C11)&gt;'Cover'!$C$39</x:formula>
    </x:cfRule>
  </x:conditionalFormatting>
  <x:pageMargins left="0.7" right="0.7" top="0.75" bottom="0.75" header="0.3" footer="0.3"/>
  <x:tableParts count="1">
    <x:tablePart xmlns:r="http://schemas.openxmlformats.org/officeDocument/2006/relationships" r:id="R8125619b6a324b89"/>
  </x:tableParts>
</x: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Burn and runway report</dc:title>
  <dc:creator>Igor Sabodakha</dc:creator>
  <dc:description>Mirovest GmbH is fictional. Illustrative calculation — not investment, tax or legal advice. Crypto-assets are highly risky. Copy trading can lose money, including the entire amount invested.</dc:description>
  <cp:lastModifiedBy>Igor Sabodakha</cp:lastModifiedBy>
  <dcterms:created xsi:type="dcterms:W3CDTF">2026-10-16T18:47:11Z</dcterms:created>
  <dcterms:modified xsi:type="dcterms:W3CDTF">2026-10-16T18:47:11Z</dcterms:modified>
</cp:coreProperties>
</file>